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tfile0101\CompartidaAlem\RelProv\Red SSRP\2-Informes\Publicación Web\Sep 19\"/>
    </mc:Choice>
  </mc:AlternateContent>
  <bookViews>
    <workbookView xWindow="0" yWindow="0" windowWidth="20490" windowHeight="7155" firstSheet="5" activeTab="8"/>
  </bookViews>
  <sheets>
    <sheet name="Transf. Autom. 2016" sheetId="2" r:id="rId1"/>
    <sheet name="Transf. Presup. 2016 " sheetId="5" r:id="rId2"/>
    <sheet name="Transf. Autom. 2017" sheetId="4" r:id="rId3"/>
    <sheet name="Transf. Presup. 2017" sheetId="6" r:id="rId4"/>
    <sheet name="Transf. Autom. 2018" sheetId="10" r:id="rId5"/>
    <sheet name="Transf. Presup. 2018" sheetId="9" r:id="rId6"/>
    <sheet name="Transf. Autom. 2019" sheetId="12" r:id="rId7"/>
    <sheet name="Tranf. Presup. 2019" sheetId="13" r:id="rId8"/>
    <sheet name="Transf. ExtraPresup. 2019" sheetId="14" r:id="rId9"/>
    <sheet name="TRANSFERENCIAS 2016" sheetId="1" state="hidden" r:id="rId10"/>
  </sheets>
  <calcPr calcId="162913"/>
</workbook>
</file>

<file path=xl/calcChain.xml><?xml version="1.0" encoding="utf-8"?>
<calcChain xmlns="http://schemas.openxmlformats.org/spreadsheetml/2006/main">
  <c r="D33" i="14" l="1"/>
  <c r="D23" i="14"/>
  <c r="K34" i="14" l="1"/>
  <c r="J34" i="14"/>
  <c r="I34" i="14"/>
  <c r="H34" i="14"/>
  <c r="F34" i="14"/>
  <c r="E34" i="14"/>
  <c r="D34" i="14"/>
  <c r="C34" i="14"/>
  <c r="L33" i="14"/>
  <c r="G33" i="14"/>
  <c r="L32" i="14"/>
  <c r="G32" i="14"/>
  <c r="L31" i="14"/>
  <c r="G31" i="14"/>
  <c r="L30" i="14"/>
  <c r="G30" i="14"/>
  <c r="L29" i="14"/>
  <c r="G29" i="14"/>
  <c r="L28" i="14"/>
  <c r="G28" i="14"/>
  <c r="L27" i="14"/>
  <c r="G27" i="14"/>
  <c r="L26" i="14"/>
  <c r="G26" i="14"/>
  <c r="L25" i="14"/>
  <c r="G25" i="14"/>
  <c r="L24" i="14"/>
  <c r="G24" i="14"/>
  <c r="L23" i="14"/>
  <c r="G23" i="14"/>
  <c r="L22" i="14"/>
  <c r="G22" i="14"/>
  <c r="L21" i="14"/>
  <c r="G21" i="14"/>
  <c r="L20" i="14"/>
  <c r="G20" i="14"/>
  <c r="L19" i="14"/>
  <c r="G19" i="14"/>
  <c r="L18" i="14"/>
  <c r="G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34" i="14" l="1"/>
  <c r="G34" i="14"/>
  <c r="L35" i="4"/>
  <c r="K34" i="13" l="1"/>
  <c r="J34" i="13"/>
  <c r="I34" i="13"/>
  <c r="H34" i="13"/>
  <c r="F34" i="13"/>
  <c r="E34" i="13"/>
  <c r="D34" i="13"/>
  <c r="C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L12" i="13"/>
  <c r="G12" i="13"/>
  <c r="L11" i="13"/>
  <c r="G11" i="13"/>
  <c r="L10" i="13"/>
  <c r="G10" i="13"/>
  <c r="K34" i="12"/>
  <c r="J34" i="12"/>
  <c r="I34" i="12"/>
  <c r="H34" i="12"/>
  <c r="F34" i="12"/>
  <c r="E34" i="12"/>
  <c r="D34" i="12"/>
  <c r="C34" i="12"/>
  <c r="L33" i="12"/>
  <c r="G33" i="12"/>
  <c r="L32" i="12"/>
  <c r="G32" i="12"/>
  <c r="L31" i="12"/>
  <c r="G31" i="12"/>
  <c r="L30" i="12"/>
  <c r="G30" i="12"/>
  <c r="L29" i="12"/>
  <c r="G29" i="12"/>
  <c r="L28" i="12"/>
  <c r="G28" i="12"/>
  <c r="L27" i="12"/>
  <c r="G27" i="12"/>
  <c r="L26" i="12"/>
  <c r="G26" i="12"/>
  <c r="L25" i="12"/>
  <c r="G25" i="12"/>
  <c r="L24" i="12"/>
  <c r="G24" i="12"/>
  <c r="L23" i="12"/>
  <c r="G23" i="12"/>
  <c r="L22" i="12"/>
  <c r="G22" i="12"/>
  <c r="L21" i="12"/>
  <c r="G21" i="12"/>
  <c r="L20" i="12"/>
  <c r="G20" i="12"/>
  <c r="L19" i="12"/>
  <c r="G19" i="12"/>
  <c r="L18" i="12"/>
  <c r="G18" i="12"/>
  <c r="L17" i="12"/>
  <c r="G17" i="12"/>
  <c r="L16" i="12"/>
  <c r="G16" i="12"/>
  <c r="L15" i="12"/>
  <c r="G15" i="12"/>
  <c r="L14" i="12"/>
  <c r="G14" i="12"/>
  <c r="L13" i="12"/>
  <c r="G13" i="12"/>
  <c r="L12" i="12"/>
  <c r="G12" i="12"/>
  <c r="L11" i="12"/>
  <c r="G11" i="12"/>
  <c r="L10" i="12"/>
  <c r="G10" i="12"/>
  <c r="G34" i="13" l="1"/>
  <c r="L34" i="13"/>
  <c r="G34" i="12"/>
  <c r="L34" i="12"/>
  <c r="K41" i="10"/>
  <c r="F41" i="10"/>
  <c r="K34" i="9" l="1"/>
  <c r="F34" i="9"/>
  <c r="G33" i="4" l="1"/>
  <c r="G30" i="4"/>
  <c r="G29" i="4"/>
  <c r="G28" i="4"/>
  <c r="G24" i="4"/>
  <c r="G17" i="4"/>
  <c r="G31" i="4"/>
  <c r="G27" i="4"/>
  <c r="G22" i="4"/>
  <c r="G18" i="4"/>
  <c r="G14" i="4"/>
  <c r="G32" i="4"/>
  <c r="G15" i="4"/>
  <c r="G13" i="4"/>
  <c r="G11" i="4"/>
  <c r="G16" i="4"/>
  <c r="G26" i="4"/>
  <c r="G25" i="4"/>
  <c r="G23" i="4"/>
  <c r="G21" i="4"/>
  <c r="G20" i="4"/>
  <c r="G19" i="4"/>
  <c r="G12" i="4"/>
  <c r="F34" i="4"/>
  <c r="C34" i="4"/>
  <c r="E34" i="4" l="1"/>
  <c r="D34" i="4"/>
  <c r="G10" i="4"/>
  <c r="G34" i="4" s="1"/>
  <c r="O41" i="10"/>
  <c r="J41" i="10" l="1"/>
  <c r="E41" i="10"/>
  <c r="E34" i="9" l="1"/>
  <c r="J34" i="9" l="1"/>
  <c r="M26" i="10"/>
  <c r="M39" i="10"/>
  <c r="M40" i="10"/>
  <c r="M38" i="10"/>
  <c r="M37" i="10"/>
  <c r="M36" i="10"/>
  <c r="M34" i="10"/>
  <c r="M33" i="10"/>
  <c r="M32" i="10"/>
  <c r="M31" i="10"/>
  <c r="M30" i="10"/>
  <c r="M29" i="10"/>
  <c r="M28" i="10"/>
  <c r="M25" i="10"/>
  <c r="M24" i="10"/>
  <c r="M21" i="10"/>
  <c r="M20" i="10"/>
  <c r="M23" i="10"/>
  <c r="H41" i="10" l="1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I41" i="10"/>
  <c r="L17" i="10" l="1"/>
  <c r="L41" i="10" s="1"/>
  <c r="I34" i="9"/>
  <c r="D34" i="9"/>
  <c r="N41" i="10" l="1"/>
  <c r="D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M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C41" i="10"/>
  <c r="Q41" i="10" l="1"/>
  <c r="L33" i="9" l="1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L34" i="9" l="1"/>
  <c r="C34" i="9"/>
  <c r="G10" i="9"/>
  <c r="H34" i="9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G34" i="9" l="1"/>
  <c r="K35" i="5"/>
  <c r="J35" i="5"/>
  <c r="I35" i="5"/>
  <c r="E35" i="5" l="1"/>
  <c r="F35" i="5"/>
  <c r="D35" i="5"/>
  <c r="H35" i="5"/>
  <c r="C35" i="5"/>
  <c r="G35" i="5" l="1"/>
  <c r="L35" i="5"/>
  <c r="K35" i="2" l="1"/>
  <c r="J35" i="2"/>
  <c r="I35" i="2"/>
  <c r="H35" i="2"/>
  <c r="L35" i="2" l="1"/>
  <c r="D35" i="2"/>
  <c r="E35" i="2"/>
  <c r="F35" i="2"/>
  <c r="C35" i="2"/>
  <c r="G35" i="2" l="1"/>
  <c r="G17" i="10"/>
  <c r="G41" i="10" s="1"/>
</calcChain>
</file>

<file path=xl/sharedStrings.xml><?xml version="1.0" encoding="utf-8"?>
<sst xmlns="http://schemas.openxmlformats.org/spreadsheetml/2006/main" count="455" uniqueCount="80">
  <si>
    <t>SUBSECRETARIA DE RELACIONES CON PROVINCIAS</t>
  </si>
  <si>
    <t>TRANSFERENCIAS NACIONALES A LOS GOBIERNOS PROVINCIALES - AÑO 2016</t>
  </si>
  <si>
    <t>DEVENGADO. DATOS PROVISORIOS Y SUJETOS A REVISIÓN</t>
  </si>
  <si>
    <t xml:space="preserve"> - en millones de pesos -</t>
  </si>
  <si>
    <t>JURISDICCION</t>
  </si>
  <si>
    <t xml:space="preserve">TRANSFERENCIAS </t>
  </si>
  <si>
    <t>COPARTICIPACIÓN FEDERAL DE IMPUESTOS Y LEYES ESPECIALES</t>
  </si>
  <si>
    <t>FONDO FEDERAL SOLIDARIO</t>
  </si>
  <si>
    <t>PARA FINANCIAR GASTOS CORRIENTES</t>
  </si>
  <si>
    <t>PARA FINANCIAR GASTOS DE CAPITAL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</si>
  <si>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</si>
  <si>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</si>
  <si>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</si>
  <si>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</si>
  <si>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</si>
  <si>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</si>
  <si>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</si>
  <si>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</si>
  <si>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ENTER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</si>
  <si>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</si>
  <si>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</si>
  <si>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</si>
  <si>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</si>
  <si>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</si>
  <si>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</si>
  <si>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</si>
  <si>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</si>
  <si>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</si>
  <si>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</si>
  <si>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</si>
  <si>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</si>
  <si>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</si>
  <si>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</si>
  <si>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</si>
  <si>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</si>
  <si>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TRANSFERENCIAS NACIONALES AUTOMÁTICAS A LOS GOBIERNOS PROVINCIALES - AÑO 2016</t>
  </si>
  <si>
    <t>I TRIM</t>
  </si>
  <si>
    <t>II TRIM</t>
  </si>
  <si>
    <t>III TRIM</t>
  </si>
  <si>
    <t>IV TRIM</t>
  </si>
  <si>
    <t>DEVENGADO. DATOS PROVISORIOS Y SUJETOS A REVISIÓN - EN MILLONES DE PESOS -</t>
  </si>
  <si>
    <t>TRANSFERENCIAS NACIONALES AUTOMÁTICAS A LOS GOBIERNOS PROVINCIALES - AÑO 2017</t>
  </si>
  <si>
    <t>TRANSFERENCIAS NACIONALES PRESUPUESTARIAS A LOS GOBIERNOS PROVINCIALES - AÑO 2016</t>
  </si>
  <si>
    <t>TRANSFERENCIAS CORRIENTES</t>
  </si>
  <si>
    <t>TRANSFERENCIAS DE CAPITAL</t>
  </si>
  <si>
    <t>TRANSFERENCIAS NACIONALES PRESUPUESTARIAS A LOS GOBIERNOS PROVINCIALES - AÑO 2017</t>
  </si>
  <si>
    <t>ni Actividad 2 del programa 99 de ANSES (ya incluídos en transferencias Automáticas)</t>
  </si>
  <si>
    <t xml:space="preserve">Nota 2: No incluye transferencias por Fondo Federal Solidario; Programa Desarrollo Energético Provincial; </t>
  </si>
  <si>
    <t>Nota 1: incluye sólo transferencias a gobiernos provinciales (partidas 5.7.1 y 5.8.1 del clasificador por objeto del gasto)</t>
  </si>
  <si>
    <t>Nota 2: No incluye transferencias por Fondo Federal Solidario; Programa Desarrollo Energético Provincial (ya incluídos en transferencias Automáticas)</t>
  </si>
  <si>
    <t>TRANSFERENCIAS NACIONALES PRESUPUESTARIAS A LOS GOBIERNOS PROVINCIALES - AÑO 2018</t>
  </si>
  <si>
    <t>TRANSFERENCIAS NACIONALES AUTOMÁTICAS A LOS GOBIERNOS PROVINCIALES - AÑO 2018</t>
  </si>
  <si>
    <t>Nota 2: No incluye transferencias por Programa Desarrollo Energético Provincial (ya incluído en transferencias Automáticas), ni transferencias interprovinciales.</t>
  </si>
  <si>
    <t>COMPENSACIÓN</t>
  </si>
  <si>
    <t>Nota 1: Incluye sólo transferencias a gobiernos provinciales (partidas 5.7.1 y 5.8.1 del clasificador por objeto del gasto)</t>
  </si>
  <si>
    <t>Nota 3: En transferencias corrientes y de capital de Buenos Aires y CABA , se incluyen las transferencias a Hospital F. Varela "El Cruce" y Hospital  "Cuenca Alta" y Garrahan.</t>
  </si>
  <si>
    <t>FONDO FEDERAL SOLIDARIO (1)</t>
  </si>
  <si>
    <t>(1): No incluye  transferencias ($ 5.000 millones) correspondientes al art.74 de la Ley N° 27.341.</t>
  </si>
  <si>
    <t>(1): En transferencias de capital,incluye transferencias presupuestarias ($ 5.000 millones)  por el art.74 de la Ley N° 27.341.</t>
  </si>
  <si>
    <t>TRANSFERENCIAS DE CAPITAL (1)</t>
  </si>
  <si>
    <t>TRANSFERENCIAS NACIONALES AUTOMÁTICAS A LOS GOBIERNOS PROVINCIALES - AÑO 2019</t>
  </si>
  <si>
    <t>TRANSFERENCIAS NACIONALES PRESUPUESTARIAS A LOS GOBIERNOS PROVINCIALES - AÑO 2019</t>
  </si>
  <si>
    <t>En transferencias corrientes y de capital de Buenos Aires y CABA , se incluyen las transferencias a Hospital F. Varela "El Cruce" y Hospital  "Cuenca Alta" y Garrahan.</t>
  </si>
  <si>
    <t>para cumplir con las condiciones establecidas en el Acuerdo.</t>
  </si>
  <si>
    <t>Las transferencias corrientes incluyen el programa " Acuerdo Nación-Provincias Ley N°27.260", el cúal refleja el subsidio de tasas otorgado por el Estado Nacional a las Provincias,</t>
  </si>
  <si>
    <t>En la provincia de Chaco las transferencias de capital incluyen el Programa Recursos Hídricos.</t>
  </si>
  <si>
    <t>Nota 3: No incluye la actividad "Estímulo a la Producción de gas natural".</t>
  </si>
  <si>
    <t>Nota 4: A diferencia de lo publicado en el esquema ahorro-inversión-financiamiento:</t>
  </si>
  <si>
    <t>No incluye las transferencias extrapresupuestarias : Fondo especial del Tabaco (FET), el Fondo Compensador de Transporte y Atributo Social.</t>
  </si>
  <si>
    <t>Nota 1: En provincia de Buenos Aires, se incluyen $10.955 millones correspondientes a la compensación del Consenso Fiscal. En 2018 este dato se visualiza en Transferencias Presupuestarias.</t>
  </si>
  <si>
    <t>En transferencias corrientes de la Provincia de Buenos Aires, se incluye la compensación por $21.000 millones.</t>
  </si>
  <si>
    <t>Nota 1: En compensación de la Provincia de Buenos Aires, no se incluye la compensación por $21.000 millones ya que se visualiza en transferencias corrientes presupuestarias.</t>
  </si>
  <si>
    <t>Nota 3:No incluye la actividad "Estímulo a la Producción de gas natural".</t>
  </si>
  <si>
    <t>No incluye las transferencias extrapresupuestarias : Fondo especial del Tabaco (FET), el SISTAU,Compensaciones Complementarias  y Atributo Social.</t>
  </si>
  <si>
    <t xml:space="preserve">En transferencias de capital de la Ciudad Autónoma de Buenos Aires, no se incluyen $1.170 millones correspondientes a "Convenio Nación-GCBA - Traslado Cárcel de Devoto" </t>
  </si>
  <si>
    <t>de carácter extrapresuestario.</t>
  </si>
  <si>
    <t>TRANSFERENCIAS EXTRA PRESUPUESTARIAS A LOS GOBIERNOS PROVINCIALES - AÑO 2019</t>
  </si>
  <si>
    <t>FET</t>
  </si>
  <si>
    <t>Fondo Compensador de Transporte*</t>
  </si>
  <si>
    <t>*Resolución 1085/18 Ministerio de Transporte de la Nación. No incluye las transferencias en conceptos del programa Atributo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</si>
</sst>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name val="Courier"/>
      <family val="3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  <fill>
      <patternFill patternType="solid">
        <fgColor rgb="FF6DCF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EEF"/>
        <bgColor indexed="64"/>
      </patternFill>
    </fill>
  </fills>
  <borders count="32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indexed="64"/>
      </left>
      <right style="medium">
        <color theme="2" tint="-0.499984740745262"/>
      </right>
      <top style="medium">
        <color indexed="64"/>
      </top>
      <bottom/>
      <diagonal/>
    </border>
    <border>
      <left style="medium">
        <color theme="2" tint="-0.499984740745262"/>
      </left>
      <right/>
      <top style="medium">
        <color indexed="64"/>
      </top>
      <bottom style="medium">
        <color theme="3" tint="-0.499984740745262"/>
      </bottom>
      <diagonal/>
    </border>
    <border>
      <left/>
      <right/>
      <top style="medium">
        <color indexed="64"/>
      </top>
      <bottom style="medium">
        <color theme="3" tint="-0.499984740745262"/>
      </bottom>
      <diagonal/>
    </border>
    <border>
      <left/>
      <right style="medium">
        <color theme="2" tint="-0.499984740745262"/>
      </right>
      <top style="medium">
        <color indexed="64"/>
      </top>
      <bottom style="medium">
        <color theme="3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indexed="64"/>
      </top>
      <bottom/>
      <diagonal/>
    </border>
    <border>
      <left style="medium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indexed="64"/>
      </right>
      <top/>
      <bottom style="medium">
        <color theme="2" tint="-0.499984740745262"/>
      </bottom>
      <diagonal/>
    </border>
    <border>
      <left style="medium">
        <color indexed="64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indexed="64"/>
      </right>
      <top style="medium">
        <color theme="2" tint="-0.499984740745262"/>
      </top>
      <bottom/>
      <diagonal/>
    </border>
    <border>
      <left style="medium">
        <color indexed="64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3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7">
    <xf numFmtId="0" fontId="0" fillId="0" borderId="0" xfId="0"/>
    <xf numFmtId="3" fontId="0" fillId="0" borderId="0" xfId="0" applyNumberFormat="1"/>
    <xf numFmtId="3" fontId="2" fillId="3" borderId="2" xfId="2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 applyProtection="1">
      <alignment horizontal="center"/>
    </xf>
    <xf numFmtId="3" fontId="5" fillId="5" borderId="3" xfId="4" applyNumberFormat="1" applyFont="1" applyFill="1" applyBorder="1" applyAlignment="1" applyProtection="1">
      <alignment horizontal="center"/>
    </xf>
    <xf numFmtId="3" fontId="5" fillId="0" borderId="3" xfId="4" applyNumberFormat="1" applyFont="1" applyFill="1" applyBorder="1" applyAlignment="1" applyProtection="1">
      <alignment horizontal="center"/>
    </xf>
    <xf numFmtId="3" fontId="5" fillId="5" borderId="2" xfId="4" applyNumberFormat="1" applyFont="1" applyFill="1" applyBorder="1" applyAlignment="1" applyProtection="1">
      <alignment horizontal="center"/>
    </xf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3" fontId="4" fillId="4" borderId="12" xfId="3" applyNumberFormat="1" applyFont="1" applyFill="1" applyBorder="1" applyAlignment="1" applyProtection="1"/>
    <xf numFmtId="3" fontId="5" fillId="0" borderId="13" xfId="4" applyNumberFormat="1" applyFont="1" applyFill="1" applyBorder="1" applyAlignment="1" applyProtection="1">
      <alignment horizontal="center"/>
    </xf>
    <xf numFmtId="3" fontId="4" fillId="4" borderId="14" xfId="3" applyNumberFormat="1" applyFont="1" applyFill="1" applyBorder="1" applyAlignment="1" applyProtection="1"/>
    <xf numFmtId="3" fontId="5" fillId="5" borderId="15" xfId="4" applyNumberFormat="1" applyFont="1" applyFill="1" applyBorder="1" applyAlignment="1" applyProtection="1">
      <alignment horizontal="center"/>
    </xf>
    <xf numFmtId="3" fontId="5" fillId="0" borderId="15" xfId="4" applyNumberFormat="1" applyFont="1" applyFill="1" applyBorder="1" applyAlignment="1" applyProtection="1">
      <alignment horizontal="center"/>
    </xf>
    <xf numFmtId="3" fontId="4" fillId="4" borderId="10" xfId="3" applyNumberFormat="1" applyFont="1" applyFill="1" applyBorder="1" applyAlignment="1" applyProtection="1"/>
    <xf numFmtId="3" fontId="5" fillId="5" borderId="11" xfId="4" applyNumberFormat="1" applyFont="1" applyFill="1" applyBorder="1" applyAlignment="1" applyProtection="1">
      <alignment horizontal="center"/>
    </xf>
    <xf numFmtId="3" fontId="4" fillId="6" borderId="16" xfId="3" applyNumberFormat="1" applyFont="1" applyFill="1" applyBorder="1" applyAlignment="1" applyProtection="1">
      <alignment horizontal="center"/>
    </xf>
    <xf numFmtId="3" fontId="4" fillId="6" borderId="17" xfId="3" applyNumberFormat="1" applyFont="1" applyFill="1" applyBorder="1" applyAlignment="1" applyProtection="1">
      <alignment horizontal="center"/>
    </xf>
    <xf numFmtId="3" fontId="4" fillId="6" borderId="18" xfId="3" applyNumberFormat="1" applyFont="1" applyFill="1" applyBorder="1" applyAlignment="1" applyProtection="1">
      <alignment horizontal="center"/>
    </xf>
    <xf numFmtId="3" fontId="6" fillId="2" borderId="0" xfId="0" applyNumberFormat="1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3" fontId="8" fillId="2" borderId="0" xfId="1" applyNumberFormat="1" applyFont="1" applyFill="1" applyAlignment="1">
      <alignment vertical="center"/>
    </xf>
    <xf numFmtId="3" fontId="5" fillId="0" borderId="0" xfId="4" applyNumberFormat="1" applyFont="1" applyFill="1" applyBorder="1" applyAlignment="1" applyProtection="1">
      <alignment horizontal="right"/>
    </xf>
    <xf numFmtId="3" fontId="6" fillId="2" borderId="0" xfId="1" applyNumberFormat="1" applyFont="1" applyFill="1" applyAlignment="1">
      <alignment vertical="center"/>
    </xf>
    <xf numFmtId="165" fontId="0" fillId="0" borderId="0" xfId="5" applyNumberFormat="1" applyFont="1"/>
    <xf numFmtId="165" fontId="0" fillId="0" borderId="0" xfId="5" applyNumberFormat="1" applyFont="1" applyFill="1" applyBorder="1"/>
    <xf numFmtId="3" fontId="0" fillId="0" borderId="0" xfId="0" applyNumberFormat="1" applyFill="1" applyBorder="1"/>
    <xf numFmtId="3" fontId="4" fillId="0" borderId="0" xfId="3" applyNumberFormat="1" applyFont="1" applyFill="1" applyBorder="1" applyAlignment="1" applyProtection="1">
      <alignment horizontal="right"/>
    </xf>
    <xf numFmtId="3" fontId="0" fillId="0" borderId="0" xfId="5" applyNumberFormat="1" applyFont="1"/>
    <xf numFmtId="3" fontId="0" fillId="0" borderId="0" xfId="0" applyNumberFormat="1" applyBorder="1" applyAlignment="1">
      <alignment horizontal="center"/>
    </xf>
    <xf numFmtId="3" fontId="0" fillId="0" borderId="20" xfId="0" applyNumberFormat="1" applyBorder="1"/>
    <xf numFmtId="3" fontId="6" fillId="2" borderId="22" xfId="1" applyNumberFormat="1" applyFont="1" applyFill="1" applyBorder="1" applyAlignment="1">
      <alignment vertic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2" fillId="3" borderId="21" xfId="2" applyNumberFormat="1" applyFont="1" applyFill="1" applyBorder="1" applyAlignment="1">
      <alignment horizontal="center" vertical="center" wrapText="1"/>
    </xf>
    <xf numFmtId="3" fontId="2" fillId="3" borderId="24" xfId="2" applyNumberFormat="1" applyFont="1" applyFill="1" applyBorder="1" applyAlignment="1">
      <alignment horizontal="center" vertical="center" wrapText="1"/>
    </xf>
    <xf numFmtId="3" fontId="2" fillId="3" borderId="27" xfId="3" applyNumberFormat="1" applyFont="1" applyFill="1" applyBorder="1" applyAlignment="1" applyProtection="1">
      <alignment horizontal="center"/>
    </xf>
    <xf numFmtId="3" fontId="2" fillId="3" borderId="28" xfId="3" applyNumberFormat="1" applyFont="1" applyFill="1" applyBorder="1" applyAlignment="1" applyProtection="1">
      <alignment horizontal="center"/>
    </xf>
    <xf numFmtId="3" fontId="2" fillId="3" borderId="29" xfId="3" applyNumberFormat="1" applyFont="1" applyFill="1" applyBorder="1" applyAlignment="1" applyProtection="1">
      <alignment horizontal="center"/>
    </xf>
    <xf numFmtId="3" fontId="10" fillId="4" borderId="26" xfId="4" applyNumberFormat="1" applyFont="1" applyFill="1" applyBorder="1" applyAlignment="1" applyProtection="1">
      <alignment horizontal="center"/>
    </xf>
    <xf numFmtId="3" fontId="10" fillId="4" borderId="20" xfId="4" applyNumberFormat="1" applyFont="1" applyFill="1" applyBorder="1" applyAlignment="1" applyProtection="1">
      <alignment horizontal="center"/>
    </xf>
    <xf numFmtId="3" fontId="10" fillId="4" borderId="30" xfId="4" applyNumberFormat="1" applyFont="1" applyFill="1" applyBorder="1" applyAlignment="1" applyProtection="1">
      <alignment horizontal="center"/>
    </xf>
    <xf numFmtId="3" fontId="2" fillId="3" borderId="25" xfId="2" applyNumberFormat="1" applyFont="1" applyFill="1" applyBorder="1" applyAlignment="1">
      <alignment horizontal="center" vertical="center" wrapText="1"/>
    </xf>
    <xf numFmtId="3" fontId="2" fillId="3" borderId="22" xfId="2" applyNumberFormat="1" applyFont="1" applyFill="1" applyBorder="1" applyAlignment="1">
      <alignment horizontal="center" vertical="center" wrapText="1"/>
    </xf>
    <xf numFmtId="3" fontId="5" fillId="0" borderId="26" xfId="4" applyNumberFormat="1" applyFont="1" applyFill="1" applyBorder="1" applyAlignment="1" applyProtection="1">
      <alignment horizontal="center"/>
    </xf>
    <xf numFmtId="3" fontId="5" fillId="5" borderId="20" xfId="4" applyNumberFormat="1" applyFont="1" applyFill="1" applyBorder="1" applyAlignment="1" applyProtection="1">
      <alignment horizontal="center"/>
    </xf>
    <xf numFmtId="3" fontId="5" fillId="0" borderId="20" xfId="4" applyNumberFormat="1" applyFont="1" applyFill="1" applyBorder="1" applyAlignment="1" applyProtection="1">
      <alignment horizontal="center"/>
    </xf>
    <xf numFmtId="3" fontId="5" fillId="5" borderId="30" xfId="4" applyNumberFormat="1" applyFont="1" applyFill="1" applyBorder="1" applyAlignment="1" applyProtection="1">
      <alignment horizontal="center"/>
    </xf>
    <xf numFmtId="3" fontId="5" fillId="0" borderId="27" xfId="4" applyNumberFormat="1" applyFont="1" applyFill="1" applyBorder="1" applyAlignment="1" applyProtection="1">
      <alignment horizontal="center"/>
    </xf>
    <xf numFmtId="3" fontId="5" fillId="5" borderId="28" xfId="4" applyNumberFormat="1" applyFont="1" applyFill="1" applyBorder="1" applyAlignment="1" applyProtection="1">
      <alignment horizontal="center"/>
    </xf>
    <xf numFmtId="3" fontId="5" fillId="0" borderId="28" xfId="4" applyNumberFormat="1" applyFont="1" applyFill="1" applyBorder="1" applyAlignment="1" applyProtection="1">
      <alignment horizontal="center"/>
    </xf>
    <xf numFmtId="3" fontId="5" fillId="5" borderId="29" xfId="4" applyNumberFormat="1" applyFont="1" applyFill="1" applyBorder="1" applyAlignment="1" applyProtection="1">
      <alignment horizontal="center"/>
    </xf>
    <xf numFmtId="3" fontId="4" fillId="6" borderId="21" xfId="3" applyNumberFormat="1" applyFont="1" applyFill="1" applyBorder="1" applyAlignment="1" applyProtection="1">
      <alignment horizontal="center"/>
    </xf>
    <xf numFmtId="3" fontId="4" fillId="3" borderId="21" xfId="3" applyNumberFormat="1" applyFont="1" applyFill="1" applyBorder="1" applyAlignment="1" applyProtection="1">
      <alignment horizontal="center"/>
    </xf>
    <xf numFmtId="3" fontId="4" fillId="3" borderId="30" xfId="3" applyNumberFormat="1" applyFont="1" applyFill="1" applyBorder="1" applyAlignment="1" applyProtection="1">
      <alignment horizontal="center"/>
    </xf>
    <xf numFmtId="3" fontId="4" fillId="3" borderId="29" xfId="3" applyNumberFormat="1" applyFont="1" applyFill="1" applyBorder="1" applyAlignment="1" applyProtection="1">
      <alignment horizontal="center"/>
    </xf>
    <xf numFmtId="3" fontId="2" fillId="3" borderId="21" xfId="3" applyNumberFormat="1" applyFont="1" applyFill="1" applyBorder="1" applyAlignment="1" applyProtection="1">
      <alignment horizontal="center"/>
    </xf>
    <xf numFmtId="3" fontId="10" fillId="4" borderId="27" xfId="4" applyNumberFormat="1" applyFont="1" applyFill="1" applyBorder="1" applyAlignment="1" applyProtection="1">
      <alignment horizontal="center"/>
    </xf>
    <xf numFmtId="3" fontId="10" fillId="4" borderId="21" xfId="4" applyNumberFormat="1" applyFont="1" applyFill="1" applyBorder="1" applyAlignment="1" applyProtection="1">
      <alignment horizontal="center"/>
    </xf>
    <xf numFmtId="3" fontId="10" fillId="4" borderId="29" xfId="4" applyNumberFormat="1" applyFont="1" applyFill="1" applyBorder="1" applyAlignment="1" applyProtection="1">
      <alignment horizontal="center"/>
    </xf>
    <xf numFmtId="3" fontId="10" fillId="4" borderId="0" xfId="4" applyNumberFormat="1" applyFont="1" applyFill="1" applyBorder="1" applyAlignment="1" applyProtection="1">
      <alignment horizontal="center"/>
    </xf>
    <xf numFmtId="3" fontId="5" fillId="2" borderId="28" xfId="4" applyNumberFormat="1" applyFont="1" applyFill="1" applyBorder="1" applyAlignment="1" applyProtection="1">
      <alignment horizontal="center"/>
    </xf>
    <xf numFmtId="3" fontId="5" fillId="2" borderId="20" xfId="4" applyNumberFormat="1" applyFont="1" applyFill="1" applyBorder="1" applyAlignment="1" applyProtection="1">
      <alignment horizontal="center"/>
    </xf>
    <xf numFmtId="3" fontId="2" fillId="3" borderId="20" xfId="2" applyNumberFormat="1" applyFont="1" applyFill="1" applyBorder="1" applyAlignment="1">
      <alignment horizontal="center" vertical="center" wrapText="1"/>
    </xf>
    <xf numFmtId="3" fontId="2" fillId="3" borderId="28" xfId="2" applyNumberFormat="1" applyFont="1" applyFill="1" applyBorder="1" applyAlignment="1">
      <alignment horizontal="center" vertical="center" wrapText="1"/>
    </xf>
    <xf numFmtId="3" fontId="2" fillId="3" borderId="29" xfId="2" applyNumberFormat="1" applyFont="1" applyFill="1" applyBorder="1" applyAlignment="1">
      <alignment horizontal="center" vertical="center" wrapText="1"/>
    </xf>
    <xf numFmtId="3" fontId="2" fillId="3" borderId="19" xfId="2" applyNumberFormat="1" applyFont="1" applyFill="1" applyBorder="1" applyAlignment="1">
      <alignment horizontal="center" vertical="center" wrapText="1"/>
    </xf>
    <xf numFmtId="3" fontId="2" fillId="3" borderId="22" xfId="2" applyNumberFormat="1" applyFont="1" applyFill="1" applyBorder="1" applyAlignment="1">
      <alignment horizontal="center" vertical="center" wrapText="1"/>
    </xf>
    <xf numFmtId="3" fontId="2" fillId="3" borderId="24" xfId="2" applyNumberFormat="1" applyFont="1" applyFill="1" applyBorder="1" applyAlignment="1">
      <alignment horizontal="center" vertical="center" wrapText="1"/>
    </xf>
    <xf numFmtId="3" fontId="2" fillId="3" borderId="25" xfId="2" applyNumberFormat="1" applyFont="1" applyFill="1" applyBorder="1" applyAlignment="1">
      <alignment horizontal="center" vertical="center" wrapText="1"/>
    </xf>
    <xf numFmtId="3" fontId="4" fillId="3" borderId="25" xfId="3" applyNumberFormat="1" applyFont="1" applyFill="1" applyBorder="1" applyAlignment="1" applyProtection="1">
      <alignment horizontal="center"/>
    </xf>
    <xf numFmtId="3" fontId="2" fillId="3" borderId="21" xfId="2" applyNumberFormat="1" applyFont="1" applyFill="1" applyBorder="1" applyAlignment="1">
      <alignment horizontal="center" vertical="center" wrapText="1"/>
    </xf>
    <xf numFmtId="3" fontId="5" fillId="0" borderId="21" xfId="4" applyNumberFormat="1" applyFont="1" applyFill="1" applyBorder="1" applyAlignment="1" applyProtection="1">
      <alignment horizontal="center"/>
    </xf>
    <xf numFmtId="3" fontId="5" fillId="5" borderId="21" xfId="4" applyNumberFormat="1" applyFont="1" applyFill="1" applyBorder="1" applyAlignment="1" applyProtection="1">
      <alignment horizontal="center"/>
    </xf>
    <xf numFmtId="3" fontId="2" fillId="3" borderId="21" xfId="2" applyNumberFormat="1" applyFont="1" applyFill="1" applyBorder="1" applyAlignment="1">
      <alignment horizontal="center" vertical="center" wrapText="1"/>
    </xf>
    <xf numFmtId="3" fontId="2" fillId="3" borderId="25" xfId="2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0" fillId="0" borderId="0" xfId="0" applyNumberForma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3" fontId="2" fillId="3" borderId="21" xfId="2" applyNumberFormat="1" applyFont="1" applyFill="1" applyBorder="1" applyAlignment="1">
      <alignment horizontal="center" vertical="center" wrapText="1"/>
    </xf>
    <xf numFmtId="3" fontId="2" fillId="3" borderId="22" xfId="2" applyNumberFormat="1" applyFont="1" applyFill="1" applyBorder="1" applyAlignment="1">
      <alignment horizontal="center" vertical="center" wrapText="1"/>
    </xf>
    <xf numFmtId="3" fontId="2" fillId="3" borderId="24" xfId="2" applyNumberFormat="1" applyFont="1" applyFill="1" applyBorder="1" applyAlignment="1">
      <alignment horizontal="center" vertical="center" wrapText="1"/>
    </xf>
    <xf numFmtId="3" fontId="2" fillId="3" borderId="25" xfId="2" applyNumberFormat="1" applyFont="1" applyFill="1" applyBorder="1" applyAlignment="1">
      <alignment horizontal="center" vertical="center" wrapText="1"/>
    </xf>
    <xf numFmtId="3" fontId="2" fillId="3" borderId="20" xfId="2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3" borderId="19" xfId="2" applyNumberFormat="1" applyFont="1" applyFill="1" applyBorder="1" applyAlignment="1">
      <alignment horizontal="center" vertical="center" wrapText="1"/>
    </xf>
    <xf numFmtId="3" fontId="13" fillId="0" borderId="20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4" fillId="0" borderId="0" xfId="0" applyNumberFormat="1" applyFont="1" applyBorder="1"/>
    <xf numFmtId="9" fontId="0" fillId="0" borderId="0" xfId="5" applyFont="1"/>
    <xf numFmtId="3" fontId="14" fillId="0" borderId="0" xfId="0" applyNumberFormat="1" applyFont="1" applyAlignment="1">
      <alignment horizontal="left" indent="2"/>
    </xf>
    <xf numFmtId="3" fontId="14" fillId="0" borderId="0" xfId="0" applyNumberFormat="1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 indent="2"/>
    </xf>
    <xf numFmtId="3" fontId="15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 applyAlignment="1">
      <alignment horizontal="left"/>
    </xf>
    <xf numFmtId="3" fontId="14" fillId="0" borderId="0" xfId="0" applyNumberFormat="1" applyFont="1" applyFill="1" applyBorder="1" applyAlignment="1">
      <alignment horizontal="left" indent="2"/>
    </xf>
    <xf numFmtId="3" fontId="2" fillId="3" borderId="21" xfId="2" applyNumberFormat="1" applyFont="1" applyFill="1" applyBorder="1" applyAlignment="1">
      <alignment horizontal="center" vertical="center" wrapText="1"/>
    </xf>
    <xf numFmtId="3" fontId="2" fillId="3" borderId="22" xfId="2" applyNumberFormat="1" applyFont="1" applyFill="1" applyBorder="1" applyAlignment="1">
      <alignment horizontal="center" vertical="center" wrapText="1"/>
    </xf>
    <xf numFmtId="3" fontId="2" fillId="3" borderId="24" xfId="2" applyNumberFormat="1" applyFont="1" applyFill="1" applyBorder="1" applyAlignment="1">
      <alignment horizontal="center" vertical="center" wrapText="1"/>
    </xf>
    <xf numFmtId="3" fontId="2" fillId="3" borderId="25" xfId="2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6" fillId="0" borderId="0" xfId="0" applyNumberFormat="1" applyFont="1" applyAlignment="1">
      <alignment horizontal="left"/>
    </xf>
    <xf numFmtId="3" fontId="17" fillId="0" borderId="0" xfId="0" applyNumberFormat="1" applyFont="1" applyBorder="1"/>
    <xf numFmtId="3" fontId="16" fillId="0" borderId="0" xfId="0" applyNumberFormat="1" applyFont="1" applyAlignment="1">
      <alignment horizontal="left" indent="2"/>
    </xf>
    <xf numFmtId="3" fontId="16" fillId="0" borderId="0" xfId="0" applyNumberFormat="1" applyFont="1" applyBorder="1" applyAlignment="1">
      <alignment horizontal="left" indent="2"/>
    </xf>
    <xf numFmtId="3" fontId="2" fillId="3" borderId="21" xfId="2" applyNumberFormat="1" applyFont="1" applyFill="1" applyBorder="1" applyAlignment="1">
      <alignment horizontal="center" vertical="center"/>
    </xf>
    <xf numFmtId="3" fontId="2" fillId="3" borderId="21" xfId="2" applyNumberFormat="1" applyFont="1" applyFill="1" applyBorder="1" applyAlignment="1">
      <alignment horizontal="center" vertical="center" wrapText="1"/>
    </xf>
    <xf numFmtId="3" fontId="2" fillId="3" borderId="22" xfId="2" applyNumberFormat="1" applyFont="1" applyFill="1" applyBorder="1" applyAlignment="1">
      <alignment horizontal="center" vertical="center" wrapText="1"/>
    </xf>
    <xf numFmtId="3" fontId="2" fillId="3" borderId="24" xfId="2" applyNumberFormat="1" applyFont="1" applyFill="1" applyBorder="1" applyAlignment="1">
      <alignment horizontal="center" vertical="center" wrapText="1"/>
    </xf>
    <xf numFmtId="3" fontId="2" fillId="3" borderId="25" xfId="2" applyNumberFormat="1" applyFont="1" applyFill="1" applyBorder="1" applyAlignment="1">
      <alignment horizontal="center" vertical="center" wrapText="1"/>
    </xf>
    <xf numFmtId="3" fontId="2" fillId="3" borderId="27" xfId="2" applyNumberFormat="1" applyFont="1" applyFill="1" applyBorder="1" applyAlignment="1">
      <alignment horizontal="center" vertical="center"/>
    </xf>
    <xf numFmtId="3" fontId="2" fillId="3" borderId="29" xfId="2" applyNumberFormat="1" applyFont="1" applyFill="1" applyBorder="1" applyAlignment="1">
      <alignment horizontal="center" vertical="center"/>
    </xf>
    <xf numFmtId="3" fontId="2" fillId="3" borderId="23" xfId="2" applyNumberFormat="1" applyFont="1" applyFill="1" applyBorder="1" applyAlignment="1">
      <alignment horizontal="center" vertical="center" wrapText="1"/>
    </xf>
    <xf numFmtId="3" fontId="2" fillId="3" borderId="26" xfId="2" applyNumberFormat="1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center" vertical="center" wrapText="1"/>
    </xf>
    <xf numFmtId="3" fontId="2" fillId="3" borderId="20" xfId="2" applyNumberFormat="1" applyFont="1" applyFill="1" applyBorder="1" applyAlignment="1">
      <alignment horizontal="center" vertical="center" wrapText="1"/>
    </xf>
    <xf numFmtId="3" fontId="2" fillId="3" borderId="28" xfId="2" applyNumberFormat="1" applyFont="1" applyFill="1" applyBorder="1" applyAlignment="1">
      <alignment horizontal="center" vertical="center"/>
    </xf>
    <xf numFmtId="3" fontId="2" fillId="3" borderId="31" xfId="2" applyNumberFormat="1" applyFont="1" applyFill="1" applyBorder="1" applyAlignment="1">
      <alignment horizontal="center" vertical="center" wrapText="1"/>
    </xf>
    <xf numFmtId="3" fontId="2" fillId="3" borderId="19" xfId="2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3" borderId="4" xfId="2" applyNumberFormat="1" applyFont="1" applyFill="1" applyBorder="1" applyAlignment="1">
      <alignment horizontal="center" vertical="center"/>
    </xf>
    <xf numFmtId="3" fontId="2" fillId="3" borderId="10" xfId="2" applyNumberFormat="1" applyFont="1" applyFill="1" applyBorder="1" applyAlignment="1">
      <alignment horizontal="center" vertical="center"/>
    </xf>
    <xf numFmtId="3" fontId="2" fillId="3" borderId="5" xfId="2" applyNumberFormat="1" applyFont="1" applyFill="1" applyBorder="1" applyAlignment="1">
      <alignment horizontal="center" vertical="center" wrapText="1"/>
    </xf>
    <xf numFmtId="3" fontId="2" fillId="3" borderId="6" xfId="2" applyNumberFormat="1" applyFont="1" applyFill="1" applyBorder="1" applyAlignment="1">
      <alignment horizontal="center" vertical="center" wrapText="1"/>
    </xf>
    <xf numFmtId="3" fontId="2" fillId="3" borderId="7" xfId="2" applyNumberFormat="1" applyFont="1" applyFill="1" applyBorder="1" applyAlignment="1">
      <alignment horizontal="center" vertical="center" wrapText="1"/>
    </xf>
    <xf numFmtId="3" fontId="2" fillId="3" borderId="8" xfId="2" applyNumberFormat="1" applyFont="1" applyFill="1" applyBorder="1" applyAlignment="1">
      <alignment horizontal="center" vertical="center" wrapText="1"/>
    </xf>
    <xf numFmtId="3" fontId="2" fillId="3" borderId="2" xfId="2" applyNumberFormat="1" applyFont="1" applyFill="1" applyBorder="1" applyAlignment="1">
      <alignment horizontal="center" vertical="center" wrapText="1"/>
    </xf>
    <xf numFmtId="3" fontId="2" fillId="3" borderId="9" xfId="2" applyNumberFormat="1" applyFont="1" applyFill="1" applyBorder="1" applyAlignment="1">
      <alignment horizontal="center" vertical="center" wrapText="1"/>
    </xf>
    <xf numFmtId="3" fontId="2" fillId="3" borderId="11" xfId="2" applyNumberFormat="1" applyFont="1" applyFill="1" applyBorder="1" applyAlignment="1">
      <alignment horizontal="center" vertical="center" wrapText="1"/>
    </xf>
    <xf numFmtId="3" fontId="14" fillId="0" borderId="20" xfId="0" applyNumberFormat="1" applyFont="1" applyBorder="1"/>
  </cellXfs>
  <cellStyles count="6">
    <cellStyle name="Normal" xfId="0" builtinId="0"/>
    <cellStyle name="Normal 3" xfId="2"/>
    <cellStyle name="Normal_1997" xfId="1"/>
    <cellStyle name="Normal_ACMEN2" xfId="3"/>
    <cellStyle name="Porcentaje" xfId="5" builtinId="5"/>
    <cellStyle name="Porcentaje 3" xfId="4"/>
  </cellStyles>
  <dxfs count="0"/>
  <tableStyles count="0" defaultTableStyle="TableStyleMedium9" defaultPivotStyle="PivotStyleLight16"/>
  <colors>
    <mruColors>
      <color rgb="FF0094D4"/>
      <color rgb="FF00AEEF"/>
      <color rgb="FF6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551419</xdr:colOff>
      <xdr:row>2</xdr:row>
      <xdr:rowOff>287015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311" y="0"/>
          <a:ext cx="2927194" cy="954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273707</xdr:colOff>
      <xdr:row>0</xdr:row>
      <xdr:rowOff>0</xdr:rowOff>
    </xdr:from>
    <xdr:to>
      <xdr:col>2</xdr:col>
      <xdr:colOff>671849</xdr:colOff>
      <xdr:row>2</xdr:row>
      <xdr:rowOff>287015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707" y="0"/>
          <a:ext cx="2922267" cy="953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1182415</xdr:colOff>
      <xdr:row>0</xdr:row>
      <xdr:rowOff>10948</xdr:rowOff>
    </xdr:from>
    <xdr:to>
      <xdr:col>3</xdr:col>
      <xdr:colOff>398143</xdr:colOff>
      <xdr:row>3</xdr:row>
      <xdr:rowOff>2360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415" y="10948"/>
          <a:ext cx="2927194" cy="954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1105776</xdr:colOff>
      <xdr:row>0</xdr:row>
      <xdr:rowOff>0</xdr:rowOff>
    </xdr:from>
    <xdr:to>
      <xdr:col>3</xdr:col>
      <xdr:colOff>310556</xdr:colOff>
      <xdr:row>2</xdr:row>
      <xdr:rowOff>287015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776" y="0"/>
          <a:ext cx="2927194" cy="954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1127672</xdr:colOff>
      <xdr:row>0</xdr:row>
      <xdr:rowOff>0</xdr:rowOff>
    </xdr:from>
    <xdr:to>
      <xdr:col>3</xdr:col>
      <xdr:colOff>365297</xdr:colOff>
      <xdr:row>2</xdr:row>
      <xdr:rowOff>287015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72" y="0"/>
          <a:ext cx="2927194" cy="954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1127672</xdr:colOff>
      <xdr:row>0</xdr:row>
      <xdr:rowOff>0</xdr:rowOff>
    </xdr:from>
    <xdr:to>
      <xdr:col>3</xdr:col>
      <xdr:colOff>479597</xdr:colOff>
      <xdr:row>2</xdr:row>
      <xdr:rowOff>277490</xdr:rowOff>
    </xdr:to>
    <xdr:pic>
      <xdr:nvPicPr>
        <xdr:cNvPr id="4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53765"/>
        </a:xfrm>
        <a:prstGeom prst="rect">
          <a:avLst/>
        </a:prstGeom>
      </xdr:spPr>
    </xdr:pic>
    <xdr:clientData/>
  </xdr:twoCellAnchor>
  <xdr:twoCellAnchor editAs="oneCell">
    <xdr:from>
      <xdr:col>0</xdr:col>
      <xdr:colOff>1105776</xdr:colOff>
      <xdr:row>0</xdr:row>
      <xdr:rowOff>0</xdr:rowOff>
    </xdr:from>
    <xdr:to>
      <xdr:col>3</xdr:col>
      <xdr:colOff>482006</xdr:colOff>
      <xdr:row>3</xdr:row>
      <xdr:rowOff>1265</xdr:rowOff>
    </xdr:to>
    <xdr:pic>
      <xdr:nvPicPr>
        <xdr:cNvPr id="5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776" y="0"/>
          <a:ext cx="2938580" cy="953765"/>
        </a:xfrm>
        <a:prstGeom prst="rect">
          <a:avLst/>
        </a:prstGeom>
      </xdr:spPr>
    </xdr:pic>
    <xdr:clientData/>
  </xdr:twoCellAnchor>
  <xdr:oneCellAnchor>
    <xdr:from>
      <xdr:col>1</xdr:col>
      <xdr:colOff>3722</xdr:colOff>
      <xdr:row>7</xdr:row>
      <xdr:rowOff>0</xdr:rowOff>
    </xdr:from>
    <xdr:ext cx="2933325" cy="953765"/>
    <xdr:pic>
      <xdr:nvPicPr>
        <xdr:cNvPr id="8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1857375"/>
          <a:ext cx="2933325" cy="9537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3722</xdr:colOff>
      <xdr:row>0</xdr:row>
      <xdr:rowOff>0</xdr:rowOff>
    </xdr:from>
    <xdr:to>
      <xdr:col>3</xdr:col>
      <xdr:colOff>451022</xdr:colOff>
      <xdr:row>3</xdr:row>
      <xdr:rowOff>1265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53765"/>
        </a:xfrm>
        <a:prstGeom prst="rect">
          <a:avLst/>
        </a:prstGeom>
      </xdr:spPr>
    </xdr:pic>
    <xdr:clientData/>
  </xdr:twoCellAnchor>
  <xdr:oneCellAnchor>
    <xdr:from>
      <xdr:col>1</xdr:col>
      <xdr:colOff>3722</xdr:colOff>
      <xdr:row>0</xdr:row>
      <xdr:rowOff>0</xdr:rowOff>
    </xdr:from>
    <xdr:ext cx="2933325" cy="953765"/>
    <xdr:pic>
      <xdr:nvPicPr>
        <xdr:cNvPr id="3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5376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1127672</xdr:colOff>
      <xdr:row>0</xdr:row>
      <xdr:rowOff>0</xdr:rowOff>
    </xdr:from>
    <xdr:to>
      <xdr:col>3</xdr:col>
      <xdr:colOff>479597</xdr:colOff>
      <xdr:row>3</xdr:row>
      <xdr:rowOff>1265</xdr:rowOff>
    </xdr:to>
    <xdr:pic>
      <xdr:nvPicPr>
        <xdr:cNvPr id="5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44240"/>
        </a:xfrm>
        <a:prstGeom prst="rect">
          <a:avLst/>
        </a:prstGeom>
      </xdr:spPr>
    </xdr:pic>
    <xdr:clientData/>
  </xdr:twoCellAnchor>
  <xdr:twoCellAnchor editAs="oneCell">
    <xdr:from>
      <xdr:col>0</xdr:col>
      <xdr:colOff>1105776</xdr:colOff>
      <xdr:row>0</xdr:row>
      <xdr:rowOff>0</xdr:rowOff>
    </xdr:from>
    <xdr:to>
      <xdr:col>3</xdr:col>
      <xdr:colOff>482006</xdr:colOff>
      <xdr:row>3</xdr:row>
      <xdr:rowOff>20315</xdr:rowOff>
    </xdr:to>
    <xdr:pic>
      <xdr:nvPicPr>
        <xdr:cNvPr id="6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726" y="0"/>
          <a:ext cx="2938580" cy="963290"/>
        </a:xfrm>
        <a:prstGeom prst="rect">
          <a:avLst/>
        </a:prstGeom>
      </xdr:spPr>
    </xdr:pic>
    <xdr:clientData/>
  </xdr:twoCellAnchor>
  <xdr:oneCellAnchor>
    <xdr:from>
      <xdr:col>1</xdr:col>
      <xdr:colOff>3722</xdr:colOff>
      <xdr:row>0</xdr:row>
      <xdr:rowOff>0</xdr:rowOff>
    </xdr:from>
    <xdr:ext cx="2933325" cy="953765"/>
    <xdr:pic>
      <xdr:nvPicPr>
        <xdr:cNvPr id="7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1857375"/>
          <a:ext cx="2933325" cy="95376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3722</xdr:colOff>
      <xdr:row>0</xdr:row>
      <xdr:rowOff>0</xdr:rowOff>
    </xdr:from>
    <xdr:ext cx="2933325" cy="953765"/>
    <xdr:pic>
      <xdr:nvPicPr>
        <xdr:cNvPr id="3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5376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3722</xdr:colOff>
      <xdr:row>0</xdr:row>
      <xdr:rowOff>0</xdr:rowOff>
    </xdr:from>
    <xdr:ext cx="2933325" cy="953765"/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572" y="0"/>
          <a:ext cx="2933325" cy="953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showGridLines="0" topLeftCell="A10" zoomScale="87" zoomScaleNormal="87" workbookViewId="0">
      <selection activeCell="F14" sqref="F14"/>
    </sheetView>
  </sheetViews>
  <sheetFormatPr baseColWidth="10" defaultRowHeight="15" x14ac:dyDescent="0.25"/>
  <cols>
    <col min="1" max="1" width="18.140625" style="1" customWidth="1"/>
    <col min="2" max="2" width="23" style="1" customWidth="1"/>
    <col min="3" max="12" width="12.7109375" style="1" customWidth="1"/>
    <col min="13" max="16384" width="11.42578125" style="1"/>
  </cols>
  <sheetData>
    <row r="1" spans="2:12" ht="27.75" customHeight="1" x14ac:dyDescent="0.25"/>
    <row r="2" spans="2:12" ht="24.75" customHeight="1" x14ac:dyDescent="0.25"/>
    <row r="3" spans="2:12" ht="23.25" customHeight="1" x14ac:dyDescent="0.25"/>
    <row r="4" spans="2:12" ht="15.75" x14ac:dyDescent="0.25">
      <c r="B4" s="20" t="s">
        <v>0</v>
      </c>
    </row>
    <row r="5" spans="2:12" ht="15.75" x14ac:dyDescent="0.25">
      <c r="B5" s="20"/>
    </row>
    <row r="6" spans="2:12" ht="23.25" x14ac:dyDescent="0.35">
      <c r="B6" s="22" t="s">
        <v>35</v>
      </c>
    </row>
    <row r="7" spans="2:12" ht="15.75" x14ac:dyDescent="0.25">
      <c r="B7" s="25" t="s">
        <v>40</v>
      </c>
    </row>
    <row r="8" spans="2:12" ht="15.75" x14ac:dyDescent="0.25">
      <c r="B8" s="25"/>
    </row>
    <row r="9" spans="2:12" ht="15.75" customHeight="1" x14ac:dyDescent="0.25">
      <c r="B9" s="111" t="s">
        <v>4</v>
      </c>
      <c r="C9" s="112" t="s">
        <v>6</v>
      </c>
      <c r="D9" s="112"/>
      <c r="E9" s="112"/>
      <c r="F9" s="112"/>
      <c r="G9" s="112"/>
      <c r="H9" s="112" t="s">
        <v>7</v>
      </c>
      <c r="I9" s="112"/>
      <c r="J9" s="112"/>
      <c r="K9" s="112"/>
      <c r="L9" s="112"/>
    </row>
    <row r="10" spans="2:12" ht="53.25" customHeight="1" x14ac:dyDescent="0.25">
      <c r="B10" s="111"/>
      <c r="C10" s="37" t="s">
        <v>36</v>
      </c>
      <c r="D10" s="37" t="s">
        <v>37</v>
      </c>
      <c r="E10" s="37" t="s">
        <v>38</v>
      </c>
      <c r="F10" s="37" t="s">
        <v>39</v>
      </c>
      <c r="G10" s="37" t="s">
        <v>10</v>
      </c>
      <c r="H10" s="37" t="s">
        <v>36</v>
      </c>
      <c r="I10" s="37" t="s">
        <v>37</v>
      </c>
      <c r="J10" s="37" t="s">
        <v>38</v>
      </c>
      <c r="K10" s="37" t="s">
        <v>39</v>
      </c>
      <c r="L10" s="37" t="s">
        <v>10</v>
      </c>
    </row>
    <row r="11" spans="2:12" x14ac:dyDescent="0.25">
      <c r="B11" s="59" t="s">
        <v>12</v>
      </c>
      <c r="C11" s="75">
        <v>22186.181199999999</v>
      </c>
      <c r="D11" s="75">
        <v>24779.455600000001</v>
      </c>
      <c r="E11" s="75">
        <v>26389.937800000003</v>
      </c>
      <c r="F11" s="75">
        <v>27812.916300000004</v>
      </c>
      <c r="G11" s="61">
        <v>101168.4909</v>
      </c>
      <c r="H11" s="75">
        <v>923.03310056708369</v>
      </c>
      <c r="I11" s="75">
        <v>1563.6006066097575</v>
      </c>
      <c r="J11" s="75">
        <v>1055.1976264299999</v>
      </c>
      <c r="K11" s="75">
        <v>808.2210738201361</v>
      </c>
      <c r="L11" s="61">
        <v>4350.0524074269779</v>
      </c>
    </row>
    <row r="12" spans="2:12" x14ac:dyDescent="0.25">
      <c r="B12" s="59" t="s">
        <v>11</v>
      </c>
      <c r="C12" s="76">
        <v>6067.1655999999994</v>
      </c>
      <c r="D12" s="76">
        <v>6663.7740999999996</v>
      </c>
      <c r="E12" s="76">
        <v>7319.0596999999989</v>
      </c>
      <c r="F12" s="76">
        <v>7831.8474999999999</v>
      </c>
      <c r="G12" s="61">
        <v>27881.846899999997</v>
      </c>
      <c r="H12" s="76">
        <v>103.6796483389721</v>
      </c>
      <c r="I12" s="76">
        <v>175.63136244659634</v>
      </c>
      <c r="J12" s="76">
        <v>118.54867489999999</v>
      </c>
      <c r="K12" s="76">
        <v>90.795035960054463</v>
      </c>
      <c r="L12" s="61">
        <v>488.65472164562289</v>
      </c>
    </row>
    <row r="13" spans="2:12" x14ac:dyDescent="0.25">
      <c r="B13" s="59" t="s">
        <v>13</v>
      </c>
      <c r="C13" s="75">
        <v>3035.8941000000004</v>
      </c>
      <c r="D13" s="75">
        <v>3517.3610000000008</v>
      </c>
      <c r="E13" s="75">
        <v>3689.3762000000002</v>
      </c>
      <c r="F13" s="75">
        <v>3915.0104000000006</v>
      </c>
      <c r="G13" s="61">
        <v>14157.641700000002</v>
      </c>
      <c r="H13" s="75">
        <v>115.77136138339638</v>
      </c>
      <c r="I13" s="75">
        <v>196.1144955429038</v>
      </c>
      <c r="J13" s="75">
        <v>132.32877684000002</v>
      </c>
      <c r="K13" s="75">
        <v>101.36156530265487</v>
      </c>
      <c r="L13" s="61">
        <v>545.57619906895502</v>
      </c>
    </row>
    <row r="14" spans="2:12" x14ac:dyDescent="0.25">
      <c r="B14" s="59" t="s">
        <v>14</v>
      </c>
      <c r="C14" s="76">
        <v>5719.4418000000005</v>
      </c>
      <c r="D14" s="76">
        <v>6647.7002999999986</v>
      </c>
      <c r="E14" s="76">
        <v>6932.5871999999999</v>
      </c>
      <c r="F14" s="76">
        <v>7352.9870000000001</v>
      </c>
      <c r="G14" s="61">
        <v>26652.7163</v>
      </c>
      <c r="H14" s="76">
        <v>209.68379439370386</v>
      </c>
      <c r="I14" s="76">
        <v>355.20038003924532</v>
      </c>
      <c r="J14" s="76">
        <v>239.73397584</v>
      </c>
      <c r="K14" s="76">
        <v>183.61524355753573</v>
      </c>
      <c r="L14" s="61">
        <v>988.23339383048483</v>
      </c>
    </row>
    <row r="15" spans="2:12" x14ac:dyDescent="0.25">
      <c r="B15" s="59" t="s">
        <v>15</v>
      </c>
      <c r="C15" s="75">
        <v>1861.3059000000003</v>
      </c>
      <c r="D15" s="75">
        <v>2166.1579000000002</v>
      </c>
      <c r="E15" s="75">
        <v>2277.4611</v>
      </c>
      <c r="F15" s="75">
        <v>2401.8976000000002</v>
      </c>
      <c r="G15" s="61">
        <v>8706.8225000000002</v>
      </c>
      <c r="H15" s="75">
        <v>66.474058418748612</v>
      </c>
      <c r="I15" s="75">
        <v>112.6057971306889</v>
      </c>
      <c r="J15" s="75">
        <v>76.014425199999991</v>
      </c>
      <c r="K15" s="75">
        <v>58.216608307038804</v>
      </c>
      <c r="L15" s="61">
        <v>313.31088905647636</v>
      </c>
    </row>
    <row r="16" spans="2:12" x14ac:dyDescent="0.25">
      <c r="B16" s="59" t="s">
        <v>16</v>
      </c>
      <c r="C16" s="76">
        <v>11401.785399999999</v>
      </c>
      <c r="D16" s="76">
        <v>13261.205900000003</v>
      </c>
      <c r="E16" s="76">
        <v>13313.418700000002</v>
      </c>
      <c r="F16" s="76">
        <v>13850.502700000001</v>
      </c>
      <c r="G16" s="61">
        <v>51826.912700000001</v>
      </c>
      <c r="H16" s="76">
        <v>373.22096222199815</v>
      </c>
      <c r="I16" s="76">
        <v>632.22924786908152</v>
      </c>
      <c r="J16" s="76">
        <v>426.68568388</v>
      </c>
      <c r="K16" s="76">
        <v>326.80998706310419</v>
      </c>
      <c r="L16" s="61">
        <v>1758.9458810341839</v>
      </c>
    </row>
    <row r="17" spans="2:12" x14ac:dyDescent="0.25">
      <c r="B17" s="59" t="s">
        <v>17</v>
      </c>
      <c r="C17" s="75">
        <v>4340.5776999999998</v>
      </c>
      <c r="D17" s="75">
        <v>5053.1767999999993</v>
      </c>
      <c r="E17" s="75">
        <v>5268.7953000000007</v>
      </c>
      <c r="F17" s="75">
        <v>5579.615600000001</v>
      </c>
      <c r="G17" s="61">
        <v>20242.165400000002</v>
      </c>
      <c r="H17" s="75">
        <v>156.25085837059788</v>
      </c>
      <c r="I17" s="75">
        <v>264.68599748098205</v>
      </c>
      <c r="J17" s="75">
        <v>178.64384873999998</v>
      </c>
      <c r="K17" s="75">
        <v>136.82544781631043</v>
      </c>
      <c r="L17" s="61">
        <v>736.40615240789032</v>
      </c>
    </row>
    <row r="18" spans="2:12" x14ac:dyDescent="0.25">
      <c r="B18" s="59" t="s">
        <v>18</v>
      </c>
      <c r="C18" s="76">
        <v>5520.1009000000004</v>
      </c>
      <c r="D18" s="76">
        <v>6418.7434000000003</v>
      </c>
      <c r="E18" s="76">
        <v>6704.2206999999989</v>
      </c>
      <c r="F18" s="76">
        <v>7101.7152000000006</v>
      </c>
      <c r="G18" s="61">
        <v>25744.780200000001</v>
      </c>
      <c r="H18" s="76">
        <v>205.23104972511175</v>
      </c>
      <c r="I18" s="76">
        <v>347.6575148260568</v>
      </c>
      <c r="J18" s="76">
        <v>234.60996677</v>
      </c>
      <c r="K18" s="76">
        <v>179.69976844743363</v>
      </c>
      <c r="L18" s="61">
        <v>967.19829976860217</v>
      </c>
    </row>
    <row r="19" spans="2:12" x14ac:dyDescent="0.25">
      <c r="B19" s="59" t="s">
        <v>19</v>
      </c>
      <c r="C19" s="75">
        <v>4124.3982000000005</v>
      </c>
      <c r="D19" s="75">
        <v>4788.7813000000006</v>
      </c>
      <c r="E19" s="75">
        <v>5008.9189999999999</v>
      </c>
      <c r="F19" s="75">
        <v>5310.747800000001</v>
      </c>
      <c r="G19" s="61">
        <v>19232.846300000005</v>
      </c>
      <c r="H19" s="75">
        <v>153.01249861162179</v>
      </c>
      <c r="I19" s="75">
        <v>259.20027732593582</v>
      </c>
      <c r="J19" s="75">
        <v>174.91277421000001</v>
      </c>
      <c r="K19" s="75">
        <v>133.97560333441797</v>
      </c>
      <c r="L19" s="61">
        <v>721.10115348197553</v>
      </c>
    </row>
    <row r="20" spans="2:12" x14ac:dyDescent="0.25">
      <c r="B20" s="59" t="s">
        <v>20</v>
      </c>
      <c r="C20" s="76">
        <v>3235.5435000000011</v>
      </c>
      <c r="D20" s="76">
        <v>3751.8779000000004</v>
      </c>
      <c r="E20" s="76">
        <v>3925.6006999999995</v>
      </c>
      <c r="F20" s="76">
        <v>4163.1292999999996</v>
      </c>
      <c r="G20" s="61">
        <v>15076.151399999999</v>
      </c>
      <c r="H20" s="76">
        <v>119.4145161122445</v>
      </c>
      <c r="I20" s="76">
        <v>202.28593071733084</v>
      </c>
      <c r="J20" s="76">
        <v>136.50758034</v>
      </c>
      <c r="K20" s="76">
        <v>104.55845725728388</v>
      </c>
      <c r="L20" s="61">
        <v>562.76648442685928</v>
      </c>
    </row>
    <row r="21" spans="2:12" x14ac:dyDescent="0.25">
      <c r="B21" s="59" t="s">
        <v>21</v>
      </c>
      <c r="C21" s="75">
        <v>2089.6504</v>
      </c>
      <c r="D21" s="75">
        <v>2424.9472000000001</v>
      </c>
      <c r="E21" s="75">
        <v>2548.8612000000003</v>
      </c>
      <c r="F21" s="75">
        <v>2696.5998999999997</v>
      </c>
      <c r="G21" s="61">
        <v>9760.0586999999996</v>
      </c>
      <c r="H21" s="75">
        <v>78.935019125042984</v>
      </c>
      <c r="I21" s="75">
        <v>133.71442877925259</v>
      </c>
      <c r="J21" s="75">
        <v>90.242256090000012</v>
      </c>
      <c r="K21" s="75">
        <v>69.119062993628319</v>
      </c>
      <c r="L21" s="61">
        <v>372.01076698792394</v>
      </c>
    </row>
    <row r="22" spans="2:12" x14ac:dyDescent="0.25">
      <c r="B22" s="59" t="s">
        <v>22</v>
      </c>
      <c r="C22" s="76">
        <v>2317.2852000000003</v>
      </c>
      <c r="D22" s="76">
        <v>2686.6202000000003</v>
      </c>
      <c r="E22" s="76">
        <v>2802.8662999999997</v>
      </c>
      <c r="F22" s="76">
        <v>3005.9447999999998</v>
      </c>
      <c r="G22" s="61">
        <v>10812.7165</v>
      </c>
      <c r="H22" s="76">
        <v>87.03091852248329</v>
      </c>
      <c r="I22" s="76">
        <v>147.42872916686827</v>
      </c>
      <c r="J22" s="76">
        <v>99.49532099000001</v>
      </c>
      <c r="K22" s="76">
        <v>76.206941828359433</v>
      </c>
      <c r="L22" s="61">
        <v>410.16191050771101</v>
      </c>
    </row>
    <row r="23" spans="2:12" x14ac:dyDescent="0.25">
      <c r="B23" s="59" t="s">
        <v>23</v>
      </c>
      <c r="C23" s="75">
        <v>4741.6801999999989</v>
      </c>
      <c r="D23" s="75">
        <v>5500.0648999999985</v>
      </c>
      <c r="E23" s="75">
        <v>5754.2732999999989</v>
      </c>
      <c r="F23" s="75">
        <v>6101.1844000000001</v>
      </c>
      <c r="G23" s="61">
        <v>22097.202799999995</v>
      </c>
      <c r="H23" s="75">
        <v>175.27622195458261</v>
      </c>
      <c r="I23" s="75">
        <v>296.91460339187881</v>
      </c>
      <c r="J23" s="75">
        <v>200.38357639</v>
      </c>
      <c r="K23" s="75">
        <v>153.47951429492852</v>
      </c>
      <c r="L23" s="61">
        <v>826.05391603139003</v>
      </c>
    </row>
    <row r="24" spans="2:12" x14ac:dyDescent="0.25">
      <c r="B24" s="59" t="s">
        <v>24</v>
      </c>
      <c r="C24" s="76">
        <v>3909.1146999999992</v>
      </c>
      <c r="D24" s="76">
        <v>4546.3849</v>
      </c>
      <c r="E24" s="76">
        <v>4746.3440999999993</v>
      </c>
      <c r="F24" s="76">
        <v>5027.3365000000003</v>
      </c>
      <c r="G24" s="61">
        <v>18229.180199999999</v>
      </c>
      <c r="H24" s="76">
        <v>138.84467466610124</v>
      </c>
      <c r="I24" s="76">
        <v>235.20025164760841</v>
      </c>
      <c r="J24" s="76">
        <v>158.74478454999999</v>
      </c>
      <c r="K24" s="76">
        <v>121.58405944863854</v>
      </c>
      <c r="L24" s="61">
        <v>654.37377031234814</v>
      </c>
    </row>
    <row r="25" spans="2:12" x14ac:dyDescent="0.25">
      <c r="B25" s="59" t="s">
        <v>25</v>
      </c>
      <c r="C25" s="75">
        <v>2053.1442999999999</v>
      </c>
      <c r="D25" s="75">
        <v>2385.0012999999999</v>
      </c>
      <c r="E25" s="75">
        <v>2513.6619999999998</v>
      </c>
      <c r="F25" s="75">
        <v>2649.4767000000002</v>
      </c>
      <c r="G25" s="61">
        <v>9601.2842999999993</v>
      </c>
      <c r="H25" s="75">
        <v>72.95077793670086</v>
      </c>
      <c r="I25" s="75">
        <v>123.5772374407814</v>
      </c>
      <c r="J25" s="75">
        <v>83.377078990000001</v>
      </c>
      <c r="K25" s="75">
        <v>63.86732078082369</v>
      </c>
      <c r="L25" s="61">
        <v>343.77241514830598</v>
      </c>
    </row>
    <row r="26" spans="2:12" x14ac:dyDescent="0.25">
      <c r="B26" s="59" t="s">
        <v>26</v>
      </c>
      <c r="C26" s="76">
        <v>2870.029</v>
      </c>
      <c r="D26" s="76">
        <v>3327.7061999999996</v>
      </c>
      <c r="E26" s="76">
        <v>3501.922</v>
      </c>
      <c r="F26" s="76">
        <v>3702.9322999999999</v>
      </c>
      <c r="G26" s="61">
        <v>13402.5895</v>
      </c>
      <c r="H26" s="76">
        <v>106.05628210646802</v>
      </c>
      <c r="I26" s="76">
        <v>179.65733507776503</v>
      </c>
      <c r="J26" s="76">
        <v>121.23504859000001</v>
      </c>
      <c r="K26" s="76">
        <v>92.861008306977538</v>
      </c>
      <c r="L26" s="61">
        <v>499.80967408121057</v>
      </c>
    </row>
    <row r="27" spans="2:12" x14ac:dyDescent="0.25">
      <c r="B27" s="59" t="s">
        <v>27</v>
      </c>
      <c r="C27" s="75">
        <v>4518.0774000000001</v>
      </c>
      <c r="D27" s="75">
        <v>5246.0970000000007</v>
      </c>
      <c r="E27" s="75">
        <v>5464.2394000000004</v>
      </c>
      <c r="F27" s="75">
        <v>5798.4319999999998</v>
      </c>
      <c r="G27" s="61">
        <v>21026.845799999999</v>
      </c>
      <c r="H27" s="75">
        <v>161.10839800906211</v>
      </c>
      <c r="I27" s="75">
        <v>272.91457771355147</v>
      </c>
      <c r="J27" s="75">
        <v>184.16583908999999</v>
      </c>
      <c r="K27" s="75">
        <v>141.0634821791491</v>
      </c>
      <c r="L27" s="61">
        <v>759.25229699176271</v>
      </c>
    </row>
    <row r="28" spans="2:12" x14ac:dyDescent="0.25">
      <c r="B28" s="59" t="s">
        <v>28</v>
      </c>
      <c r="C28" s="76">
        <v>3780.0501999999992</v>
      </c>
      <c r="D28" s="76">
        <v>4380.5760999999993</v>
      </c>
      <c r="E28" s="76">
        <v>4594.8982999999989</v>
      </c>
      <c r="F28" s="76">
        <v>4870.4399999999996</v>
      </c>
      <c r="G28" s="61">
        <v>17625.964599999996</v>
      </c>
      <c r="H28" s="76">
        <v>142.08303442507736</v>
      </c>
      <c r="I28" s="76">
        <v>240.68597180265471</v>
      </c>
      <c r="J28" s="76">
        <v>162.42611142999999</v>
      </c>
      <c r="K28" s="76">
        <v>124.40941567053099</v>
      </c>
      <c r="L28" s="61">
        <v>669.60453332826296</v>
      </c>
    </row>
    <row r="29" spans="2:12" x14ac:dyDescent="0.25">
      <c r="B29" s="59" t="s">
        <v>29</v>
      </c>
      <c r="C29" s="75">
        <v>3007.9278000000004</v>
      </c>
      <c r="D29" s="75">
        <v>3465.5433999999996</v>
      </c>
      <c r="E29" s="75">
        <v>3510.0875999999998</v>
      </c>
      <c r="F29" s="75">
        <v>3666.5350999999996</v>
      </c>
      <c r="G29" s="61">
        <v>13650.093899999998</v>
      </c>
      <c r="H29" s="75">
        <v>95.936407859667611</v>
      </c>
      <c r="I29" s="75">
        <v>162.51445959324545</v>
      </c>
      <c r="J29" s="75">
        <v>109.69359132999999</v>
      </c>
      <c r="K29" s="75">
        <v>84.013403818563646</v>
      </c>
      <c r="L29" s="61">
        <v>452.15786260147667</v>
      </c>
    </row>
    <row r="30" spans="2:12" x14ac:dyDescent="0.25">
      <c r="B30" s="59" t="s">
        <v>30</v>
      </c>
      <c r="C30" s="76">
        <v>1825.4121</v>
      </c>
      <c r="D30" s="76">
        <v>2117.9812999999999</v>
      </c>
      <c r="E30" s="76">
        <v>2136.0925999999999</v>
      </c>
      <c r="F30" s="76">
        <v>2452.8102000000003</v>
      </c>
      <c r="G30" s="61">
        <v>8532.2962000000007</v>
      </c>
      <c r="H30" s="76">
        <v>66.474058418748612</v>
      </c>
      <c r="I30" s="76">
        <v>112.6057971306889</v>
      </c>
      <c r="J30" s="76">
        <v>76.014425199999991</v>
      </c>
      <c r="K30" s="76">
        <v>58.216608307038804</v>
      </c>
      <c r="L30" s="61">
        <v>313.31088905647636</v>
      </c>
    </row>
    <row r="31" spans="2:12" x14ac:dyDescent="0.25">
      <c r="B31" s="59" t="s">
        <v>31</v>
      </c>
      <c r="C31" s="75">
        <v>11909.7691</v>
      </c>
      <c r="D31" s="75">
        <v>13739.909500000003</v>
      </c>
      <c r="E31" s="75">
        <v>13786.643700000002</v>
      </c>
      <c r="F31" s="75">
        <v>14428.1834</v>
      </c>
      <c r="G31" s="61">
        <v>53864.505700000009</v>
      </c>
      <c r="H31" s="75">
        <v>375.64973204123021</v>
      </c>
      <c r="I31" s="75">
        <v>636.3435379853662</v>
      </c>
      <c r="J31" s="75">
        <v>429.42180519999999</v>
      </c>
      <c r="K31" s="75">
        <v>328.91676015952345</v>
      </c>
      <c r="L31" s="61">
        <v>1770.3318353861198</v>
      </c>
    </row>
    <row r="32" spans="2:12" x14ac:dyDescent="0.25">
      <c r="B32" s="59" t="s">
        <v>32</v>
      </c>
      <c r="C32" s="76">
        <v>4725.1001999999989</v>
      </c>
      <c r="D32" s="76">
        <v>5480.9341999999997</v>
      </c>
      <c r="E32" s="76">
        <v>5732.6279999999997</v>
      </c>
      <c r="F32" s="76">
        <v>6079.0595000000003</v>
      </c>
      <c r="G32" s="61">
        <v>22017.721899999997</v>
      </c>
      <c r="H32" s="76">
        <v>173.65704207509455</v>
      </c>
      <c r="I32" s="76">
        <v>294.17174331435575</v>
      </c>
      <c r="J32" s="76">
        <v>198.54291294000001</v>
      </c>
      <c r="K32" s="76">
        <v>152.06683619398231</v>
      </c>
      <c r="L32" s="61">
        <v>818.43853452343262</v>
      </c>
    </row>
    <row r="33" spans="2:12" x14ac:dyDescent="0.25">
      <c r="B33" s="59" t="s">
        <v>33</v>
      </c>
      <c r="C33" s="75">
        <v>1404.8528000000001</v>
      </c>
      <c r="D33" s="75">
        <v>1629.0122999999999</v>
      </c>
      <c r="E33" s="75">
        <v>1720.9653000000003</v>
      </c>
      <c r="F33" s="75">
        <v>1816.9128999999998</v>
      </c>
      <c r="G33" s="61">
        <v>6571.7433000000001</v>
      </c>
      <c r="H33" s="75">
        <v>51.83982416948605</v>
      </c>
      <c r="I33" s="75">
        <v>87.815681223298171</v>
      </c>
      <c r="J33" s="75">
        <v>59.249463639999995</v>
      </c>
      <c r="K33" s="75">
        <v>45.385273840027232</v>
      </c>
      <c r="L33" s="61">
        <v>244.29024287281143</v>
      </c>
    </row>
    <row r="34" spans="2:12" x14ac:dyDescent="0.25">
      <c r="B34" s="59" t="s">
        <v>34</v>
      </c>
      <c r="C34" s="76">
        <v>5424.6188000000011</v>
      </c>
      <c r="D34" s="76">
        <v>6289.8197</v>
      </c>
      <c r="E34" s="76">
        <v>6568.0848999999998</v>
      </c>
      <c r="F34" s="76">
        <v>6971.3347000000012</v>
      </c>
      <c r="G34" s="61">
        <v>25253.858099999998</v>
      </c>
      <c r="H34" s="76">
        <v>199.96871511677554</v>
      </c>
      <c r="I34" s="76">
        <v>338.74321957410655</v>
      </c>
      <c r="J34" s="76">
        <v>228.59049985000001</v>
      </c>
      <c r="K34" s="76">
        <v>175.09019838185841</v>
      </c>
      <c r="L34" s="61">
        <v>942.39263292274052</v>
      </c>
    </row>
    <row r="35" spans="2:12" x14ac:dyDescent="0.25">
      <c r="B35" s="55" t="s">
        <v>10</v>
      </c>
      <c r="C35" s="55">
        <f t="shared" ref="C35:L35" si="0">SUM(C11:C34)</f>
        <v>122069.10650000001</v>
      </c>
      <c r="D35" s="55">
        <f t="shared" si="0"/>
        <v>140268.83240000001</v>
      </c>
      <c r="E35" s="55">
        <f t="shared" si="0"/>
        <v>146210.94510000001</v>
      </c>
      <c r="F35" s="55">
        <f t="shared" si="0"/>
        <v>154587.55180000002</v>
      </c>
      <c r="G35" s="55">
        <f t="shared" si="0"/>
        <v>563136.43579999986</v>
      </c>
      <c r="H35" s="55">
        <f t="shared" si="0"/>
        <v>4351.5829545699999</v>
      </c>
      <c r="I35" s="55">
        <f t="shared" si="0"/>
        <v>7371.499183830002</v>
      </c>
      <c r="J35" s="55">
        <f t="shared" si="0"/>
        <v>4974.7660474300001</v>
      </c>
      <c r="K35" s="55">
        <f t="shared" si="0"/>
        <v>3810.3586770700003</v>
      </c>
      <c r="L35" s="55">
        <f t="shared" si="0"/>
        <v>20508.206862900002</v>
      </c>
    </row>
    <row r="40" spans="2:12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2" x14ac:dyDescent="0.25"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2:12" x14ac:dyDescent="0.25">
      <c r="B42" s="8"/>
      <c r="C42" s="7"/>
      <c r="D42" s="7"/>
      <c r="E42" s="7"/>
      <c r="F42" s="7"/>
      <c r="G42" s="7"/>
      <c r="H42" s="31"/>
      <c r="I42" s="7"/>
      <c r="J42" s="7"/>
      <c r="K42" s="7"/>
    </row>
    <row r="43" spans="2:12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2:12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2:12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8"/>
      <c r="C66" s="7"/>
      <c r="D66" s="7"/>
      <c r="E66" s="7"/>
      <c r="F66" s="7"/>
      <c r="G66" s="7"/>
      <c r="H66" s="7"/>
      <c r="I66" s="7"/>
      <c r="J66" s="7"/>
      <c r="K66" s="7"/>
    </row>
  </sheetData>
  <sortState ref="B12:L34">
    <sortCondition ref="B11"/>
  </sortState>
  <mergeCells count="3">
    <mergeCell ref="B9:B10"/>
    <mergeCell ref="C9:G9"/>
    <mergeCell ref="H9:L9"/>
  </mergeCells>
  <dataValidations count="1">
    <dataValidation allowBlank="1" showInputMessage="1" showErrorMessage="1" promptTitle="PUTO" sqref="B4:F5 B7:F8"/>
  </dataValidation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showGridLines="0" topLeftCell="A7" zoomScale="87" zoomScaleNormal="87" workbookViewId="0">
      <selection activeCell="H12" sqref="H12:H36"/>
    </sheetView>
  </sheetViews>
  <sheetFormatPr baseColWidth="10" defaultRowHeight="15" x14ac:dyDescent="0.25"/>
  <cols>
    <col min="1" max="1" width="5.7109375" style="1" customWidth="1"/>
    <col min="2" max="2" width="32.140625" style="1" customWidth="1"/>
    <col min="3" max="7" width="20.140625" style="1" customWidth="1"/>
    <col min="8" max="8" width="11.42578125" style="1" customWidth="1"/>
    <col min="9" max="16384" width="11.42578125" style="1"/>
  </cols>
  <sheetData>
    <row r="1" spans="2:8" ht="27.75" customHeight="1" x14ac:dyDescent="0.25"/>
    <row r="2" spans="2:8" ht="24.75" customHeight="1" x14ac:dyDescent="0.25"/>
    <row r="3" spans="2:8" ht="23.25" customHeight="1" x14ac:dyDescent="0.25"/>
    <row r="4" spans="2:8" ht="15.75" x14ac:dyDescent="0.25">
      <c r="B4" s="20" t="s">
        <v>0</v>
      </c>
    </row>
    <row r="5" spans="2:8" x14ac:dyDescent="0.25">
      <c r="B5" s="21"/>
    </row>
    <row r="6" spans="2:8" ht="23.25" x14ac:dyDescent="0.35">
      <c r="B6" s="22" t="s">
        <v>1</v>
      </c>
    </row>
    <row r="7" spans="2:8" ht="17.25" x14ac:dyDescent="0.25">
      <c r="B7" s="23" t="s">
        <v>2</v>
      </c>
    </row>
    <row r="8" spans="2:8" x14ac:dyDescent="0.25">
      <c r="B8" s="21" t="s">
        <v>3</v>
      </c>
    </row>
    <row r="9" spans="2:8" ht="15.75" thickBot="1" x14ac:dyDescent="0.3"/>
    <row r="10" spans="2:8" ht="15.75" customHeight="1" thickBot="1" x14ac:dyDescent="0.3">
      <c r="B10" s="127" t="s">
        <v>4</v>
      </c>
      <c r="C10" s="129" t="s">
        <v>5</v>
      </c>
      <c r="D10" s="130"/>
      <c r="E10" s="131"/>
      <c r="F10" s="132" t="s">
        <v>6</v>
      </c>
      <c r="G10" s="134" t="s">
        <v>7</v>
      </c>
    </row>
    <row r="11" spans="2:8" ht="45.75" customHeight="1" thickBot="1" x14ac:dyDescent="0.3">
      <c r="B11" s="128"/>
      <c r="C11" s="2" t="s">
        <v>8</v>
      </c>
      <c r="D11" s="2" t="s">
        <v>9</v>
      </c>
      <c r="E11" s="2" t="s">
        <v>10</v>
      </c>
      <c r="F11" s="133"/>
      <c r="G11" s="135"/>
    </row>
    <row r="12" spans="2:8" x14ac:dyDescent="0.25">
      <c r="B12" s="10" t="s">
        <v>11</v>
      </c>
      <c r="C12" s="3">
        <v>4516.9665541699997</v>
      </c>
      <c r="D12" s="3">
        <v>1347.47561329</v>
      </c>
      <c r="E12" s="3">
        <v>5864.4421674599998</v>
      </c>
      <c r="F12" s="3">
        <v>27325</v>
      </c>
      <c r="G12" s="11">
        <v>489</v>
      </c>
      <c r="H12" s="26">
        <f>+F12/F$36</f>
        <v>4.9195055469337931E-2</v>
      </c>
    </row>
    <row r="13" spans="2:8" x14ac:dyDescent="0.25">
      <c r="B13" s="12" t="s">
        <v>12</v>
      </c>
      <c r="C13" s="4">
        <v>43444.425372170001</v>
      </c>
      <c r="D13" s="4">
        <v>4031.3022044499999</v>
      </c>
      <c r="E13" s="4">
        <v>47475.727576620004</v>
      </c>
      <c r="F13" s="4">
        <v>99405</v>
      </c>
      <c r="G13" s="13">
        <v>4350</v>
      </c>
      <c r="H13" s="26">
        <f t="shared" ref="H13:H36" si="0">+F13/F$36</f>
        <v>0.17896558056466741</v>
      </c>
    </row>
    <row r="14" spans="2:8" x14ac:dyDescent="0.25">
      <c r="B14" s="12" t="s">
        <v>13</v>
      </c>
      <c r="C14" s="5">
        <v>754.52747728000008</v>
      </c>
      <c r="D14" s="5">
        <v>814.19303994999996</v>
      </c>
      <c r="E14" s="5">
        <v>1568.72051723</v>
      </c>
      <c r="F14" s="5">
        <v>13911</v>
      </c>
      <c r="G14" s="14">
        <v>546</v>
      </c>
      <c r="H14" s="26">
        <f t="shared" si="0"/>
        <v>2.5044919181480694E-2</v>
      </c>
    </row>
    <row r="15" spans="2:8" x14ac:dyDescent="0.25">
      <c r="B15" s="12" t="s">
        <v>14</v>
      </c>
      <c r="C15" s="4">
        <v>2138.4322525799998</v>
      </c>
      <c r="D15" s="4">
        <v>2665.2927690000001</v>
      </c>
      <c r="E15" s="4">
        <v>4803.7250215799995</v>
      </c>
      <c r="F15" s="4">
        <v>26230</v>
      </c>
      <c r="G15" s="13">
        <v>988</v>
      </c>
      <c r="H15" s="26">
        <f t="shared" si="0"/>
        <v>4.7223652514573979E-2</v>
      </c>
    </row>
    <row r="16" spans="2:8" x14ac:dyDescent="0.25">
      <c r="B16" s="12" t="s">
        <v>15</v>
      </c>
      <c r="C16" s="5">
        <v>723.05872363000003</v>
      </c>
      <c r="D16" s="5">
        <v>632.55799573999991</v>
      </c>
      <c r="E16" s="5">
        <v>1355.6167193699998</v>
      </c>
      <c r="F16" s="5">
        <v>8546</v>
      </c>
      <c r="G16" s="14">
        <v>313</v>
      </c>
      <c r="H16" s="26">
        <f t="shared" si="0"/>
        <v>1.538594488713493E-2</v>
      </c>
    </row>
    <row r="17" spans="2:8" x14ac:dyDescent="0.25">
      <c r="B17" s="12" t="s">
        <v>16</v>
      </c>
      <c r="C17" s="4">
        <v>4287.1629122600007</v>
      </c>
      <c r="D17" s="4">
        <v>1453.8875478</v>
      </c>
      <c r="E17" s="4">
        <v>5741.0504600600007</v>
      </c>
      <c r="F17" s="4">
        <v>51808</v>
      </c>
      <c r="G17" s="13">
        <v>1759</v>
      </c>
      <c r="H17" s="26">
        <f t="shared" si="0"/>
        <v>9.3273465096265676E-2</v>
      </c>
    </row>
    <row r="18" spans="2:8" x14ac:dyDescent="0.25">
      <c r="B18" s="12" t="s">
        <v>17</v>
      </c>
      <c r="C18" s="5">
        <v>1825.4167756300001</v>
      </c>
      <c r="D18" s="5">
        <v>1176.4032424799998</v>
      </c>
      <c r="E18" s="5">
        <v>3001.8200181100001</v>
      </c>
      <c r="F18" s="5">
        <v>19922</v>
      </c>
      <c r="G18" s="14">
        <v>736</v>
      </c>
      <c r="H18" s="26">
        <f t="shared" si="0"/>
        <v>3.5866931200737431E-2</v>
      </c>
    </row>
    <row r="19" spans="2:8" x14ac:dyDescent="0.25">
      <c r="B19" s="12" t="s">
        <v>18</v>
      </c>
      <c r="C19" s="4">
        <v>2408.881216589999</v>
      </c>
      <c r="D19" s="4">
        <v>1484.6861030499997</v>
      </c>
      <c r="E19" s="4">
        <v>3893.5673196399985</v>
      </c>
      <c r="F19" s="4">
        <v>25332</v>
      </c>
      <c r="G19" s="13">
        <v>967</v>
      </c>
      <c r="H19" s="26">
        <f t="shared" si="0"/>
        <v>4.5606922054868014E-2</v>
      </c>
    </row>
    <row r="20" spans="2:8" x14ac:dyDescent="0.25">
      <c r="B20" s="12" t="s">
        <v>19</v>
      </c>
      <c r="C20" s="5">
        <v>1490.99340545</v>
      </c>
      <c r="D20" s="5">
        <v>2609.7471043199998</v>
      </c>
      <c r="E20" s="5">
        <v>4100.7405097699993</v>
      </c>
      <c r="F20" s="5">
        <v>18914</v>
      </c>
      <c r="G20" s="14">
        <v>721</v>
      </c>
      <c r="H20" s="26">
        <f t="shared" si="0"/>
        <v>3.4052160261557461E-2</v>
      </c>
    </row>
    <row r="21" spans="2:8" x14ac:dyDescent="0.25">
      <c r="B21" s="12" t="s">
        <v>20</v>
      </c>
      <c r="C21" s="4">
        <v>1209.1293441100001</v>
      </c>
      <c r="D21" s="4">
        <v>1065.7506720800002</v>
      </c>
      <c r="E21" s="4">
        <v>2274.8800161900003</v>
      </c>
      <c r="F21" s="4">
        <v>14823</v>
      </c>
      <c r="G21" s="13">
        <v>563</v>
      </c>
      <c r="H21" s="26">
        <f t="shared" si="0"/>
        <v>2.6686854793119715E-2</v>
      </c>
    </row>
    <row r="22" spans="2:8" x14ac:dyDescent="0.25">
      <c r="B22" s="12" t="s">
        <v>21</v>
      </c>
      <c r="C22" s="5">
        <v>1608.9727426000004</v>
      </c>
      <c r="D22" s="5">
        <v>831.63392773999999</v>
      </c>
      <c r="E22" s="5">
        <v>2440.6066703400002</v>
      </c>
      <c r="F22" s="5">
        <v>9582</v>
      </c>
      <c r="G22" s="14">
        <v>372</v>
      </c>
      <c r="H22" s="26">
        <f t="shared" si="0"/>
        <v>1.725112613018101E-2</v>
      </c>
    </row>
    <row r="23" spans="2:8" x14ac:dyDescent="0.25">
      <c r="B23" s="12" t="s">
        <v>22</v>
      </c>
      <c r="C23" s="4">
        <v>1311.2493223699998</v>
      </c>
      <c r="D23" s="4">
        <v>1731.7139860699999</v>
      </c>
      <c r="E23" s="4">
        <v>3042.9633084399998</v>
      </c>
      <c r="F23" s="4">
        <v>10592</v>
      </c>
      <c r="G23" s="13">
        <v>410</v>
      </c>
      <c r="H23" s="26">
        <f t="shared" si="0"/>
        <v>1.9069497805351415E-2</v>
      </c>
    </row>
    <row r="24" spans="2:8" x14ac:dyDescent="0.25">
      <c r="B24" s="12" t="s">
        <v>23</v>
      </c>
      <c r="C24" s="5">
        <v>1928.1805294700002</v>
      </c>
      <c r="D24" s="5">
        <v>1073.6266971500002</v>
      </c>
      <c r="E24" s="5">
        <v>3001.8072266200006</v>
      </c>
      <c r="F24" s="5">
        <v>21745</v>
      </c>
      <c r="G24" s="14">
        <v>826</v>
      </c>
      <c r="H24" s="26">
        <f t="shared" si="0"/>
        <v>3.9149002056020253E-2</v>
      </c>
    </row>
    <row r="25" spans="2:8" x14ac:dyDescent="0.25">
      <c r="B25" s="12" t="s">
        <v>24</v>
      </c>
      <c r="C25" s="4">
        <v>1927.7844695600002</v>
      </c>
      <c r="D25" s="4">
        <v>1722.8082294299998</v>
      </c>
      <c r="E25" s="4">
        <v>3650.5926989899999</v>
      </c>
      <c r="F25" s="4">
        <v>17931</v>
      </c>
      <c r="G25" s="13">
        <v>654</v>
      </c>
      <c r="H25" s="26">
        <f t="shared" si="0"/>
        <v>3.2282398522257949E-2</v>
      </c>
    </row>
    <row r="26" spans="2:8" x14ac:dyDescent="0.25">
      <c r="B26" s="12" t="s">
        <v>25</v>
      </c>
      <c r="C26" s="5">
        <v>1507.31751912</v>
      </c>
      <c r="D26" s="5">
        <v>796.8569736500001</v>
      </c>
      <c r="E26" s="5">
        <v>2304.1744927700001</v>
      </c>
      <c r="F26" s="5">
        <v>9434</v>
      </c>
      <c r="G26" s="14">
        <v>344</v>
      </c>
      <c r="H26" s="26">
        <f t="shared" si="0"/>
        <v>1.6984671666888711E-2</v>
      </c>
    </row>
    <row r="27" spans="2:8" x14ac:dyDescent="0.25">
      <c r="B27" s="12" t="s">
        <v>26</v>
      </c>
      <c r="C27" s="4">
        <v>920.3385418700002</v>
      </c>
      <c r="D27" s="4">
        <v>808.22164375</v>
      </c>
      <c r="E27" s="4">
        <v>1728.5601856200001</v>
      </c>
      <c r="F27" s="4">
        <v>13180</v>
      </c>
      <c r="G27" s="13">
        <v>500</v>
      </c>
      <c r="H27" s="26">
        <f t="shared" si="0"/>
        <v>2.3728850176976173E-2</v>
      </c>
    </row>
    <row r="28" spans="2:8" x14ac:dyDescent="0.25">
      <c r="B28" s="12" t="s">
        <v>27</v>
      </c>
      <c r="C28" s="5">
        <v>1748.35855638</v>
      </c>
      <c r="D28" s="5">
        <v>2237.9682614299995</v>
      </c>
      <c r="E28" s="5">
        <v>3986.3268178099997</v>
      </c>
      <c r="F28" s="5">
        <v>20693</v>
      </c>
      <c r="G28" s="14">
        <v>759</v>
      </c>
      <c r="H28" s="26">
        <f t="shared" si="0"/>
        <v>3.7255014925050678E-2</v>
      </c>
    </row>
    <row r="29" spans="2:8" x14ac:dyDescent="0.25">
      <c r="B29" s="12" t="s">
        <v>28</v>
      </c>
      <c r="C29" s="4">
        <v>1062.3204268099998</v>
      </c>
      <c r="D29" s="4">
        <v>2129.1966512200001</v>
      </c>
      <c r="E29" s="4">
        <v>3191.51707803</v>
      </c>
      <c r="F29" s="4">
        <v>17336</v>
      </c>
      <c r="G29" s="13">
        <v>670</v>
      </c>
      <c r="H29" s="26">
        <f t="shared" si="0"/>
        <v>3.1211179565103109E-2</v>
      </c>
    </row>
    <row r="30" spans="2:8" x14ac:dyDescent="0.25">
      <c r="B30" s="12" t="s">
        <v>29</v>
      </c>
      <c r="C30" s="5">
        <v>338.71241219000001</v>
      </c>
      <c r="D30" s="5">
        <v>238.24337721000001</v>
      </c>
      <c r="E30" s="5">
        <v>576.95578939999996</v>
      </c>
      <c r="F30" s="5">
        <v>13628</v>
      </c>
      <c r="G30" s="14">
        <v>452</v>
      </c>
      <c r="H30" s="26">
        <f t="shared" si="0"/>
        <v>2.4535415038833937E-2</v>
      </c>
    </row>
    <row r="31" spans="2:8" x14ac:dyDescent="0.25">
      <c r="B31" s="12" t="s">
        <v>30</v>
      </c>
      <c r="C31" s="4">
        <v>1139.1650632299998</v>
      </c>
      <c r="D31" s="4">
        <v>124.49654628</v>
      </c>
      <c r="E31" s="4">
        <v>1263.6616095099998</v>
      </c>
      <c r="F31" s="4">
        <v>8281</v>
      </c>
      <c r="G31" s="13">
        <v>313</v>
      </c>
      <c r="H31" s="26">
        <f t="shared" si="0"/>
        <v>1.4908847368402102E-2</v>
      </c>
    </row>
    <row r="32" spans="2:8" x14ac:dyDescent="0.25">
      <c r="B32" s="12" t="s">
        <v>31</v>
      </c>
      <c r="C32" s="5">
        <v>3266.26901473</v>
      </c>
      <c r="D32" s="5">
        <v>748.77356993000012</v>
      </c>
      <c r="E32" s="5">
        <v>4015.0425846600001</v>
      </c>
      <c r="F32" s="5">
        <v>53847</v>
      </c>
      <c r="G32" s="14">
        <v>1770</v>
      </c>
      <c r="H32" s="26">
        <f t="shared" si="0"/>
        <v>9.6944415438515633E-2</v>
      </c>
    </row>
    <row r="33" spans="2:8" x14ac:dyDescent="0.25">
      <c r="B33" s="12" t="s">
        <v>32</v>
      </c>
      <c r="C33" s="4">
        <v>1310.04237932</v>
      </c>
      <c r="D33" s="4">
        <v>2766.0746440799999</v>
      </c>
      <c r="E33" s="4">
        <v>4076.1170234000001</v>
      </c>
      <c r="F33" s="4">
        <v>21665</v>
      </c>
      <c r="G33" s="13">
        <v>818</v>
      </c>
      <c r="H33" s="26">
        <f t="shared" si="0"/>
        <v>3.9004972616402796E-2</v>
      </c>
    </row>
    <row r="34" spans="2:8" x14ac:dyDescent="0.25">
      <c r="B34" s="12" t="s">
        <v>33</v>
      </c>
      <c r="C34" s="5">
        <v>821.34315980999997</v>
      </c>
      <c r="D34" s="5">
        <v>716.34447651999983</v>
      </c>
      <c r="E34" s="5">
        <v>1537.6876363299998</v>
      </c>
      <c r="F34" s="5">
        <v>6454</v>
      </c>
      <c r="G34" s="14">
        <v>244</v>
      </c>
      <c r="H34" s="26">
        <f t="shared" si="0"/>
        <v>1.1619575041138409E-2</v>
      </c>
    </row>
    <row r="35" spans="2:8" ht="15.75" thickBot="1" x14ac:dyDescent="0.3">
      <c r="B35" s="15" t="s">
        <v>34</v>
      </c>
      <c r="C35" s="6">
        <v>1617.4892382999997</v>
      </c>
      <c r="D35" s="6">
        <v>1004.5098896500001</v>
      </c>
      <c r="E35" s="6">
        <v>2621.99912795</v>
      </c>
      <c r="F35" s="6">
        <v>24858</v>
      </c>
      <c r="G35" s="16">
        <v>942</v>
      </c>
      <c r="H35" s="26">
        <f t="shared" si="0"/>
        <v>4.4753547625134581E-2</v>
      </c>
    </row>
    <row r="36" spans="2:8" ht="15.75" thickBot="1" x14ac:dyDescent="0.3">
      <c r="B36" s="17" t="s">
        <v>10</v>
      </c>
      <c r="C36" s="18">
        <v>83306.537409630007</v>
      </c>
      <c r="D36" s="18">
        <v>34211.765166269994</v>
      </c>
      <c r="E36" s="18">
        <v>117518.3025759</v>
      </c>
      <c r="F36" s="18">
        <v>555442</v>
      </c>
      <c r="G36" s="19">
        <v>20506</v>
      </c>
      <c r="H36" s="26">
        <f t="shared" si="0"/>
        <v>1</v>
      </c>
    </row>
    <row r="38" spans="2:8" x14ac:dyDescent="0.25">
      <c r="B38" s="7"/>
      <c r="C38" s="7"/>
      <c r="D38" s="7"/>
      <c r="E38" s="7"/>
      <c r="F38" s="7"/>
    </row>
    <row r="39" spans="2:8" x14ac:dyDescent="0.25">
      <c r="B39" s="8"/>
      <c r="C39" s="9"/>
      <c r="D39" s="9"/>
      <c r="E39" s="9"/>
      <c r="F39" s="7"/>
    </row>
    <row r="40" spans="2:8" x14ac:dyDescent="0.25">
      <c r="B40" s="8"/>
      <c r="C40" s="9"/>
      <c r="D40" s="9"/>
      <c r="E40" s="9"/>
      <c r="F40" s="7"/>
    </row>
    <row r="41" spans="2:8" x14ac:dyDescent="0.25">
      <c r="B41" s="8"/>
      <c r="C41" s="9"/>
      <c r="D41" s="9"/>
      <c r="E41" s="9"/>
      <c r="F41" s="7"/>
    </row>
    <row r="42" spans="2:8" x14ac:dyDescent="0.25">
      <c r="B42" s="8"/>
      <c r="C42" s="9"/>
      <c r="D42" s="9"/>
      <c r="E42" s="9"/>
      <c r="F42" s="7"/>
    </row>
    <row r="43" spans="2:8" x14ac:dyDescent="0.25">
      <c r="B43" s="8"/>
      <c r="C43" s="9"/>
      <c r="D43" s="9"/>
      <c r="E43" s="9"/>
      <c r="F43" s="7"/>
    </row>
    <row r="44" spans="2:8" x14ac:dyDescent="0.25">
      <c r="B44" s="8"/>
      <c r="C44" s="9"/>
      <c r="D44" s="9"/>
      <c r="E44" s="9"/>
      <c r="F44" s="7"/>
    </row>
    <row r="45" spans="2:8" x14ac:dyDescent="0.25">
      <c r="B45" s="8"/>
      <c r="C45" s="9"/>
      <c r="D45" s="9"/>
      <c r="E45" s="9"/>
      <c r="F45" s="7"/>
    </row>
    <row r="46" spans="2:8" x14ac:dyDescent="0.25">
      <c r="B46" s="8"/>
      <c r="C46" s="9"/>
      <c r="D46" s="9"/>
      <c r="E46" s="9"/>
      <c r="F46" s="7"/>
    </row>
    <row r="47" spans="2:8" x14ac:dyDescent="0.25">
      <c r="B47" s="8"/>
      <c r="C47" s="9"/>
      <c r="D47" s="9"/>
      <c r="E47" s="9"/>
      <c r="F47" s="7"/>
    </row>
    <row r="48" spans="2:8" x14ac:dyDescent="0.25">
      <c r="B48" s="8"/>
      <c r="C48" s="9"/>
      <c r="D48" s="9"/>
      <c r="E48" s="9"/>
      <c r="F48" s="7"/>
    </row>
    <row r="49" spans="2:6" x14ac:dyDescent="0.25">
      <c r="B49" s="8"/>
      <c r="C49" s="9"/>
      <c r="D49" s="9"/>
      <c r="E49" s="9"/>
      <c r="F49" s="7"/>
    </row>
    <row r="50" spans="2:6" x14ac:dyDescent="0.25">
      <c r="B50" s="8"/>
      <c r="C50" s="9"/>
      <c r="D50" s="9"/>
      <c r="E50" s="9"/>
      <c r="F50" s="7"/>
    </row>
    <row r="51" spans="2:6" x14ac:dyDescent="0.25">
      <c r="B51" s="8"/>
      <c r="C51" s="9"/>
      <c r="D51" s="9"/>
      <c r="E51" s="9"/>
      <c r="F51" s="7"/>
    </row>
    <row r="52" spans="2:6" x14ac:dyDescent="0.25">
      <c r="B52" s="8"/>
      <c r="C52" s="9"/>
      <c r="D52" s="9"/>
      <c r="E52" s="9"/>
      <c r="F52" s="7"/>
    </row>
    <row r="53" spans="2:6" x14ac:dyDescent="0.25">
      <c r="B53" s="8"/>
      <c r="C53" s="9"/>
      <c r="D53" s="9"/>
      <c r="E53" s="9"/>
      <c r="F53" s="7"/>
    </row>
    <row r="54" spans="2:6" x14ac:dyDescent="0.25">
      <c r="B54" s="8"/>
      <c r="C54" s="9"/>
      <c r="D54" s="9"/>
      <c r="E54" s="9"/>
      <c r="F54" s="7"/>
    </row>
    <row r="55" spans="2:6" x14ac:dyDescent="0.25">
      <c r="B55" s="8"/>
      <c r="C55" s="9"/>
      <c r="D55" s="9"/>
      <c r="E55" s="9"/>
      <c r="F55" s="7"/>
    </row>
    <row r="56" spans="2:6" x14ac:dyDescent="0.25">
      <c r="B56" s="8"/>
      <c r="C56" s="9"/>
      <c r="D56" s="9"/>
      <c r="E56" s="9"/>
      <c r="F56" s="7"/>
    </row>
    <row r="57" spans="2:6" x14ac:dyDescent="0.25">
      <c r="B57" s="8"/>
      <c r="C57" s="9"/>
      <c r="D57" s="9"/>
      <c r="E57" s="9"/>
      <c r="F57" s="7"/>
    </row>
    <row r="58" spans="2:6" x14ac:dyDescent="0.25">
      <c r="B58" s="8"/>
      <c r="C58" s="9"/>
      <c r="D58" s="9"/>
      <c r="E58" s="9"/>
      <c r="F58" s="7"/>
    </row>
    <row r="59" spans="2:6" x14ac:dyDescent="0.25">
      <c r="B59" s="8"/>
      <c r="C59" s="9"/>
      <c r="D59" s="9"/>
      <c r="E59" s="9"/>
      <c r="F59" s="7"/>
    </row>
    <row r="60" spans="2:6" x14ac:dyDescent="0.25">
      <c r="B60" s="8"/>
      <c r="C60" s="9"/>
      <c r="D60" s="9"/>
      <c r="E60" s="9"/>
      <c r="F60" s="7"/>
    </row>
    <row r="61" spans="2:6" x14ac:dyDescent="0.25">
      <c r="B61" s="8"/>
      <c r="C61" s="9"/>
      <c r="D61" s="9"/>
      <c r="E61" s="9"/>
      <c r="F61" s="7"/>
    </row>
    <row r="62" spans="2:6" x14ac:dyDescent="0.25">
      <c r="B62" s="8"/>
      <c r="C62" s="9"/>
      <c r="D62" s="9"/>
      <c r="E62" s="9"/>
      <c r="F62" s="7"/>
    </row>
    <row r="63" spans="2:6" x14ac:dyDescent="0.25">
      <c r="B63" s="8"/>
      <c r="C63" s="9"/>
      <c r="D63" s="9"/>
      <c r="E63" s="9"/>
      <c r="F63" s="7"/>
    </row>
    <row r="64" spans="2:6" x14ac:dyDescent="0.25">
      <c r="B64" s="8"/>
      <c r="C64" s="9"/>
      <c r="D64" s="9"/>
      <c r="E64" s="9"/>
      <c r="F64" s="7"/>
    </row>
    <row r="65" spans="2:6" x14ac:dyDescent="0.25">
      <c r="B65" s="8"/>
      <c r="C65" s="9"/>
      <c r="D65" s="9"/>
      <c r="E65" s="9"/>
      <c r="F65" s="7"/>
    </row>
  </sheetData>
  <mergeCells count="4">
    <mergeCell ref="B10:B11"/>
    <mergeCell ref="C10:E10"/>
    <mergeCell ref="F10:F11"/>
    <mergeCell ref="G10:G11"/>
  </mergeCells>
  <dataValidations count="1">
    <dataValidation allowBlank="1" showInputMessage="1" showErrorMessage="1" promptTitle="PUTO" sqref="B4 B7:B8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showGridLines="0" topLeftCell="B28" zoomScale="87" zoomScaleNormal="87" workbookViewId="0">
      <selection activeCell="M1" sqref="M1:P1048576"/>
    </sheetView>
  </sheetViews>
  <sheetFormatPr baseColWidth="10" defaultRowHeight="15" x14ac:dyDescent="0.25"/>
  <cols>
    <col min="1" max="1" width="18.140625" style="1" customWidth="1"/>
    <col min="2" max="2" width="25" style="1" customWidth="1"/>
    <col min="3" max="11" width="12.7109375" style="1" customWidth="1"/>
    <col min="12" max="12" width="14.5703125" style="1" customWidth="1"/>
    <col min="13" max="16384" width="11.42578125" style="1"/>
  </cols>
  <sheetData>
    <row r="1" spans="2:12" ht="27.75" customHeight="1" x14ac:dyDescent="0.25"/>
    <row r="2" spans="2:12" ht="24.75" customHeight="1" x14ac:dyDescent="0.25"/>
    <row r="3" spans="2:12" ht="23.25" customHeight="1" x14ac:dyDescent="0.25"/>
    <row r="4" spans="2:12" ht="15.75" x14ac:dyDescent="0.25">
      <c r="B4" s="20" t="s">
        <v>0</v>
      </c>
    </row>
    <row r="5" spans="2:12" ht="15.75" x14ac:dyDescent="0.25">
      <c r="B5" s="20"/>
    </row>
    <row r="6" spans="2:12" ht="23.25" x14ac:dyDescent="0.35">
      <c r="B6" s="22" t="s">
        <v>42</v>
      </c>
    </row>
    <row r="7" spans="2:12" ht="15.75" x14ac:dyDescent="0.25">
      <c r="B7" s="25" t="s">
        <v>40</v>
      </c>
    </row>
    <row r="8" spans="2:12" ht="15.75" x14ac:dyDescent="0.25">
      <c r="B8" s="25"/>
    </row>
    <row r="9" spans="2:12" ht="15.75" customHeight="1" x14ac:dyDescent="0.25">
      <c r="B9" s="111" t="s">
        <v>4</v>
      </c>
      <c r="C9" s="112" t="s">
        <v>43</v>
      </c>
      <c r="D9" s="112"/>
      <c r="E9" s="112"/>
      <c r="F9" s="112"/>
      <c r="G9" s="112"/>
      <c r="H9" s="112" t="s">
        <v>44</v>
      </c>
      <c r="I9" s="112"/>
      <c r="J9" s="112"/>
      <c r="K9" s="112"/>
      <c r="L9" s="112"/>
    </row>
    <row r="10" spans="2:12" ht="53.25" customHeight="1" x14ac:dyDescent="0.25">
      <c r="B10" s="111"/>
      <c r="C10" s="37" t="s">
        <v>36</v>
      </c>
      <c r="D10" s="37" t="s">
        <v>37</v>
      </c>
      <c r="E10" s="37" t="s">
        <v>38</v>
      </c>
      <c r="F10" s="37" t="s">
        <v>39</v>
      </c>
      <c r="G10" s="37" t="s">
        <v>10</v>
      </c>
      <c r="H10" s="37" t="s">
        <v>36</v>
      </c>
      <c r="I10" s="37" t="s">
        <v>37</v>
      </c>
      <c r="J10" s="37" t="s">
        <v>38</v>
      </c>
      <c r="K10" s="37" t="s">
        <v>39</v>
      </c>
      <c r="L10" s="37" t="s">
        <v>10</v>
      </c>
    </row>
    <row r="11" spans="2:12" x14ac:dyDescent="0.25">
      <c r="B11" s="59" t="s">
        <v>12</v>
      </c>
      <c r="C11" s="75">
        <v>1603.3746497699999</v>
      </c>
      <c r="D11" s="75">
        <v>3445.7336368000001</v>
      </c>
      <c r="E11" s="75">
        <v>6773.8944769300015</v>
      </c>
      <c r="F11" s="75">
        <v>29837.712334949996</v>
      </c>
      <c r="G11" s="61">
        <v>41660.715098449997</v>
      </c>
      <c r="H11" s="75">
        <v>446.34250354</v>
      </c>
      <c r="I11" s="75">
        <v>126.68849346000007</v>
      </c>
      <c r="J11" s="75">
        <v>950.19850282999982</v>
      </c>
      <c r="K11" s="75">
        <v>2482.5810571599995</v>
      </c>
      <c r="L11" s="61">
        <v>4005.8105569899994</v>
      </c>
    </row>
    <row r="12" spans="2:12" x14ac:dyDescent="0.25">
      <c r="B12" s="59" t="s">
        <v>11</v>
      </c>
      <c r="C12" s="76">
        <v>537.46539973000006</v>
      </c>
      <c r="D12" s="76">
        <v>862.97057926000014</v>
      </c>
      <c r="E12" s="76">
        <v>669.09159332999991</v>
      </c>
      <c r="F12" s="76">
        <v>1901.53924951</v>
      </c>
      <c r="G12" s="61">
        <v>3971.0668218300002</v>
      </c>
      <c r="H12" s="76">
        <v>246.41301182000004</v>
      </c>
      <c r="I12" s="76">
        <v>126.33722137999999</v>
      </c>
      <c r="J12" s="76">
        <v>0</v>
      </c>
      <c r="K12" s="76">
        <v>997.86757840000007</v>
      </c>
      <c r="L12" s="61">
        <v>1370.6178116000001</v>
      </c>
    </row>
    <row r="13" spans="2:12" x14ac:dyDescent="0.25">
      <c r="B13" s="59" t="s">
        <v>13</v>
      </c>
      <c r="C13" s="75">
        <v>88.172503939999999</v>
      </c>
      <c r="D13" s="75">
        <v>107.05703574999997</v>
      </c>
      <c r="E13" s="75">
        <v>142.81187222000005</v>
      </c>
      <c r="F13" s="75">
        <v>182.86817724999997</v>
      </c>
      <c r="G13" s="61">
        <v>520.90958916</v>
      </c>
      <c r="H13" s="75">
        <v>24.29110743</v>
      </c>
      <c r="I13" s="75">
        <v>206.35137327999996</v>
      </c>
      <c r="J13" s="75">
        <v>208.60187540000004</v>
      </c>
      <c r="K13" s="75">
        <v>328.54279617999998</v>
      </c>
      <c r="L13" s="61">
        <v>767.78715228999999</v>
      </c>
    </row>
    <row r="14" spans="2:12" x14ac:dyDescent="0.25">
      <c r="B14" s="59" t="s">
        <v>14</v>
      </c>
      <c r="C14" s="76">
        <v>186.78300645000002</v>
      </c>
      <c r="D14" s="76">
        <v>245.66132384999997</v>
      </c>
      <c r="E14" s="76">
        <v>444.10843922999999</v>
      </c>
      <c r="F14" s="76">
        <v>840.49455832000012</v>
      </c>
      <c r="G14" s="61">
        <v>1717.0473278500001</v>
      </c>
      <c r="H14" s="76">
        <v>388.05757256000004</v>
      </c>
      <c r="I14" s="76">
        <v>573.53092476999961</v>
      </c>
      <c r="J14" s="76">
        <v>828.84201689000031</v>
      </c>
      <c r="K14" s="76">
        <v>812.45639613999981</v>
      </c>
      <c r="L14" s="61">
        <v>2602.88691036</v>
      </c>
    </row>
    <row r="15" spans="2:12" x14ac:dyDescent="0.25">
      <c r="B15" s="59" t="s">
        <v>15</v>
      </c>
      <c r="C15" s="75">
        <v>69.471443069999992</v>
      </c>
      <c r="D15" s="75">
        <v>113.70329347999999</v>
      </c>
      <c r="E15" s="75">
        <v>122.68725074000002</v>
      </c>
      <c r="F15" s="75">
        <v>283.4828199800001</v>
      </c>
      <c r="G15" s="61">
        <v>589.34480727000005</v>
      </c>
      <c r="H15" s="75">
        <v>52.195467439999994</v>
      </c>
      <c r="I15" s="75">
        <v>218.96242397000006</v>
      </c>
      <c r="J15" s="75">
        <v>201.56166197999991</v>
      </c>
      <c r="K15" s="75">
        <v>118.14860152000008</v>
      </c>
      <c r="L15" s="61">
        <v>590.86815491000004</v>
      </c>
    </row>
    <row r="16" spans="2:12" x14ac:dyDescent="0.25">
      <c r="B16" s="59" t="s">
        <v>16</v>
      </c>
      <c r="C16" s="76">
        <v>281.92166264000002</v>
      </c>
      <c r="D16" s="76">
        <v>475.63905073000001</v>
      </c>
      <c r="E16" s="76">
        <v>542.69029322999995</v>
      </c>
      <c r="F16" s="76">
        <v>2918.9045823799997</v>
      </c>
      <c r="G16" s="61">
        <v>4219.1555889800002</v>
      </c>
      <c r="H16" s="76">
        <v>344.13086530000004</v>
      </c>
      <c r="I16" s="76">
        <v>131.47553507999993</v>
      </c>
      <c r="J16" s="76">
        <v>184.50720931000001</v>
      </c>
      <c r="K16" s="76">
        <v>763.91733464999993</v>
      </c>
      <c r="L16" s="61">
        <v>1424.0309443399999</v>
      </c>
    </row>
    <row r="17" spans="2:12" x14ac:dyDescent="0.25">
      <c r="B17" s="59" t="s">
        <v>17</v>
      </c>
      <c r="C17" s="75">
        <v>143.04433125999998</v>
      </c>
      <c r="D17" s="75">
        <v>291.63197820000005</v>
      </c>
      <c r="E17" s="75">
        <v>529.25195377</v>
      </c>
      <c r="F17" s="75">
        <v>551.74645091999992</v>
      </c>
      <c r="G17" s="61">
        <v>1515.67471415</v>
      </c>
      <c r="H17" s="75">
        <v>26.042302670000002</v>
      </c>
      <c r="I17" s="75">
        <v>284.57715978000004</v>
      </c>
      <c r="J17" s="75">
        <v>377.0837871899999</v>
      </c>
      <c r="K17" s="75">
        <v>465.1467594099999</v>
      </c>
      <c r="L17" s="61">
        <v>1152.8500090499999</v>
      </c>
    </row>
    <row r="18" spans="2:12" x14ac:dyDescent="0.25">
      <c r="B18" s="59" t="s">
        <v>18</v>
      </c>
      <c r="C18" s="76">
        <v>190.98207338</v>
      </c>
      <c r="D18" s="76">
        <v>265.11760178999998</v>
      </c>
      <c r="E18" s="76">
        <v>382.75067818000002</v>
      </c>
      <c r="F18" s="76">
        <v>1167.313523</v>
      </c>
      <c r="G18" s="61">
        <v>2006.16387635</v>
      </c>
      <c r="H18" s="76">
        <v>336.86724347000001</v>
      </c>
      <c r="I18" s="76">
        <v>382.52180311000001</v>
      </c>
      <c r="J18" s="76">
        <v>300.9714553899999</v>
      </c>
      <c r="K18" s="76">
        <v>421.39247670000003</v>
      </c>
      <c r="L18" s="61">
        <v>1441.7529786699999</v>
      </c>
    </row>
    <row r="19" spans="2:12" x14ac:dyDescent="0.25">
      <c r="B19" s="59" t="s">
        <v>19</v>
      </c>
      <c r="C19" s="75">
        <v>140.75816265999998</v>
      </c>
      <c r="D19" s="75">
        <v>182.47689505</v>
      </c>
      <c r="E19" s="75">
        <v>451.86842962000009</v>
      </c>
      <c r="F19" s="75">
        <v>411.35565025000011</v>
      </c>
      <c r="G19" s="61">
        <v>1186.4591375800001</v>
      </c>
      <c r="H19" s="75">
        <v>486.17196264</v>
      </c>
      <c r="I19" s="75">
        <v>586.47767074000012</v>
      </c>
      <c r="J19" s="75">
        <v>696.20438765999984</v>
      </c>
      <c r="K19" s="75">
        <v>785.85063636000018</v>
      </c>
      <c r="L19" s="61">
        <v>2554.7046574000001</v>
      </c>
    </row>
    <row r="20" spans="2:12" x14ac:dyDescent="0.25">
      <c r="B20" s="59" t="s">
        <v>20</v>
      </c>
      <c r="C20" s="76">
        <v>119.03505299</v>
      </c>
      <c r="D20" s="76">
        <v>182.82446107999999</v>
      </c>
      <c r="E20" s="76">
        <v>349.67161475000012</v>
      </c>
      <c r="F20" s="76">
        <v>316.18871373999991</v>
      </c>
      <c r="G20" s="61">
        <v>967.71984255999996</v>
      </c>
      <c r="H20" s="76">
        <v>28.395846299999999</v>
      </c>
      <c r="I20" s="76">
        <v>284.80114659000003</v>
      </c>
      <c r="J20" s="76">
        <v>338.56908365999993</v>
      </c>
      <c r="K20" s="76">
        <v>373.65954790000001</v>
      </c>
      <c r="L20" s="61">
        <v>1025.42562445</v>
      </c>
    </row>
    <row r="21" spans="2:12" x14ac:dyDescent="0.25">
      <c r="B21" s="59" t="s">
        <v>21</v>
      </c>
      <c r="C21" s="75">
        <v>494.00786172000005</v>
      </c>
      <c r="D21" s="75">
        <v>81.544808059999923</v>
      </c>
      <c r="E21" s="75">
        <v>460.62653059000002</v>
      </c>
      <c r="F21" s="75">
        <v>412.5899574099999</v>
      </c>
      <c r="G21" s="61">
        <v>1448.7691577799999</v>
      </c>
      <c r="H21" s="75">
        <v>51.992367780000002</v>
      </c>
      <c r="I21" s="75">
        <v>308.33627335</v>
      </c>
      <c r="J21" s="75">
        <v>292.40173611000006</v>
      </c>
      <c r="K21" s="75">
        <v>144.64399162999996</v>
      </c>
      <c r="L21" s="61">
        <v>797.37436887000001</v>
      </c>
    </row>
    <row r="22" spans="2:12" x14ac:dyDescent="0.25">
      <c r="B22" s="59" t="s">
        <v>22</v>
      </c>
      <c r="C22" s="76">
        <v>317.28238807999998</v>
      </c>
      <c r="D22" s="76">
        <v>332.89936003999998</v>
      </c>
      <c r="E22" s="76">
        <v>176.55161624000004</v>
      </c>
      <c r="F22" s="76">
        <v>275.94639052000008</v>
      </c>
      <c r="G22" s="61">
        <v>1102.67975488</v>
      </c>
      <c r="H22" s="76">
        <v>193.44282032000001</v>
      </c>
      <c r="I22" s="76">
        <v>289.82806391999992</v>
      </c>
      <c r="J22" s="76">
        <v>681.02706144000013</v>
      </c>
      <c r="K22" s="76">
        <v>522.10528531</v>
      </c>
      <c r="L22" s="61">
        <v>1686.4032309900001</v>
      </c>
    </row>
    <row r="23" spans="2:12" x14ac:dyDescent="0.25">
      <c r="B23" s="59" t="s">
        <v>23</v>
      </c>
      <c r="C23" s="75">
        <v>231.12562121000002</v>
      </c>
      <c r="D23" s="75">
        <v>318.96348731999996</v>
      </c>
      <c r="E23" s="75">
        <v>493.08041665000002</v>
      </c>
      <c r="F23" s="75">
        <v>542.51080776000003</v>
      </c>
      <c r="G23" s="61">
        <v>1585.68033294</v>
      </c>
      <c r="H23" s="75">
        <v>128.17151292</v>
      </c>
      <c r="I23" s="75">
        <v>135.44051142999996</v>
      </c>
      <c r="J23" s="75">
        <v>392.57986590000002</v>
      </c>
      <c r="K23" s="75">
        <v>382.58462498000011</v>
      </c>
      <c r="L23" s="61">
        <v>1038.7765152300001</v>
      </c>
    </row>
    <row r="24" spans="2:12" x14ac:dyDescent="0.25">
      <c r="B24" s="59" t="s">
        <v>24</v>
      </c>
      <c r="C24" s="76">
        <v>187.29657931</v>
      </c>
      <c r="D24" s="76">
        <v>395.58883466999998</v>
      </c>
      <c r="E24" s="76">
        <v>456.94479458000012</v>
      </c>
      <c r="F24" s="76">
        <v>606.11996870999985</v>
      </c>
      <c r="G24" s="61">
        <v>1645.95017727</v>
      </c>
      <c r="H24" s="76">
        <v>158.12798996999999</v>
      </c>
      <c r="I24" s="76">
        <v>322.07945323999996</v>
      </c>
      <c r="J24" s="76">
        <v>533.83908702999997</v>
      </c>
      <c r="K24" s="76">
        <v>654.65599892</v>
      </c>
      <c r="L24" s="61">
        <v>1668.7025291599998</v>
      </c>
    </row>
    <row r="25" spans="2:12" x14ac:dyDescent="0.25">
      <c r="B25" s="59" t="s">
        <v>25</v>
      </c>
      <c r="C25" s="75">
        <v>112.79198337999999</v>
      </c>
      <c r="D25" s="75">
        <v>115.21552494000001</v>
      </c>
      <c r="E25" s="75">
        <v>732.63525875999994</v>
      </c>
      <c r="F25" s="75">
        <v>391.03522561000023</v>
      </c>
      <c r="G25" s="61">
        <v>1351.6779926900001</v>
      </c>
      <c r="H25" s="75">
        <v>74.911221940000004</v>
      </c>
      <c r="I25" s="75">
        <v>164.50831526999997</v>
      </c>
      <c r="J25" s="75">
        <v>328.95921910999999</v>
      </c>
      <c r="K25" s="75">
        <v>186.4559354000001</v>
      </c>
      <c r="L25" s="61">
        <v>754.83469172000014</v>
      </c>
    </row>
    <row r="26" spans="2:12" x14ac:dyDescent="0.25">
      <c r="B26" s="59" t="s">
        <v>26</v>
      </c>
      <c r="C26" s="76">
        <v>231.12553531</v>
      </c>
      <c r="D26" s="76">
        <v>106.57316736999999</v>
      </c>
      <c r="E26" s="76">
        <v>165.15206023000005</v>
      </c>
      <c r="F26" s="76">
        <v>212.70786748999993</v>
      </c>
      <c r="G26" s="61">
        <v>715.55863039999997</v>
      </c>
      <c r="H26" s="76">
        <v>85.554604139999995</v>
      </c>
      <c r="I26" s="76">
        <v>80.56199143000002</v>
      </c>
      <c r="J26" s="76">
        <v>163.71653344999999</v>
      </c>
      <c r="K26" s="76">
        <v>447.11991181999991</v>
      </c>
      <c r="L26" s="61">
        <v>776.95304083999986</v>
      </c>
    </row>
    <row r="27" spans="2:12" x14ac:dyDescent="0.25">
      <c r="B27" s="59" t="s">
        <v>27</v>
      </c>
      <c r="C27" s="75">
        <v>208.02466238999997</v>
      </c>
      <c r="D27" s="75">
        <v>315.05588489000002</v>
      </c>
      <c r="E27" s="75">
        <v>387.39589688000001</v>
      </c>
      <c r="F27" s="75">
        <v>522.67901729999994</v>
      </c>
      <c r="G27" s="61">
        <v>1433.15546146</v>
      </c>
      <c r="H27" s="75">
        <v>36.827850329999997</v>
      </c>
      <c r="I27" s="75">
        <v>282.27610939999988</v>
      </c>
      <c r="J27" s="75">
        <v>1034.4654426400002</v>
      </c>
      <c r="K27" s="75">
        <v>844.95761218000007</v>
      </c>
      <c r="L27" s="61">
        <v>2198.5270145499999</v>
      </c>
    </row>
    <row r="28" spans="2:12" x14ac:dyDescent="0.25">
      <c r="B28" s="59" t="s">
        <v>28</v>
      </c>
      <c r="C28" s="76">
        <v>104.04732229999999</v>
      </c>
      <c r="D28" s="76">
        <v>130.65639937</v>
      </c>
      <c r="E28" s="76">
        <v>281.07324346999997</v>
      </c>
      <c r="F28" s="76">
        <v>266.88714157999993</v>
      </c>
      <c r="G28" s="61">
        <v>782.66410671999984</v>
      </c>
      <c r="H28" s="76">
        <v>163.19453572</v>
      </c>
      <c r="I28" s="76">
        <v>509.89660932999993</v>
      </c>
      <c r="J28" s="76">
        <v>1076.59051606</v>
      </c>
      <c r="K28" s="76">
        <v>342.19371361000003</v>
      </c>
      <c r="L28" s="61">
        <v>2091.8753747199999</v>
      </c>
    </row>
    <row r="29" spans="2:12" x14ac:dyDescent="0.25">
      <c r="B29" s="59" t="s">
        <v>29</v>
      </c>
      <c r="C29" s="75">
        <v>62.869920219999997</v>
      </c>
      <c r="D29" s="75">
        <v>77.100649799999999</v>
      </c>
      <c r="E29" s="75">
        <v>87.73613521999998</v>
      </c>
      <c r="F29" s="75">
        <v>97.36568031000003</v>
      </c>
      <c r="G29" s="61">
        <v>325.07238554999998</v>
      </c>
      <c r="H29" s="75">
        <v>7.4030343399999996</v>
      </c>
      <c r="I29" s="75">
        <v>46.55820253000001</v>
      </c>
      <c r="J29" s="75">
        <v>122.04034409999997</v>
      </c>
      <c r="K29" s="75">
        <v>25.681282720000013</v>
      </c>
      <c r="L29" s="61">
        <v>201.68286368999998</v>
      </c>
    </row>
    <row r="30" spans="2:12" x14ac:dyDescent="0.25">
      <c r="B30" s="59" t="s">
        <v>30</v>
      </c>
      <c r="C30" s="76">
        <v>95.986529179999991</v>
      </c>
      <c r="D30" s="76">
        <v>96.712241550000016</v>
      </c>
      <c r="E30" s="76">
        <v>201.72171635999999</v>
      </c>
      <c r="F30" s="76">
        <v>559.92899531</v>
      </c>
      <c r="G30" s="61">
        <v>954.34948239999994</v>
      </c>
      <c r="H30" s="76">
        <v>31.196231520000005</v>
      </c>
      <c r="I30" s="76">
        <v>6.5698075599999939</v>
      </c>
      <c r="J30" s="76">
        <v>16.233956200000002</v>
      </c>
      <c r="K30" s="76">
        <v>19.043092039999998</v>
      </c>
      <c r="L30" s="61">
        <v>73.043087319999998</v>
      </c>
    </row>
    <row r="31" spans="2:12" x14ac:dyDescent="0.25">
      <c r="B31" s="59" t="s">
        <v>31</v>
      </c>
      <c r="C31" s="75">
        <v>398.36827646999996</v>
      </c>
      <c r="D31" s="75">
        <v>569.20700065000005</v>
      </c>
      <c r="E31" s="75">
        <v>586.08924931000001</v>
      </c>
      <c r="F31" s="75">
        <v>1701.68111228</v>
      </c>
      <c r="G31" s="61">
        <v>3255.34563871</v>
      </c>
      <c r="H31" s="75">
        <v>78.960566129999989</v>
      </c>
      <c r="I31" s="75">
        <v>145.27904151000001</v>
      </c>
      <c r="J31" s="75">
        <v>260.17590135999995</v>
      </c>
      <c r="K31" s="75">
        <v>235.90030307000006</v>
      </c>
      <c r="L31" s="61">
        <v>720.31581206999999</v>
      </c>
    </row>
    <row r="32" spans="2:12" x14ac:dyDescent="0.25">
      <c r="B32" s="59" t="s">
        <v>32</v>
      </c>
      <c r="C32" s="76">
        <v>137.33756338000001</v>
      </c>
      <c r="D32" s="76">
        <v>193.46314395999997</v>
      </c>
      <c r="E32" s="76">
        <v>248.77149064999998</v>
      </c>
      <c r="F32" s="76">
        <v>390.09159838000011</v>
      </c>
      <c r="G32" s="61">
        <v>969.66379637</v>
      </c>
      <c r="H32" s="76">
        <v>272.88797813999997</v>
      </c>
      <c r="I32" s="76">
        <v>962.18920133999984</v>
      </c>
      <c r="J32" s="76">
        <v>979.62068810000017</v>
      </c>
      <c r="K32" s="76">
        <v>541.32276439000009</v>
      </c>
      <c r="L32" s="61">
        <v>2756.0206319700001</v>
      </c>
    </row>
    <row r="33" spans="2:12" x14ac:dyDescent="0.25">
      <c r="B33" s="59" t="s">
        <v>33</v>
      </c>
      <c r="C33" s="75">
        <v>34.529936140000004</v>
      </c>
      <c r="D33" s="75">
        <v>47.467290199999994</v>
      </c>
      <c r="E33" s="75">
        <v>72.161599510000002</v>
      </c>
      <c r="F33" s="75">
        <v>564.09046712000008</v>
      </c>
      <c r="G33" s="61">
        <v>718.24929297000006</v>
      </c>
      <c r="H33" s="75">
        <v>47.765817670000004</v>
      </c>
      <c r="I33" s="75">
        <v>169.01723334000002</v>
      </c>
      <c r="J33" s="75">
        <v>204.20469992</v>
      </c>
      <c r="K33" s="75">
        <v>261.94586905999995</v>
      </c>
      <c r="L33" s="61">
        <v>682.9336199899999</v>
      </c>
    </row>
    <row r="34" spans="2:12" x14ac:dyDescent="0.25">
      <c r="B34" s="59" t="s">
        <v>34</v>
      </c>
      <c r="C34" s="76">
        <v>173.06663806999998</v>
      </c>
      <c r="D34" s="76">
        <v>250.25755030000002</v>
      </c>
      <c r="E34" s="76">
        <v>411.99694232000002</v>
      </c>
      <c r="F34" s="76">
        <v>392.93364206999991</v>
      </c>
      <c r="G34" s="61">
        <v>1228.2547727599999</v>
      </c>
      <c r="H34" s="76">
        <v>67.553584220000005</v>
      </c>
      <c r="I34" s="76">
        <v>233.68236847999998</v>
      </c>
      <c r="J34" s="76">
        <v>367.45116587999991</v>
      </c>
      <c r="K34" s="76">
        <v>303.9948504200002</v>
      </c>
      <c r="L34" s="61">
        <v>972.68196899999998</v>
      </c>
    </row>
    <row r="35" spans="2:12" x14ac:dyDescent="0.25">
      <c r="B35" s="56" t="s">
        <v>10</v>
      </c>
      <c r="C35" s="56">
        <f t="shared" ref="C35:L35" si="0">SUM(C11:C34)</f>
        <v>6148.8691030499986</v>
      </c>
      <c r="D35" s="56">
        <f t="shared" si="0"/>
        <v>9203.5211991100023</v>
      </c>
      <c r="E35" s="56">
        <f t="shared" si="0"/>
        <v>15170.763552770006</v>
      </c>
      <c r="F35" s="56">
        <f t="shared" si="0"/>
        <v>45348.173932149984</v>
      </c>
      <c r="G35" s="56">
        <f t="shared" si="0"/>
        <v>75871.327787079994</v>
      </c>
      <c r="H35" s="56">
        <f t="shared" si="0"/>
        <v>3776.8979983100003</v>
      </c>
      <c r="I35" s="56">
        <f t="shared" si="0"/>
        <v>6577.9469342899984</v>
      </c>
      <c r="J35" s="56">
        <f t="shared" si="0"/>
        <v>10539.846197609999</v>
      </c>
      <c r="K35" s="56">
        <f t="shared" si="0"/>
        <v>12462.168419969998</v>
      </c>
      <c r="L35" s="56">
        <f t="shared" si="0"/>
        <v>33356.859550179994</v>
      </c>
    </row>
    <row r="36" spans="2:12" x14ac:dyDescent="0.25">
      <c r="B36" s="1" t="s">
        <v>48</v>
      </c>
    </row>
    <row r="37" spans="2:12" x14ac:dyDescent="0.25">
      <c r="B37" s="1" t="s">
        <v>47</v>
      </c>
    </row>
    <row r="38" spans="2:12" x14ac:dyDescent="0.25">
      <c r="B38" s="1" t="s">
        <v>46</v>
      </c>
    </row>
    <row r="39" spans="2:12" x14ac:dyDescent="0.25">
      <c r="B39" s="92" t="s">
        <v>55</v>
      </c>
    </row>
    <row r="40" spans="2:12" x14ac:dyDescent="0.25">
      <c r="B40" s="98" t="s">
        <v>67</v>
      </c>
      <c r="C40" s="7"/>
      <c r="D40" s="7"/>
      <c r="E40" s="7"/>
      <c r="F40" s="7"/>
      <c r="G40" s="7"/>
      <c r="H40" s="7"/>
      <c r="I40" s="7"/>
      <c r="J40" s="7"/>
      <c r="K40" s="7"/>
    </row>
    <row r="41" spans="2:12" x14ac:dyDescent="0.25">
      <c r="B41" s="97" t="s">
        <v>73</v>
      </c>
      <c r="C41" s="7"/>
      <c r="D41" s="7"/>
      <c r="E41" s="7"/>
      <c r="F41" s="7"/>
      <c r="G41" s="7"/>
      <c r="H41" s="7"/>
      <c r="I41" s="7"/>
      <c r="J41" s="7"/>
      <c r="K41" s="7"/>
      <c r="L41" s="32"/>
    </row>
    <row r="42" spans="2:12" x14ac:dyDescent="0.25">
      <c r="B42" s="95" t="s">
        <v>62</v>
      </c>
      <c r="C42" s="7"/>
      <c r="D42" s="7"/>
      <c r="E42" s="7"/>
      <c r="F42" s="7"/>
      <c r="G42" s="7"/>
      <c r="H42" s="7"/>
      <c r="I42" s="7"/>
      <c r="J42" s="7"/>
      <c r="K42" s="7"/>
    </row>
    <row r="43" spans="2:12" x14ac:dyDescent="0.25">
      <c r="B43" s="97" t="s">
        <v>65</v>
      </c>
      <c r="C43" s="7"/>
      <c r="D43" s="7"/>
      <c r="E43" s="7"/>
      <c r="F43" s="7"/>
      <c r="G43" s="7"/>
      <c r="H43" s="7"/>
      <c r="I43" s="7"/>
      <c r="J43" s="7"/>
      <c r="K43" s="7"/>
    </row>
    <row r="44" spans="2:12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2:12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8"/>
      <c r="C66" s="7"/>
      <c r="D66" s="7"/>
      <c r="E66" s="7"/>
      <c r="F66" s="7"/>
      <c r="G66" s="7"/>
      <c r="H66" s="7"/>
      <c r="I66" s="7"/>
      <c r="J66" s="7"/>
      <c r="K66" s="7"/>
    </row>
  </sheetData>
  <sortState ref="B12:L34">
    <sortCondition ref="B11"/>
  </sortState>
  <mergeCells count="3">
    <mergeCell ref="C9:G9"/>
    <mergeCell ref="H9:L9"/>
    <mergeCell ref="B9:B10"/>
  </mergeCells>
  <dataValidations disablePrompts="1" count="1">
    <dataValidation allowBlank="1" showInputMessage="1" showErrorMessage="1" promptTitle="PUTO" sqref="B4:F5 B7:F8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5"/>
  <sheetViews>
    <sheetView showGridLines="0" zoomScale="87" zoomScaleNormal="87" workbookViewId="0">
      <selection activeCell="B7" sqref="B7"/>
    </sheetView>
  </sheetViews>
  <sheetFormatPr baseColWidth="10" defaultRowHeight="15" x14ac:dyDescent="0.25"/>
  <cols>
    <col min="1" max="1" width="18.140625" style="1" customWidth="1"/>
    <col min="2" max="2" width="25.140625" style="1" customWidth="1"/>
    <col min="3" max="12" width="12.7109375" style="1" customWidth="1"/>
    <col min="13" max="15" width="11.42578125" style="1" customWidth="1"/>
    <col min="16" max="16" width="11.42578125" style="1"/>
    <col min="17" max="17" width="15.7109375" style="1" bestFit="1" customWidth="1"/>
    <col min="18" max="16384" width="11.42578125" style="1"/>
  </cols>
  <sheetData>
    <row r="1" spans="2:19" ht="27.75" customHeight="1" x14ac:dyDescent="0.25"/>
    <row r="2" spans="2:19" ht="24.75" customHeight="1" x14ac:dyDescent="0.25"/>
    <row r="3" spans="2:19" ht="23.25" customHeight="1" x14ac:dyDescent="0.25"/>
    <row r="4" spans="2:19" ht="15.75" x14ac:dyDescent="0.25">
      <c r="B4" s="20" t="s">
        <v>0</v>
      </c>
    </row>
    <row r="5" spans="2:19" ht="23.25" x14ac:dyDescent="0.35">
      <c r="B5" s="22" t="s">
        <v>41</v>
      </c>
    </row>
    <row r="6" spans="2:19" ht="15.75" x14ac:dyDescent="0.25">
      <c r="B6" s="25" t="s">
        <v>40</v>
      </c>
    </row>
    <row r="7" spans="2:19" ht="15.75" x14ac:dyDescent="0.25">
      <c r="B7" s="25"/>
    </row>
    <row r="8" spans="2:19" ht="15.75" customHeight="1" x14ac:dyDescent="0.25">
      <c r="B8" s="116" t="s">
        <v>4</v>
      </c>
      <c r="C8" s="113" t="s">
        <v>6</v>
      </c>
      <c r="D8" s="114"/>
      <c r="E8" s="114"/>
      <c r="F8" s="114"/>
      <c r="G8" s="115"/>
      <c r="H8" s="113" t="s">
        <v>56</v>
      </c>
      <c r="I8" s="114"/>
      <c r="J8" s="114"/>
      <c r="K8" s="114"/>
      <c r="L8" s="115"/>
    </row>
    <row r="9" spans="2:19" ht="53.25" customHeight="1" x14ac:dyDescent="0.25">
      <c r="B9" s="117"/>
      <c r="C9" s="66" t="s">
        <v>36</v>
      </c>
      <c r="D9" s="67" t="s">
        <v>37</v>
      </c>
      <c r="E9" s="68" t="s">
        <v>38</v>
      </c>
      <c r="F9" s="68" t="s">
        <v>39</v>
      </c>
      <c r="G9" s="69" t="s">
        <v>10</v>
      </c>
      <c r="H9" s="37" t="s">
        <v>36</v>
      </c>
      <c r="I9" s="37" t="s">
        <v>37</v>
      </c>
      <c r="J9" s="37" t="s">
        <v>38</v>
      </c>
      <c r="K9" s="37" t="s">
        <v>39</v>
      </c>
      <c r="L9" s="45" t="s">
        <v>10</v>
      </c>
    </row>
    <row r="10" spans="2:19" x14ac:dyDescent="0.25">
      <c r="B10" s="39" t="s">
        <v>12</v>
      </c>
      <c r="C10" s="47">
        <v>29139.936505868005</v>
      </c>
      <c r="D10" s="47">
        <v>33612.130029120548</v>
      </c>
      <c r="E10" s="53">
        <v>36709.225824792738</v>
      </c>
      <c r="F10" s="53">
        <v>37825.882468887401</v>
      </c>
      <c r="G10" s="43">
        <f>+SUM(C10:F10)</f>
        <v>137287.17482866871</v>
      </c>
      <c r="H10" s="53">
        <v>824.39398673000005</v>
      </c>
      <c r="I10" s="53">
        <v>1250.6145292799999</v>
      </c>
      <c r="J10" s="53">
        <v>1223.0529882199999</v>
      </c>
      <c r="K10" s="53">
        <v>1250.6145292799999</v>
      </c>
      <c r="L10" s="43">
        <v>4548.6760335099998</v>
      </c>
      <c r="M10" s="30"/>
      <c r="N10" s="30"/>
      <c r="O10" s="30"/>
      <c r="P10" s="27"/>
      <c r="Q10" s="24"/>
      <c r="R10" s="27"/>
      <c r="S10" s="28"/>
    </row>
    <row r="11" spans="2:19" x14ac:dyDescent="0.25">
      <c r="B11" s="39" t="s">
        <v>11</v>
      </c>
      <c r="C11" s="48">
        <v>8046.6908000000003</v>
      </c>
      <c r="D11" s="48">
        <v>9285.115725688418</v>
      </c>
      <c r="E11" s="52">
        <v>10158.622076029962</v>
      </c>
      <c r="F11" s="52">
        <v>10557.482575271244</v>
      </c>
      <c r="G11" s="61">
        <f t="shared" ref="G11:G33" si="0">+SUM(C11:F11)</f>
        <v>38047.911176989626</v>
      </c>
      <c r="H11" s="52">
        <v>92.618493740000005</v>
      </c>
      <c r="I11" s="52">
        <v>140.50324941000002</v>
      </c>
      <c r="J11" s="52">
        <v>137.40678291</v>
      </c>
      <c r="K11" s="52">
        <v>140.50324941000002</v>
      </c>
      <c r="L11" s="61">
        <v>511.03177547000007</v>
      </c>
      <c r="M11" s="30"/>
      <c r="N11" s="30"/>
      <c r="O11" s="30"/>
      <c r="P11" s="27"/>
      <c r="Q11" s="24"/>
      <c r="R11" s="27"/>
      <c r="S11" s="28"/>
    </row>
    <row r="12" spans="2:19" x14ac:dyDescent="0.25">
      <c r="B12" s="39" t="s">
        <v>13</v>
      </c>
      <c r="C12" s="49">
        <v>3957.9702300986291</v>
      </c>
      <c r="D12" s="49">
        <v>4729.3089368967994</v>
      </c>
      <c r="E12" s="53">
        <v>5139.7288965284606</v>
      </c>
      <c r="F12" s="53">
        <v>5254.1438123656644</v>
      </c>
      <c r="G12" s="43">
        <f t="shared" si="0"/>
        <v>19081.151875889555</v>
      </c>
      <c r="H12" s="53">
        <v>103.38447051000001</v>
      </c>
      <c r="I12" s="53">
        <v>156.83535185</v>
      </c>
      <c r="J12" s="53">
        <v>153.37895191000001</v>
      </c>
      <c r="K12" s="53">
        <v>156.83535185</v>
      </c>
      <c r="L12" s="43">
        <v>570.43412611999997</v>
      </c>
      <c r="M12" s="30"/>
      <c r="N12" s="30"/>
      <c r="O12" s="30"/>
      <c r="P12" s="27"/>
      <c r="Q12" s="24"/>
      <c r="R12" s="27"/>
      <c r="S12" s="28"/>
    </row>
    <row r="13" spans="2:19" x14ac:dyDescent="0.25">
      <c r="B13" s="59" t="s">
        <v>14</v>
      </c>
      <c r="C13" s="48">
        <v>7431.9309099208967</v>
      </c>
      <c r="D13" s="48">
        <v>8902.6910564820919</v>
      </c>
      <c r="E13" s="52">
        <v>9655.9125946065215</v>
      </c>
      <c r="F13" s="52">
        <v>9883.3692873228392</v>
      </c>
      <c r="G13" s="61">
        <f t="shared" si="0"/>
        <v>35873.903848332353</v>
      </c>
      <c r="H13" s="52">
        <v>187.29690363</v>
      </c>
      <c r="I13" s="52">
        <v>284.13141372999996</v>
      </c>
      <c r="J13" s="52">
        <v>277.86961257000002</v>
      </c>
      <c r="K13" s="52">
        <v>284.13141372999996</v>
      </c>
      <c r="L13" s="61">
        <v>1033.4293436600001</v>
      </c>
      <c r="M13" s="30"/>
      <c r="N13" s="30"/>
      <c r="O13" s="30"/>
      <c r="P13" s="27"/>
      <c r="Q13" s="24"/>
      <c r="R13" s="27"/>
      <c r="S13" s="28"/>
    </row>
    <row r="14" spans="2:19" x14ac:dyDescent="0.25">
      <c r="B14" s="41" t="s">
        <v>15</v>
      </c>
      <c r="C14" s="49">
        <v>2426.1852043307731</v>
      </c>
      <c r="D14" s="49">
        <v>2904.8348434384702</v>
      </c>
      <c r="E14" s="53">
        <v>3157.2093831871962</v>
      </c>
      <c r="F14" s="53">
        <v>3214.6640676813004</v>
      </c>
      <c r="G14" s="60">
        <f t="shared" si="0"/>
        <v>11702.893498637739</v>
      </c>
      <c r="H14" s="53">
        <v>59.387771030000003</v>
      </c>
      <c r="I14" s="53">
        <v>90.091886299999999</v>
      </c>
      <c r="J14" s="53">
        <v>88.106405479999992</v>
      </c>
      <c r="K14" s="53">
        <v>90.091886299999999</v>
      </c>
      <c r="L14" s="60">
        <v>327.67794910999999</v>
      </c>
      <c r="M14" s="30"/>
      <c r="N14" s="30"/>
      <c r="O14" s="30"/>
      <c r="P14" s="27"/>
      <c r="Q14" s="24"/>
      <c r="R14" s="27"/>
      <c r="S14" s="28"/>
    </row>
    <row r="15" spans="2:19" x14ac:dyDescent="0.25">
      <c r="B15" s="40" t="s">
        <v>16</v>
      </c>
      <c r="C15" s="48">
        <v>14112.726731819685</v>
      </c>
      <c r="D15" s="48">
        <v>16827.53770757926</v>
      </c>
      <c r="E15" s="52">
        <v>18292.039357252204</v>
      </c>
      <c r="F15" s="52">
        <v>18766.813124438995</v>
      </c>
      <c r="G15" s="61">
        <f t="shared" si="0"/>
        <v>67999.116921090143</v>
      </c>
      <c r="H15" s="52">
        <v>333.35661800000003</v>
      </c>
      <c r="I15" s="52">
        <v>505.70556869000001</v>
      </c>
      <c r="J15" s="52">
        <v>494.56062805999994</v>
      </c>
      <c r="K15" s="52">
        <v>505.70556869000001</v>
      </c>
      <c r="L15" s="61">
        <v>1839.3283834400002</v>
      </c>
      <c r="M15" s="30"/>
      <c r="N15" s="30"/>
      <c r="O15" s="30"/>
      <c r="P15" s="27"/>
      <c r="Q15" s="24"/>
      <c r="R15" s="27"/>
      <c r="S15" s="28"/>
    </row>
    <row r="16" spans="2:19" x14ac:dyDescent="0.25">
      <c r="B16" s="59" t="s">
        <v>17</v>
      </c>
      <c r="C16" s="49">
        <v>5638.925334429402</v>
      </c>
      <c r="D16" s="49">
        <v>6768.5743803352698</v>
      </c>
      <c r="E16" s="53">
        <v>7330.9523111856497</v>
      </c>
      <c r="F16" s="53">
        <v>7498.0725108736942</v>
      </c>
      <c r="G16" s="43">
        <f t="shared" si="0"/>
        <v>27236.524536824018</v>
      </c>
      <c r="H16" s="53">
        <v>139.56903522999997</v>
      </c>
      <c r="I16" s="53">
        <v>211.72772497000003</v>
      </c>
      <c r="J16" s="53">
        <v>207.06158508999999</v>
      </c>
      <c r="K16" s="53">
        <v>211.72772497000003</v>
      </c>
      <c r="L16" s="43">
        <v>770.08607026000004</v>
      </c>
      <c r="M16" s="30"/>
      <c r="N16" s="30"/>
      <c r="O16" s="30"/>
      <c r="P16" s="27"/>
      <c r="Q16" s="24"/>
      <c r="R16" s="27"/>
      <c r="S16" s="28"/>
    </row>
    <row r="17" spans="2:19" x14ac:dyDescent="0.25">
      <c r="B17" s="59" t="s">
        <v>18</v>
      </c>
      <c r="C17" s="48">
        <v>7160.8535643741307</v>
      </c>
      <c r="D17" s="48">
        <v>8564.0489168729709</v>
      </c>
      <c r="E17" s="52">
        <v>9301.8393581735745</v>
      </c>
      <c r="F17" s="52">
        <v>9524.3304118447468</v>
      </c>
      <c r="G17" s="60">
        <f t="shared" si="0"/>
        <v>34551.072251265425</v>
      </c>
      <c r="H17" s="52">
        <v>183.29367035000001</v>
      </c>
      <c r="I17" s="52">
        <v>278.05846587999997</v>
      </c>
      <c r="J17" s="52">
        <v>271.93050271999999</v>
      </c>
      <c r="K17" s="52">
        <v>278.05846587999997</v>
      </c>
      <c r="L17" s="60">
        <v>1011.3411048299999</v>
      </c>
      <c r="M17" s="30"/>
      <c r="N17" s="30"/>
      <c r="O17" s="30"/>
      <c r="P17" s="27"/>
      <c r="Q17" s="24"/>
      <c r="R17" s="27"/>
      <c r="S17" s="28"/>
    </row>
    <row r="18" spans="2:19" x14ac:dyDescent="0.25">
      <c r="B18" s="59" t="s">
        <v>19</v>
      </c>
      <c r="C18" s="49">
        <v>5370.6539055901239</v>
      </c>
      <c r="D18" s="49">
        <v>6432.7159130436203</v>
      </c>
      <c r="E18" s="53">
        <v>6977.7526129093221</v>
      </c>
      <c r="F18" s="53">
        <v>7136.6792223420516</v>
      </c>
      <c r="G18" s="61">
        <f t="shared" si="0"/>
        <v>25917.801653885119</v>
      </c>
      <c r="H18" s="53">
        <v>136.65405957999999</v>
      </c>
      <c r="I18" s="53">
        <v>207.30567557000001</v>
      </c>
      <c r="J18" s="53">
        <v>202.73699063000001</v>
      </c>
      <c r="K18" s="53">
        <v>207.30567557000001</v>
      </c>
      <c r="L18" s="61">
        <v>754.00240135000013</v>
      </c>
      <c r="M18" s="30"/>
      <c r="N18" s="30"/>
      <c r="O18" s="30"/>
      <c r="P18" s="27"/>
      <c r="Q18" s="24"/>
      <c r="R18" s="27"/>
      <c r="S18" s="28"/>
    </row>
    <row r="19" spans="2:19" x14ac:dyDescent="0.25">
      <c r="B19" s="40" t="s">
        <v>20</v>
      </c>
      <c r="C19" s="48">
        <v>4208.0599516896118</v>
      </c>
      <c r="D19" s="48">
        <v>5039.1276872757653</v>
      </c>
      <c r="E19" s="52">
        <v>5463.3912091230659</v>
      </c>
      <c r="F19" s="52">
        <v>5586.0021420371058</v>
      </c>
      <c r="G19" s="43">
        <f t="shared" si="0"/>
        <v>20296.580990125549</v>
      </c>
      <c r="H19" s="52">
        <v>106.64924326999999</v>
      </c>
      <c r="I19" s="52">
        <v>161.78804712000004</v>
      </c>
      <c r="J19" s="52">
        <v>158.22249779000001</v>
      </c>
      <c r="K19" s="52">
        <v>161.78804712000004</v>
      </c>
      <c r="L19" s="43">
        <v>588.44783530000018</v>
      </c>
      <c r="M19" s="30"/>
      <c r="N19" s="30"/>
      <c r="O19" s="30"/>
      <c r="P19" s="27"/>
      <c r="Q19" s="24"/>
      <c r="R19" s="27"/>
      <c r="S19" s="28"/>
    </row>
    <row r="20" spans="2:19" x14ac:dyDescent="0.25">
      <c r="B20" s="59" t="s">
        <v>21</v>
      </c>
      <c r="C20" s="49">
        <v>2723.882082739789</v>
      </c>
      <c r="D20" s="49">
        <v>3241.3124930595086</v>
      </c>
      <c r="E20" s="53">
        <v>3509.6971304025847</v>
      </c>
      <c r="F20" s="53">
        <v>3583.1959649293331</v>
      </c>
      <c r="G20" s="61">
        <f t="shared" si="0"/>
        <v>13058.087671131216</v>
      </c>
      <c r="H20" s="53">
        <v>70.503544949999991</v>
      </c>
      <c r="I20" s="53">
        <v>106.95463471000001</v>
      </c>
      <c r="J20" s="53">
        <v>104.59752584</v>
      </c>
      <c r="K20" s="53">
        <v>106.95463471000001</v>
      </c>
      <c r="L20" s="61">
        <v>389.01034020999998</v>
      </c>
      <c r="M20" s="30"/>
      <c r="N20" s="30"/>
      <c r="O20" s="30"/>
      <c r="P20" s="27"/>
      <c r="Q20" s="24"/>
      <c r="R20" s="27"/>
      <c r="S20" s="28"/>
    </row>
    <row r="21" spans="2:19" x14ac:dyDescent="0.25">
      <c r="B21" s="59" t="s">
        <v>22</v>
      </c>
      <c r="C21" s="48">
        <v>3019.225690540808</v>
      </c>
      <c r="D21" s="48">
        <v>3614.3697445952184</v>
      </c>
      <c r="E21" s="52">
        <v>3925.2343699050962</v>
      </c>
      <c r="F21" s="52">
        <v>4004.3662388492262</v>
      </c>
      <c r="G21" s="61">
        <f t="shared" si="0"/>
        <v>14563.19604389035</v>
      </c>
      <c r="H21" s="52">
        <v>77.732684639999988</v>
      </c>
      <c r="I21" s="52">
        <v>117.92131716</v>
      </c>
      <c r="J21" s="52">
        <v>115.32252024000002</v>
      </c>
      <c r="K21" s="52">
        <v>117.92131716</v>
      </c>
      <c r="L21" s="61">
        <v>428.89783920000002</v>
      </c>
      <c r="M21" s="30"/>
      <c r="N21" s="30"/>
      <c r="O21" s="30"/>
      <c r="P21" s="27"/>
      <c r="Q21" s="24"/>
      <c r="R21" s="27"/>
      <c r="S21" s="28"/>
    </row>
    <row r="22" spans="2:19" x14ac:dyDescent="0.25">
      <c r="B22" s="40" t="s">
        <v>23</v>
      </c>
      <c r="C22" s="49">
        <v>6168.7236890365366</v>
      </c>
      <c r="D22" s="49">
        <v>7385.6973410852543</v>
      </c>
      <c r="E22" s="53">
        <v>8003.5698715832568</v>
      </c>
      <c r="F22" s="53">
        <v>8197.7039063803495</v>
      </c>
      <c r="G22" s="62">
        <f t="shared" si="0"/>
        <v>29755.694808085394</v>
      </c>
      <c r="H22" s="53">
        <v>156.55362685</v>
      </c>
      <c r="I22" s="53">
        <v>237.49353277000003</v>
      </c>
      <c r="J22" s="53">
        <v>232.25955580000004</v>
      </c>
      <c r="K22" s="53">
        <v>237.49353277000003</v>
      </c>
      <c r="L22" s="62">
        <v>863.80024819000005</v>
      </c>
      <c r="M22" s="30"/>
      <c r="N22" s="30"/>
      <c r="O22" s="30"/>
      <c r="P22" s="27"/>
      <c r="Q22" s="24"/>
      <c r="R22" s="27"/>
      <c r="S22" s="28"/>
    </row>
    <row r="23" spans="2:19" x14ac:dyDescent="0.25">
      <c r="B23" s="39" t="s">
        <v>24</v>
      </c>
      <c r="C23" s="48">
        <v>5076.9995937661333</v>
      </c>
      <c r="D23" s="48">
        <v>6104.9807187876477</v>
      </c>
      <c r="E23" s="52">
        <v>6603.6876985906883</v>
      </c>
      <c r="F23" s="52">
        <v>6738.2135678568502</v>
      </c>
      <c r="G23" s="43">
        <f t="shared" si="0"/>
        <v>24523.881579001318</v>
      </c>
      <c r="H23" s="52">
        <v>124.02249833</v>
      </c>
      <c r="I23" s="52">
        <v>188.14346154</v>
      </c>
      <c r="J23" s="52">
        <v>183.99708103999998</v>
      </c>
      <c r="K23" s="52">
        <v>188.14346154</v>
      </c>
      <c r="L23" s="43">
        <v>684.30650244999993</v>
      </c>
      <c r="M23" s="30"/>
      <c r="N23" s="30"/>
      <c r="O23" s="30"/>
      <c r="P23" s="27"/>
      <c r="Q23" s="24"/>
      <c r="R23" s="27"/>
      <c r="S23" s="28"/>
    </row>
    <row r="24" spans="2:19" x14ac:dyDescent="0.25">
      <c r="B24" s="59" t="s">
        <v>25</v>
      </c>
      <c r="C24" s="49">
        <v>2678.0968642202283</v>
      </c>
      <c r="D24" s="49">
        <v>3231.1128165138675</v>
      </c>
      <c r="E24" s="53">
        <v>3479.7973695330361</v>
      </c>
      <c r="F24" s="53">
        <v>3553.0961373551563</v>
      </c>
      <c r="G24" s="60">
        <f t="shared" si="0"/>
        <v>12942.103187622288</v>
      </c>
      <c r="H24" s="53">
        <v>65.139989749999998</v>
      </c>
      <c r="I24" s="53">
        <v>98.818063770000023</v>
      </c>
      <c r="J24" s="53">
        <v>96.640271990000002</v>
      </c>
      <c r="K24" s="53">
        <v>98.818063770000023</v>
      </c>
      <c r="L24" s="60">
        <v>359.41638928000003</v>
      </c>
      <c r="M24" s="30"/>
      <c r="N24" s="30"/>
      <c r="O24" s="30"/>
      <c r="P24" s="27"/>
      <c r="Q24" s="24"/>
      <c r="R24" s="27"/>
      <c r="S24" s="28"/>
    </row>
    <row r="25" spans="2:19" x14ac:dyDescent="0.25">
      <c r="B25" s="59" t="s">
        <v>26</v>
      </c>
      <c r="C25" s="48">
        <v>3745.9917839991385</v>
      </c>
      <c r="D25" s="48">
        <v>4498.065362664659</v>
      </c>
      <c r="E25" s="52">
        <v>4863.791912524719</v>
      </c>
      <c r="F25" s="52">
        <v>4978.4055595706086</v>
      </c>
      <c r="G25" s="61">
        <f t="shared" si="0"/>
        <v>18086.254618759125</v>
      </c>
      <c r="H25" s="52">
        <v>94.717276169999991</v>
      </c>
      <c r="I25" s="52">
        <v>143.68712495000003</v>
      </c>
      <c r="J25" s="52">
        <v>140.52049092000001</v>
      </c>
      <c r="K25" s="52">
        <v>143.68712495000003</v>
      </c>
      <c r="L25" s="61">
        <v>522.61201699000003</v>
      </c>
      <c r="M25" s="30"/>
      <c r="N25" s="30"/>
      <c r="O25" s="30"/>
      <c r="P25" s="27"/>
      <c r="Q25" s="24"/>
      <c r="R25" s="27"/>
      <c r="S25" s="28"/>
    </row>
    <row r="26" spans="2:19" x14ac:dyDescent="0.25">
      <c r="B26" s="59" t="s">
        <v>27</v>
      </c>
      <c r="C26" s="49">
        <v>5851.2085817882416</v>
      </c>
      <c r="D26" s="49">
        <v>7018.233124172566</v>
      </c>
      <c r="E26" s="53">
        <v>7596.6612734715291</v>
      </c>
      <c r="F26" s="53">
        <v>7769.4502328200879</v>
      </c>
      <c r="G26" s="61">
        <f t="shared" si="0"/>
        <v>28235.553212252424</v>
      </c>
      <c r="H26" s="53">
        <v>143.88319925000002</v>
      </c>
      <c r="I26" s="53">
        <v>218.27235806000002</v>
      </c>
      <c r="J26" s="53">
        <v>213.46198497000003</v>
      </c>
      <c r="K26" s="53">
        <v>218.27235806000002</v>
      </c>
      <c r="L26" s="61">
        <v>793.88990034000005</v>
      </c>
      <c r="M26" s="30"/>
      <c r="N26" s="30"/>
      <c r="O26" s="30"/>
      <c r="P26" s="27"/>
      <c r="Q26" s="24"/>
      <c r="R26" s="27"/>
      <c r="S26" s="28"/>
    </row>
    <row r="27" spans="2:19" x14ac:dyDescent="0.25">
      <c r="B27" s="59" t="s">
        <v>28</v>
      </c>
      <c r="C27" s="48">
        <v>4926.8920373469246</v>
      </c>
      <c r="D27" s="48">
        <v>5895.6453538094911</v>
      </c>
      <c r="E27" s="52">
        <v>6393.7325707101782</v>
      </c>
      <c r="F27" s="52">
        <v>6547.9251240385947</v>
      </c>
      <c r="G27" s="61">
        <f t="shared" si="0"/>
        <v>23764.195085905187</v>
      </c>
      <c r="H27" s="52">
        <v>126.89860765</v>
      </c>
      <c r="I27" s="52">
        <v>192.50655032999995</v>
      </c>
      <c r="J27" s="52">
        <v>188.26401430999999</v>
      </c>
      <c r="K27" s="52">
        <v>192.50655032999995</v>
      </c>
      <c r="L27" s="61">
        <v>700.17572261999987</v>
      </c>
      <c r="M27" s="30"/>
      <c r="N27" s="30"/>
      <c r="O27" s="30"/>
      <c r="P27" s="27"/>
      <c r="Q27" s="24"/>
      <c r="R27" s="27"/>
      <c r="S27" s="28"/>
    </row>
    <row r="28" spans="2:19" x14ac:dyDescent="0.25">
      <c r="B28" s="40" t="s">
        <v>29</v>
      </c>
      <c r="C28" s="49">
        <v>3727.8588803749913</v>
      </c>
      <c r="D28" s="49">
        <v>4367.359454208311</v>
      </c>
      <c r="E28" s="53">
        <v>4691.3938290688557</v>
      </c>
      <c r="F28" s="53">
        <v>4805.8376116641366</v>
      </c>
      <c r="G28" s="61">
        <f t="shared" si="0"/>
        <v>17592.449775316294</v>
      </c>
      <c r="H28" s="53">
        <v>85.700284799999991</v>
      </c>
      <c r="I28" s="53">
        <v>130.00825219000001</v>
      </c>
      <c r="J28" s="53">
        <v>127.14307855999999</v>
      </c>
      <c r="K28" s="53">
        <v>130.00825219000001</v>
      </c>
      <c r="L28" s="61">
        <v>472.85986774000003</v>
      </c>
      <c r="M28" s="30"/>
      <c r="N28" s="30"/>
      <c r="O28" s="30"/>
      <c r="P28" s="27"/>
      <c r="Q28" s="24"/>
      <c r="R28" s="27"/>
      <c r="S28" s="28"/>
    </row>
    <row r="29" spans="2:19" x14ac:dyDescent="0.25">
      <c r="B29" s="59" t="s">
        <v>30</v>
      </c>
      <c r="C29" s="48">
        <v>2372.978855159859</v>
      </c>
      <c r="D29" s="48">
        <v>2847.8786953730059</v>
      </c>
      <c r="E29" s="52">
        <v>3110.6544737383902</v>
      </c>
      <c r="F29" s="52">
        <v>3140.7427974562224</v>
      </c>
      <c r="G29" s="61">
        <f t="shared" si="0"/>
        <v>11472.254821727478</v>
      </c>
      <c r="H29" s="52">
        <v>59.387771030000003</v>
      </c>
      <c r="I29" s="52">
        <v>90.091886299999999</v>
      </c>
      <c r="J29" s="52">
        <v>88.106405479999992</v>
      </c>
      <c r="K29" s="52">
        <v>90.091886299999999</v>
      </c>
      <c r="L29" s="61">
        <v>327.67794910999999</v>
      </c>
      <c r="M29" s="30"/>
      <c r="N29" s="30"/>
      <c r="O29" s="30"/>
      <c r="P29" s="27"/>
      <c r="Q29" s="24"/>
      <c r="R29" s="27"/>
      <c r="S29" s="28"/>
    </row>
    <row r="30" spans="2:19" x14ac:dyDescent="0.25">
      <c r="B30" s="59" t="s">
        <v>31</v>
      </c>
      <c r="C30" s="49">
        <v>14678.382440726151</v>
      </c>
      <c r="D30" s="49">
        <v>17353.751428361014</v>
      </c>
      <c r="E30" s="53">
        <v>18809.024421596307</v>
      </c>
      <c r="F30" s="53">
        <v>19295.3208931728</v>
      </c>
      <c r="G30" s="61">
        <f t="shared" si="0"/>
        <v>70136.479183856267</v>
      </c>
      <c r="H30" s="53">
        <v>335.49426689000001</v>
      </c>
      <c r="I30" s="53">
        <v>508.94840491000002</v>
      </c>
      <c r="J30" s="53">
        <v>497.73199739000006</v>
      </c>
      <c r="K30" s="53">
        <v>508.94840491000002</v>
      </c>
      <c r="L30" s="61">
        <v>1851.1230740999999</v>
      </c>
      <c r="M30" s="30"/>
      <c r="N30" s="30"/>
      <c r="O30" s="30"/>
      <c r="P30" s="27"/>
      <c r="Q30" s="24"/>
      <c r="R30" s="27"/>
      <c r="S30" s="28"/>
    </row>
    <row r="31" spans="2:19" x14ac:dyDescent="0.25">
      <c r="B31" s="59" t="s">
        <v>32</v>
      </c>
      <c r="C31" s="48">
        <v>6143.1782841530403</v>
      </c>
      <c r="D31" s="48">
        <v>7360.5176630237629</v>
      </c>
      <c r="E31" s="52">
        <v>7974.6679223352467</v>
      </c>
      <c r="F31" s="52">
        <v>8164.5315093383379</v>
      </c>
      <c r="G31" s="61">
        <f t="shared" si="0"/>
        <v>29642.895378850386</v>
      </c>
      <c r="H31" s="52">
        <v>155.11557217000001</v>
      </c>
      <c r="I31" s="52">
        <v>235.31198844999997</v>
      </c>
      <c r="J31" s="52">
        <v>230.12608916000002</v>
      </c>
      <c r="K31" s="52">
        <v>235.31198844999997</v>
      </c>
      <c r="L31" s="61">
        <v>855.86563822999994</v>
      </c>
      <c r="M31" s="30"/>
      <c r="N31" s="30"/>
      <c r="O31" s="30"/>
      <c r="P31" s="27"/>
      <c r="Q31" s="24"/>
      <c r="R31" s="27"/>
      <c r="S31" s="28"/>
    </row>
    <row r="32" spans="2:19" x14ac:dyDescent="0.25">
      <c r="B32" s="59" t="s">
        <v>33</v>
      </c>
      <c r="C32" s="65">
        <v>1842.5716096130932</v>
      </c>
      <c r="D32" s="65">
        <v>2208.0020557638845</v>
      </c>
      <c r="E32" s="64">
        <v>2385.9440350954428</v>
      </c>
      <c r="F32" s="64">
        <v>2434.9733179681293</v>
      </c>
      <c r="G32" s="61">
        <f t="shared" si="0"/>
        <v>8871.4910184405508</v>
      </c>
      <c r="H32" s="53">
        <v>46.289813680000002</v>
      </c>
      <c r="I32" s="53">
        <v>70.222144389999997</v>
      </c>
      <c r="J32" s="53">
        <v>68.674560819999996</v>
      </c>
      <c r="K32" s="53">
        <v>70.222144389999997</v>
      </c>
      <c r="L32" s="61">
        <v>255.40866327999998</v>
      </c>
      <c r="M32" s="30"/>
      <c r="N32" s="30"/>
      <c r="O32" s="30"/>
      <c r="P32" s="27"/>
      <c r="Q32" s="24"/>
      <c r="R32" s="27"/>
      <c r="S32" s="28"/>
    </row>
    <row r="33" spans="2:19" x14ac:dyDescent="0.25">
      <c r="B33" s="40" t="s">
        <v>34</v>
      </c>
      <c r="C33" s="48">
        <v>7041.5169973902812</v>
      </c>
      <c r="D33" s="48">
        <v>8433.215127243986</v>
      </c>
      <c r="E33" s="52">
        <v>9143.4967515665521</v>
      </c>
      <c r="F33" s="52">
        <v>9367.9620156619803</v>
      </c>
      <c r="G33" s="61">
        <f t="shared" si="0"/>
        <v>33986.190891862796</v>
      </c>
      <c r="H33" s="52">
        <v>178.59084292999998</v>
      </c>
      <c r="I33" s="52">
        <v>270.92422619000001</v>
      </c>
      <c r="J33" s="52">
        <v>264.95349024999996</v>
      </c>
      <c r="K33" s="52">
        <v>270.92422619000001</v>
      </c>
      <c r="L33" s="61">
        <v>985.39278555999999</v>
      </c>
      <c r="M33" s="30"/>
      <c r="N33" s="30"/>
      <c r="O33" s="30"/>
      <c r="P33" s="27"/>
      <c r="Q33" s="24"/>
      <c r="R33" s="27"/>
      <c r="S33" s="28"/>
    </row>
    <row r="34" spans="2:19" x14ac:dyDescent="0.25">
      <c r="B34" s="56" t="s">
        <v>10</v>
      </c>
      <c r="C34" s="73">
        <f>+SUM(C10:C33)</f>
        <v>157491.44052897653</v>
      </c>
      <c r="D34" s="56">
        <f t="shared" ref="D34:F34" si="1">+SUM(D10:D33)</f>
        <v>186626.22657539538</v>
      </c>
      <c r="E34" s="56">
        <f t="shared" si="1"/>
        <v>202678.02725391064</v>
      </c>
      <c r="F34" s="56">
        <f t="shared" si="1"/>
        <v>207829.16450012688</v>
      </c>
      <c r="G34" s="73">
        <f>+SUM(G10:G33)</f>
        <v>754624.85885840945</v>
      </c>
      <c r="H34" s="56">
        <v>3886.6342311600001</v>
      </c>
      <c r="I34" s="56">
        <v>5896.0658585199999</v>
      </c>
      <c r="J34" s="56">
        <v>5766.126012149999</v>
      </c>
      <c r="K34" s="56">
        <v>3419.0790356499983</v>
      </c>
      <c r="L34" s="73">
        <v>18967.905137479996</v>
      </c>
      <c r="M34" s="26"/>
      <c r="N34" s="30"/>
      <c r="O34" s="26"/>
      <c r="P34" s="27"/>
      <c r="Q34" s="29"/>
      <c r="R34" s="27"/>
      <c r="S34" s="28"/>
    </row>
    <row r="35" spans="2:19" x14ac:dyDescent="0.25">
      <c r="B35" s="90" t="s">
        <v>57</v>
      </c>
      <c r="L35" s="1">
        <f>+L34+5000</f>
        <v>23967.905137479996</v>
      </c>
    </row>
    <row r="36" spans="2:19" x14ac:dyDescent="0.25">
      <c r="B36" s="32"/>
    </row>
    <row r="39" spans="2:19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9" x14ac:dyDescent="0.25"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2:19" x14ac:dyDescent="0.25"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2:19" x14ac:dyDescent="0.25">
      <c r="B42" s="8"/>
      <c r="C42" s="7"/>
      <c r="D42" s="7"/>
      <c r="E42" s="7"/>
      <c r="F42" s="7"/>
      <c r="G42" s="7"/>
      <c r="H42" s="7"/>
      <c r="I42" s="7"/>
      <c r="J42" s="7"/>
      <c r="K42" s="7"/>
    </row>
    <row r="43" spans="2:19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2:19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</row>
    <row r="45" spans="2:19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2:19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2:19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2:19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</sheetData>
  <sortState ref="B11:L34">
    <sortCondition ref="B11"/>
  </sortState>
  <mergeCells count="3">
    <mergeCell ref="C8:G8"/>
    <mergeCell ref="H8:L8"/>
    <mergeCell ref="B8:B9"/>
  </mergeCells>
  <dataValidations count="1">
    <dataValidation allowBlank="1" showInputMessage="1" showErrorMessage="1" promptTitle="PUTO" sqref="B4:F4 B6:F7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topLeftCell="B1" zoomScale="87" zoomScaleNormal="87" workbookViewId="0">
      <selection activeCell="N30" sqref="N30"/>
    </sheetView>
  </sheetViews>
  <sheetFormatPr baseColWidth="10" defaultRowHeight="15" x14ac:dyDescent="0.25"/>
  <cols>
    <col min="1" max="1" width="18.140625" style="1" customWidth="1"/>
    <col min="2" max="2" width="24.5703125" style="1" customWidth="1"/>
    <col min="3" max="11" width="12.7109375" style="1" customWidth="1"/>
    <col min="12" max="12" width="15.140625" style="1" customWidth="1"/>
    <col min="13" max="16384" width="11.42578125" style="1"/>
  </cols>
  <sheetData>
    <row r="1" spans="2:12" ht="27.75" customHeight="1" x14ac:dyDescent="0.25"/>
    <row r="2" spans="2:12" ht="24.75" customHeight="1" x14ac:dyDescent="0.25"/>
    <row r="3" spans="2:12" ht="23.25" customHeight="1" x14ac:dyDescent="0.25"/>
    <row r="4" spans="2:12" ht="15.75" x14ac:dyDescent="0.25">
      <c r="B4" s="20" t="s">
        <v>0</v>
      </c>
    </row>
    <row r="5" spans="2:12" ht="23.25" x14ac:dyDescent="0.35">
      <c r="B5" s="22" t="s">
        <v>45</v>
      </c>
    </row>
    <row r="6" spans="2:12" ht="15.75" x14ac:dyDescent="0.25">
      <c r="B6" s="25" t="s">
        <v>40</v>
      </c>
    </row>
    <row r="7" spans="2:12" ht="15.75" x14ac:dyDescent="0.25">
      <c r="B7" s="33"/>
      <c r="C7" s="34"/>
      <c r="D7" s="34"/>
      <c r="E7" s="34"/>
      <c r="F7" s="34"/>
      <c r="G7" s="34"/>
      <c r="H7" s="35"/>
      <c r="I7" s="35"/>
      <c r="J7" s="35"/>
      <c r="K7" s="35"/>
      <c r="L7" s="36"/>
    </row>
    <row r="8" spans="2:12" ht="15.75" customHeight="1" x14ac:dyDescent="0.25">
      <c r="B8" s="116" t="s">
        <v>4</v>
      </c>
      <c r="C8" s="118" t="s">
        <v>43</v>
      </c>
      <c r="D8" s="118"/>
      <c r="E8" s="118"/>
      <c r="F8" s="118"/>
      <c r="G8" s="119"/>
      <c r="H8" s="120" t="s">
        <v>59</v>
      </c>
      <c r="I8" s="120"/>
      <c r="J8" s="120"/>
      <c r="K8" s="120"/>
      <c r="L8" s="121"/>
    </row>
    <row r="9" spans="2:12" ht="53.25" customHeight="1" x14ac:dyDescent="0.25">
      <c r="B9" s="122"/>
      <c r="C9" s="37" t="s">
        <v>36</v>
      </c>
      <c r="D9" s="45" t="s">
        <v>37</v>
      </c>
      <c r="E9" s="37" t="s">
        <v>38</v>
      </c>
      <c r="F9" s="38" t="s">
        <v>39</v>
      </c>
      <c r="G9" s="37" t="s">
        <v>10</v>
      </c>
      <c r="H9" s="46" t="s">
        <v>36</v>
      </c>
      <c r="I9" s="37" t="s">
        <v>37</v>
      </c>
      <c r="J9" s="37" t="s">
        <v>38</v>
      </c>
      <c r="K9" s="38" t="s">
        <v>39</v>
      </c>
      <c r="L9" s="37" t="s">
        <v>10</v>
      </c>
    </row>
    <row r="10" spans="2:12" x14ac:dyDescent="0.25">
      <c r="B10" s="59" t="s">
        <v>12</v>
      </c>
      <c r="C10" s="47">
        <v>3743.2953249499997</v>
      </c>
      <c r="D10" s="47">
        <v>3158.58822126</v>
      </c>
      <c r="E10" s="47">
        <v>4389.3374890200002</v>
      </c>
      <c r="F10" s="47">
        <v>43890</v>
      </c>
      <c r="G10" s="42">
        <v>55181.221035230003</v>
      </c>
      <c r="H10" s="51">
        <v>277.94284252</v>
      </c>
      <c r="I10" s="47">
        <v>604.76479085000005</v>
      </c>
      <c r="J10" s="47">
        <v>992</v>
      </c>
      <c r="K10" s="47">
        <v>1738.0418828099998</v>
      </c>
      <c r="L10" s="42">
        <v>3612.7495161799998</v>
      </c>
    </row>
    <row r="11" spans="2:12" x14ac:dyDescent="0.25">
      <c r="B11" s="40" t="s">
        <v>11</v>
      </c>
      <c r="C11" s="48">
        <v>530.60490169000002</v>
      </c>
      <c r="D11" s="48">
        <v>643.93544340999995</v>
      </c>
      <c r="E11" s="48">
        <v>2269.3293735700004</v>
      </c>
      <c r="F11" s="48">
        <v>1908</v>
      </c>
      <c r="G11" s="60">
        <v>5351.8697186700001</v>
      </c>
      <c r="H11" s="52">
        <v>186.98343503999999</v>
      </c>
      <c r="I11" s="48">
        <v>929.61954677000006</v>
      </c>
      <c r="J11" s="48">
        <v>804.36210555000002</v>
      </c>
      <c r="K11" s="48">
        <v>997.27832302000002</v>
      </c>
      <c r="L11" s="61">
        <v>2918.2434103800001</v>
      </c>
    </row>
    <row r="12" spans="2:12" x14ac:dyDescent="0.25">
      <c r="B12" s="59" t="s">
        <v>13</v>
      </c>
      <c r="C12" s="49">
        <v>152.33234456</v>
      </c>
      <c r="D12" s="49">
        <v>224.84647950000002</v>
      </c>
      <c r="E12" s="49">
        <v>168.66999490999999</v>
      </c>
      <c r="F12" s="49">
        <v>139</v>
      </c>
      <c r="G12" s="61">
        <v>684.84881897000002</v>
      </c>
      <c r="H12" s="53">
        <v>356.82430609999994</v>
      </c>
      <c r="I12" s="49">
        <v>408.94089164000002</v>
      </c>
      <c r="J12" s="49">
        <v>475.49170528000002</v>
      </c>
      <c r="K12" s="49">
        <v>509.93625067000005</v>
      </c>
      <c r="L12" s="43">
        <v>1751.1931536900001</v>
      </c>
    </row>
    <row r="13" spans="2:12" x14ac:dyDescent="0.25">
      <c r="B13" s="40" t="s">
        <v>14</v>
      </c>
      <c r="C13" s="48">
        <v>531.30770857000005</v>
      </c>
      <c r="D13" s="48">
        <v>606.97806711999999</v>
      </c>
      <c r="E13" s="48">
        <v>727.91443935999985</v>
      </c>
      <c r="F13" s="48">
        <v>498</v>
      </c>
      <c r="G13" s="61">
        <v>2364.2002150499998</v>
      </c>
      <c r="H13" s="52">
        <v>759.44435962000011</v>
      </c>
      <c r="I13" s="48">
        <v>1185.2809598600002</v>
      </c>
      <c r="J13" s="48">
        <v>799.46342009</v>
      </c>
      <c r="K13" s="48">
        <v>844.17485237000005</v>
      </c>
      <c r="L13" s="60">
        <v>3588.3635919400003</v>
      </c>
    </row>
    <row r="14" spans="2:12" x14ac:dyDescent="0.25">
      <c r="B14" s="39" t="s">
        <v>15</v>
      </c>
      <c r="C14" s="49">
        <v>139.65580244999998</v>
      </c>
      <c r="D14" s="49">
        <v>215.26390399000005</v>
      </c>
      <c r="E14" s="49">
        <v>346.34942606999999</v>
      </c>
      <c r="F14" s="49">
        <v>190</v>
      </c>
      <c r="G14" s="43">
        <v>891.26913250999996</v>
      </c>
      <c r="H14" s="53">
        <v>227.11038518000001</v>
      </c>
      <c r="I14" s="49">
        <v>271.53645821999999</v>
      </c>
      <c r="J14" s="49">
        <v>186.00357248</v>
      </c>
      <c r="K14" s="49">
        <v>109.12660045999999</v>
      </c>
      <c r="L14" s="60">
        <v>793.77701633999993</v>
      </c>
    </row>
    <row r="15" spans="2:12" x14ac:dyDescent="0.25">
      <c r="B15" s="59" t="s">
        <v>16</v>
      </c>
      <c r="C15" s="48">
        <v>916.48394707</v>
      </c>
      <c r="D15" s="48">
        <v>975.85352386000011</v>
      </c>
      <c r="E15" s="48">
        <v>1212.18805658</v>
      </c>
      <c r="F15" s="48">
        <v>3630</v>
      </c>
      <c r="G15" s="61">
        <v>6734.5255275099998</v>
      </c>
      <c r="H15" s="52">
        <v>744.42856038000002</v>
      </c>
      <c r="I15" s="48">
        <v>604.33819031999997</v>
      </c>
      <c r="J15" s="48">
        <v>287.76238703000001</v>
      </c>
      <c r="K15" s="48">
        <v>698.72667343000001</v>
      </c>
      <c r="L15" s="60">
        <v>2335.2558111600001</v>
      </c>
    </row>
    <row r="16" spans="2:12" x14ac:dyDescent="0.25">
      <c r="B16" s="40" t="s">
        <v>17</v>
      </c>
      <c r="C16" s="49">
        <v>315.98091890999996</v>
      </c>
      <c r="D16" s="49">
        <v>565.48341397000013</v>
      </c>
      <c r="E16" s="49">
        <v>609.65633027000001</v>
      </c>
      <c r="F16" s="49">
        <v>374</v>
      </c>
      <c r="G16" s="43">
        <v>1865.1206631499999</v>
      </c>
      <c r="H16" s="53">
        <v>194.22945894</v>
      </c>
      <c r="I16" s="49">
        <v>360.84253647000003</v>
      </c>
      <c r="J16" s="49">
        <v>379.12121774999997</v>
      </c>
      <c r="K16" s="49">
        <v>428.70348308000001</v>
      </c>
      <c r="L16" s="61">
        <v>1362.89669624</v>
      </c>
    </row>
    <row r="17" spans="2:12" x14ac:dyDescent="0.25">
      <c r="B17" s="59" t="s">
        <v>18</v>
      </c>
      <c r="C17" s="48">
        <v>598.96187941000005</v>
      </c>
      <c r="D17" s="48">
        <v>631.18840962999991</v>
      </c>
      <c r="E17" s="48">
        <v>704.34860588000004</v>
      </c>
      <c r="F17" s="48">
        <v>630</v>
      </c>
      <c r="G17" s="60">
        <v>2564.4988949200001</v>
      </c>
      <c r="H17" s="52">
        <v>346.73100980000004</v>
      </c>
      <c r="I17" s="48">
        <v>560.82582693000006</v>
      </c>
      <c r="J17" s="48">
        <v>120.45462756000001</v>
      </c>
      <c r="K17" s="48">
        <v>350.34366105000004</v>
      </c>
      <c r="L17" s="61">
        <v>1378.3551253400001</v>
      </c>
    </row>
    <row r="18" spans="2:12" x14ac:dyDescent="0.25">
      <c r="B18" s="59" t="s">
        <v>19</v>
      </c>
      <c r="C18" s="49">
        <v>246.95209807999996</v>
      </c>
      <c r="D18" s="49">
        <v>339.62705862000007</v>
      </c>
      <c r="E18" s="49">
        <v>318.92139046</v>
      </c>
      <c r="F18" s="49">
        <v>364</v>
      </c>
      <c r="G18" s="60">
        <v>1269.50054716</v>
      </c>
      <c r="H18" s="53">
        <v>801.64481398999999</v>
      </c>
      <c r="I18" s="49">
        <v>928.41417632999992</v>
      </c>
      <c r="J18" s="49">
        <v>407.73910619999998</v>
      </c>
      <c r="K18" s="49">
        <v>356.61655721</v>
      </c>
      <c r="L18" s="43">
        <v>2494.4146537299998</v>
      </c>
    </row>
    <row r="19" spans="2:12" x14ac:dyDescent="0.25">
      <c r="B19" s="40" t="s">
        <v>20</v>
      </c>
      <c r="C19" s="48">
        <v>330.74503139999996</v>
      </c>
      <c r="D19" s="48">
        <v>482.99115705000003</v>
      </c>
      <c r="E19" s="48">
        <v>432.21890104000005</v>
      </c>
      <c r="F19" s="48">
        <v>272</v>
      </c>
      <c r="G19" s="61">
        <v>1517.9550894900001</v>
      </c>
      <c r="H19" s="52">
        <v>444.24024103999994</v>
      </c>
      <c r="I19" s="48">
        <v>393.98383388000002</v>
      </c>
      <c r="J19" s="48">
        <v>402.82487546999999</v>
      </c>
      <c r="K19" s="48">
        <v>392.35174125999993</v>
      </c>
      <c r="L19" s="61">
        <v>1633.40069165</v>
      </c>
    </row>
    <row r="20" spans="2:12" x14ac:dyDescent="0.25">
      <c r="B20" s="39" t="s">
        <v>21</v>
      </c>
      <c r="C20" s="49">
        <v>206.20813256</v>
      </c>
      <c r="D20" s="49">
        <v>345.54101627</v>
      </c>
      <c r="E20" s="49">
        <v>208.80572906999998</v>
      </c>
      <c r="F20" s="49">
        <v>197</v>
      </c>
      <c r="G20" s="61">
        <v>957.55487789999995</v>
      </c>
      <c r="H20" s="53">
        <v>190.68185722999999</v>
      </c>
      <c r="I20" s="49">
        <v>251.15523032000004</v>
      </c>
      <c r="J20" s="49">
        <v>128.70840794999998</v>
      </c>
      <c r="K20" s="49">
        <v>120.66297856</v>
      </c>
      <c r="L20" s="43">
        <v>691.20847406000007</v>
      </c>
    </row>
    <row r="21" spans="2:12" x14ac:dyDescent="0.25">
      <c r="B21" s="59" t="s">
        <v>22</v>
      </c>
      <c r="C21" s="48">
        <v>369.21332216999997</v>
      </c>
      <c r="D21" s="48">
        <v>317.49877537999998</v>
      </c>
      <c r="E21" s="48">
        <v>316.89006798000003</v>
      </c>
      <c r="F21" s="48">
        <v>301</v>
      </c>
      <c r="G21" s="61">
        <v>1304.6021655300001</v>
      </c>
      <c r="H21" s="52">
        <v>674.34905734000006</v>
      </c>
      <c r="I21" s="48">
        <v>831.09033290000002</v>
      </c>
      <c r="J21" s="48">
        <v>667.11243425000009</v>
      </c>
      <c r="K21" s="48">
        <v>858.14641915000004</v>
      </c>
      <c r="L21" s="61">
        <v>3030.6982436400003</v>
      </c>
    </row>
    <row r="22" spans="2:12" x14ac:dyDescent="0.25">
      <c r="B22" s="40" t="s">
        <v>23</v>
      </c>
      <c r="C22" s="49">
        <v>550.86679220999997</v>
      </c>
      <c r="D22" s="49">
        <v>477.82769803000008</v>
      </c>
      <c r="E22" s="49">
        <v>506.73531998999999</v>
      </c>
      <c r="F22" s="49">
        <v>473</v>
      </c>
      <c r="G22" s="61">
        <v>2008.4298102299999</v>
      </c>
      <c r="H22" s="53">
        <v>494.25627902000008</v>
      </c>
      <c r="I22" s="49">
        <v>244.82898517000001</v>
      </c>
      <c r="J22" s="49">
        <v>540.14213917000006</v>
      </c>
      <c r="K22" s="49">
        <v>265.21315648999996</v>
      </c>
      <c r="L22" s="43">
        <v>1544.4405598500002</v>
      </c>
    </row>
    <row r="23" spans="2:12" x14ac:dyDescent="0.25">
      <c r="B23" s="39" t="s">
        <v>24</v>
      </c>
      <c r="C23" s="48">
        <v>416.27048346999993</v>
      </c>
      <c r="D23" s="48">
        <v>510.89851269000008</v>
      </c>
      <c r="E23" s="48">
        <v>528.26419463000002</v>
      </c>
      <c r="F23" s="48">
        <v>590</v>
      </c>
      <c r="G23" s="43">
        <v>2045.43319079</v>
      </c>
      <c r="H23" s="52">
        <v>650.53222084000004</v>
      </c>
      <c r="I23" s="48">
        <v>908.72147570000004</v>
      </c>
      <c r="J23" s="48">
        <v>494.67935772999999</v>
      </c>
      <c r="K23" s="48">
        <v>434.14101472000004</v>
      </c>
      <c r="L23" s="61">
        <v>2488.0740689899999</v>
      </c>
    </row>
    <row r="24" spans="2:12" x14ac:dyDescent="0.25">
      <c r="B24" s="39" t="s">
        <v>25</v>
      </c>
      <c r="C24" s="49">
        <v>588.87116558999992</v>
      </c>
      <c r="D24" s="49">
        <v>365.99226595000005</v>
      </c>
      <c r="E24" s="49">
        <v>386.03491875999998</v>
      </c>
      <c r="F24" s="49">
        <v>319</v>
      </c>
      <c r="G24" s="60">
        <v>1659.8983502999999</v>
      </c>
      <c r="H24" s="53">
        <v>252.5745464</v>
      </c>
      <c r="I24" s="49">
        <v>407.65075647999998</v>
      </c>
      <c r="J24" s="49">
        <v>472.58656595000002</v>
      </c>
      <c r="K24" s="49">
        <v>283.01413586999996</v>
      </c>
      <c r="L24" s="43">
        <v>1415.8260047000001</v>
      </c>
    </row>
    <row r="25" spans="2:12" x14ac:dyDescent="0.25">
      <c r="B25" s="59" t="s">
        <v>26</v>
      </c>
      <c r="C25" s="48">
        <v>158.94056656000001</v>
      </c>
      <c r="D25" s="48">
        <v>301</v>
      </c>
      <c r="E25" s="48">
        <v>210</v>
      </c>
      <c r="F25" s="48">
        <v>206</v>
      </c>
      <c r="G25" s="60">
        <v>875.94056655999998</v>
      </c>
      <c r="H25" s="52">
        <v>311.59598904000001</v>
      </c>
      <c r="I25" s="48">
        <v>265.01654653999998</v>
      </c>
      <c r="J25" s="48">
        <v>229.74182607000003</v>
      </c>
      <c r="K25" s="48">
        <v>256.15867874999998</v>
      </c>
      <c r="L25" s="61">
        <v>1062.5130403999999</v>
      </c>
    </row>
    <row r="26" spans="2:12" x14ac:dyDescent="0.25">
      <c r="B26" s="40" t="s">
        <v>27</v>
      </c>
      <c r="C26" s="49">
        <v>402.08553589999997</v>
      </c>
      <c r="D26" s="49">
        <v>494.11441186000002</v>
      </c>
      <c r="E26" s="49">
        <v>448.62476054000001</v>
      </c>
      <c r="F26" s="49">
        <v>525</v>
      </c>
      <c r="G26" s="61">
        <v>1869.8247083000001</v>
      </c>
      <c r="H26" s="53">
        <v>571.11346883999988</v>
      </c>
      <c r="I26" s="49">
        <v>677.4688069099999</v>
      </c>
      <c r="J26" s="49">
        <v>507.16135087999999</v>
      </c>
      <c r="K26" s="49">
        <v>363.58190352999998</v>
      </c>
      <c r="L26" s="61">
        <v>2119.3255301599997</v>
      </c>
    </row>
    <row r="27" spans="2:12" x14ac:dyDescent="0.25">
      <c r="B27" s="39" t="s">
        <v>28</v>
      </c>
      <c r="C27" s="48">
        <v>175.95254387000003</v>
      </c>
      <c r="D27" s="48">
        <v>231.10544091999995</v>
      </c>
      <c r="E27" s="48">
        <v>236.39649517000001</v>
      </c>
      <c r="F27" s="48">
        <v>248</v>
      </c>
      <c r="G27" s="61">
        <v>891.45447995999996</v>
      </c>
      <c r="H27" s="52">
        <v>637.5505168200001</v>
      </c>
      <c r="I27" s="48">
        <v>939.38832238999998</v>
      </c>
      <c r="J27" s="48">
        <v>605.64724360000002</v>
      </c>
      <c r="K27" s="48">
        <v>367.42303020999998</v>
      </c>
      <c r="L27" s="43">
        <v>2550.0091130199999</v>
      </c>
    </row>
    <row r="28" spans="2:12" x14ac:dyDescent="0.25">
      <c r="B28" s="39" t="s">
        <v>29</v>
      </c>
      <c r="C28" s="49">
        <v>166.43451762999999</v>
      </c>
      <c r="D28" s="49">
        <v>115.00976892000003</v>
      </c>
      <c r="E28" s="49">
        <v>135.37090694999998</v>
      </c>
      <c r="F28" s="49">
        <v>118</v>
      </c>
      <c r="G28" s="61">
        <v>534.81519349999996</v>
      </c>
      <c r="H28" s="53">
        <v>5.4050524199999996</v>
      </c>
      <c r="I28" s="49">
        <v>45.491685269999998</v>
      </c>
      <c r="J28" s="49">
        <v>65.16417100000001</v>
      </c>
      <c r="K28" s="49">
        <v>85.220856429999998</v>
      </c>
      <c r="L28" s="61">
        <v>201.28176511999999</v>
      </c>
    </row>
    <row r="29" spans="2:12" x14ac:dyDescent="0.25">
      <c r="B29" s="39" t="s">
        <v>30</v>
      </c>
      <c r="C29" s="48">
        <v>354.87947443000002</v>
      </c>
      <c r="D29" s="48">
        <v>705.72819069000002</v>
      </c>
      <c r="E29" s="48">
        <v>440.28744270999994</v>
      </c>
      <c r="F29" s="48">
        <v>380</v>
      </c>
      <c r="G29" s="43">
        <v>1880.8951078300001</v>
      </c>
      <c r="H29" s="52">
        <v>14.482634920000001</v>
      </c>
      <c r="I29" s="48">
        <v>61.054652870000005</v>
      </c>
      <c r="J29" s="48">
        <v>30.63635107</v>
      </c>
      <c r="K29" s="48">
        <v>90.148682790000009</v>
      </c>
      <c r="L29" s="61">
        <v>196.32232165000002</v>
      </c>
    </row>
    <row r="30" spans="2:12" x14ac:dyDescent="0.25">
      <c r="B30" s="39" t="s">
        <v>31</v>
      </c>
      <c r="C30" s="49">
        <v>936.27026790000002</v>
      </c>
      <c r="D30" s="49">
        <v>1082</v>
      </c>
      <c r="E30" s="49">
        <v>1123</v>
      </c>
      <c r="F30" s="49">
        <v>1045</v>
      </c>
      <c r="G30" s="60">
        <v>4186.2702678999995</v>
      </c>
      <c r="H30" s="53">
        <v>126.38926094</v>
      </c>
      <c r="I30" s="49">
        <v>550.35895514999993</v>
      </c>
      <c r="J30" s="49">
        <v>267.05132823000002</v>
      </c>
      <c r="K30" s="49">
        <v>532.8250919699999</v>
      </c>
      <c r="L30" s="43">
        <v>1476.6246362899999</v>
      </c>
    </row>
    <row r="31" spans="2:12" x14ac:dyDescent="0.25">
      <c r="B31" s="59" t="s">
        <v>32</v>
      </c>
      <c r="C31" s="48">
        <v>298.36422536000003</v>
      </c>
      <c r="D31" s="48">
        <v>354.60749745999993</v>
      </c>
      <c r="E31" s="48">
        <v>379.31500742999998</v>
      </c>
      <c r="F31" s="48">
        <v>360</v>
      </c>
      <c r="G31" s="61">
        <v>1392.2867302499999</v>
      </c>
      <c r="H31" s="52">
        <v>1157.28279019</v>
      </c>
      <c r="I31" s="48">
        <v>730.39607799999999</v>
      </c>
      <c r="J31" s="48">
        <v>467.35147995</v>
      </c>
      <c r="K31" s="48">
        <v>231.33744974000001</v>
      </c>
      <c r="L31" s="61">
        <v>2586.3677978800001</v>
      </c>
    </row>
    <row r="32" spans="2:12" x14ac:dyDescent="0.25">
      <c r="B32" s="40" t="s">
        <v>33</v>
      </c>
      <c r="C32" s="49">
        <v>100.84394953</v>
      </c>
      <c r="D32" s="49">
        <v>169.65930913999998</v>
      </c>
      <c r="E32" s="49">
        <v>231.03471358000002</v>
      </c>
      <c r="F32" s="49">
        <v>103</v>
      </c>
      <c r="G32" s="61">
        <v>604.53797224999994</v>
      </c>
      <c r="H32" s="53">
        <v>87.654503540000007</v>
      </c>
      <c r="I32" s="49">
        <v>321.96227892000002</v>
      </c>
      <c r="J32" s="49">
        <v>231.67355325</v>
      </c>
      <c r="K32" s="49">
        <v>163.71681517999997</v>
      </c>
      <c r="L32" s="61">
        <v>805.00715089000005</v>
      </c>
    </row>
    <row r="33" spans="2:12" x14ac:dyDescent="0.25">
      <c r="B33" s="59" t="s">
        <v>34</v>
      </c>
      <c r="C33" s="50">
        <v>301.87695037000003</v>
      </c>
      <c r="D33" s="50">
        <v>479.78947968</v>
      </c>
      <c r="E33" s="50">
        <v>363.01615017</v>
      </c>
      <c r="F33" s="50">
        <v>322</v>
      </c>
      <c r="G33" s="44">
        <v>1466.6825802200001</v>
      </c>
      <c r="H33" s="54">
        <v>380.62434007000002</v>
      </c>
      <c r="I33" s="50">
        <v>419.01673362000002</v>
      </c>
      <c r="J33" s="50">
        <v>443.89235128000001</v>
      </c>
      <c r="K33" s="50">
        <v>294.22708065999996</v>
      </c>
      <c r="L33" s="44">
        <v>1537.7605056299999</v>
      </c>
    </row>
    <row r="34" spans="2:12" x14ac:dyDescent="0.25">
      <c r="B34" s="56" t="s">
        <v>10</v>
      </c>
      <c r="C34" s="57">
        <v>12533.397884639997</v>
      </c>
      <c r="D34" s="57">
        <v>13795.5280454</v>
      </c>
      <c r="E34" s="57">
        <v>16692.709714140001</v>
      </c>
      <c r="F34" s="57">
        <v>57082</v>
      </c>
      <c r="G34" s="57">
        <v>100103.63564418002</v>
      </c>
      <c r="H34" s="58">
        <v>9894.0719302200014</v>
      </c>
      <c r="I34" s="57">
        <v>12902.148051509999</v>
      </c>
      <c r="J34" s="57">
        <v>10006.771577789999</v>
      </c>
      <c r="K34" s="57">
        <v>10771.117319410001</v>
      </c>
      <c r="L34" s="57">
        <v>43574.108878930005</v>
      </c>
    </row>
    <row r="35" spans="2:12" x14ac:dyDescent="0.25">
      <c r="B35" s="90" t="s">
        <v>54</v>
      </c>
      <c r="J35" s="32"/>
      <c r="L35" s="32"/>
    </row>
    <row r="36" spans="2:12" x14ac:dyDescent="0.25">
      <c r="B36" s="91" t="s">
        <v>49</v>
      </c>
      <c r="J36" s="32"/>
      <c r="L36" s="32"/>
    </row>
    <row r="37" spans="2:12" x14ac:dyDescent="0.25">
      <c r="B37" s="92" t="s">
        <v>58</v>
      </c>
      <c r="J37" s="32"/>
      <c r="L37" s="32"/>
    </row>
    <row r="38" spans="2:12" x14ac:dyDescent="0.25">
      <c r="B38" s="92" t="s">
        <v>55</v>
      </c>
      <c r="J38" s="32"/>
      <c r="L38" s="32"/>
    </row>
    <row r="39" spans="2:12" x14ac:dyDescent="0.25">
      <c r="B39" s="98" t="s">
        <v>67</v>
      </c>
      <c r="C39" s="7"/>
      <c r="D39" s="7"/>
      <c r="E39" s="7"/>
      <c r="F39" s="7"/>
      <c r="G39" s="7"/>
      <c r="H39" s="7"/>
      <c r="I39" s="7"/>
      <c r="J39" s="32"/>
      <c r="K39" s="7"/>
      <c r="L39" s="32"/>
    </row>
    <row r="40" spans="2:12" x14ac:dyDescent="0.25">
      <c r="B40" s="97" t="s">
        <v>73</v>
      </c>
      <c r="C40" s="7"/>
      <c r="D40" s="7"/>
      <c r="E40" s="7"/>
      <c r="F40" s="7"/>
      <c r="G40" s="7"/>
      <c r="H40" s="7"/>
      <c r="I40" s="7"/>
      <c r="J40" s="7"/>
      <c r="K40" s="7"/>
      <c r="L40" s="32"/>
    </row>
    <row r="41" spans="2:12" x14ac:dyDescent="0.25">
      <c r="B41" s="95" t="s">
        <v>62</v>
      </c>
      <c r="C41" s="7"/>
      <c r="D41" s="7"/>
      <c r="E41" s="7"/>
      <c r="F41" s="7"/>
      <c r="G41" s="7"/>
      <c r="H41" s="7"/>
      <c r="I41" s="7"/>
      <c r="J41" s="32"/>
      <c r="K41" s="7"/>
      <c r="L41" s="32"/>
    </row>
    <row r="42" spans="2:12" x14ac:dyDescent="0.25">
      <c r="B42" s="97" t="s">
        <v>65</v>
      </c>
      <c r="C42" s="7"/>
      <c r="D42" s="7"/>
      <c r="E42" s="7"/>
      <c r="F42" s="7"/>
      <c r="G42" s="7"/>
      <c r="H42" s="7"/>
      <c r="I42" s="7"/>
      <c r="J42" s="7"/>
      <c r="K42" s="7"/>
      <c r="L42" s="32"/>
    </row>
    <row r="43" spans="2:12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  <c r="L43" s="32"/>
    </row>
    <row r="44" spans="2:12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  <c r="L44" s="32"/>
    </row>
    <row r="45" spans="2:12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32"/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  <c r="L46" s="32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  <c r="L47" s="32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32"/>
    </row>
    <row r="49" spans="2:12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32"/>
    </row>
    <row r="50" spans="2:12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32"/>
    </row>
    <row r="51" spans="2:12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  <c r="L51" s="32"/>
    </row>
    <row r="52" spans="2:12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  <c r="L52" s="32"/>
    </row>
    <row r="53" spans="2:12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2:12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</row>
    <row r="55" spans="2:12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</row>
    <row r="56" spans="2:12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2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2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2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2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2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2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2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2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</sheetData>
  <sortState ref="B10:L33">
    <sortCondition ref="B10"/>
  </sortState>
  <mergeCells count="3">
    <mergeCell ref="C8:G8"/>
    <mergeCell ref="H8:L8"/>
    <mergeCell ref="B8:B9"/>
  </mergeCells>
  <dataValidations disablePrompts="1" count="1">
    <dataValidation allowBlank="1" showInputMessage="1" showErrorMessage="1" promptTitle="PUTO" sqref="B4:F4 B6:F7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2"/>
  <sheetViews>
    <sheetView showGridLines="0" topLeftCell="A8" workbookViewId="0">
      <pane xSplit="2" ySplit="9" topLeftCell="C26" activePane="bottomRight" state="frozen"/>
      <selection activeCell="A8" sqref="A8"/>
      <selection pane="topRight" activeCell="C8" sqref="C8"/>
      <selection pane="bottomLeft" activeCell="A10" sqref="A10"/>
      <selection pane="bottomRight" activeCell="L43" sqref="L43"/>
    </sheetView>
  </sheetViews>
  <sheetFormatPr baseColWidth="10" defaultRowHeight="15" x14ac:dyDescent="0.25"/>
  <cols>
    <col min="1" max="1" width="4.85546875" style="1" customWidth="1"/>
    <col min="2" max="2" width="24.140625" style="1" customWidth="1"/>
    <col min="3" max="17" width="12.7109375" style="1" customWidth="1"/>
    <col min="18" max="18" width="11.42578125" style="1" customWidth="1"/>
    <col min="19" max="16384" width="11.42578125" style="1"/>
  </cols>
  <sheetData>
    <row r="1" spans="2:17" ht="27.75" customHeight="1" x14ac:dyDescent="0.25"/>
    <row r="2" spans="2:17" ht="24.75" customHeight="1" x14ac:dyDescent="0.25"/>
    <row r="3" spans="2:17" ht="23.25" customHeight="1" x14ac:dyDescent="0.25"/>
    <row r="4" spans="2:17" ht="15.75" x14ac:dyDescent="0.25">
      <c r="B4" s="20" t="s">
        <v>0</v>
      </c>
    </row>
    <row r="5" spans="2:17" ht="23.25" x14ac:dyDescent="0.35">
      <c r="B5" s="22" t="s">
        <v>51</v>
      </c>
    </row>
    <row r="6" spans="2:17" ht="15.75" x14ac:dyDescent="0.25">
      <c r="B6" s="25" t="s">
        <v>40</v>
      </c>
    </row>
    <row r="7" spans="2:17" ht="15.75" x14ac:dyDescent="0.25">
      <c r="B7" s="25"/>
    </row>
    <row r="8" spans="2:17" ht="27.6" customHeight="1" x14ac:dyDescent="0.25">
      <c r="C8" s="7"/>
      <c r="D8" s="7"/>
    </row>
    <row r="9" spans="2:17" ht="24.75" customHeight="1" x14ac:dyDescent="0.25">
      <c r="C9" s="7"/>
      <c r="D9" s="7"/>
    </row>
    <row r="10" spans="2:17" ht="24.75" customHeight="1" x14ac:dyDescent="0.25">
      <c r="C10" s="7"/>
      <c r="D10" s="7"/>
    </row>
    <row r="11" spans="2:17" ht="15.75" customHeight="1" x14ac:dyDescent="0.25">
      <c r="B11" s="20" t="s">
        <v>0</v>
      </c>
      <c r="C11" s="7"/>
      <c r="D11" s="7"/>
    </row>
    <row r="12" spans="2:17" ht="23.25" customHeight="1" x14ac:dyDescent="0.35">
      <c r="B12" s="22" t="s">
        <v>51</v>
      </c>
      <c r="C12" s="7"/>
      <c r="D12" s="7"/>
    </row>
    <row r="13" spans="2:17" ht="15.75" customHeight="1" x14ac:dyDescent="0.25">
      <c r="B13" s="25" t="s">
        <v>40</v>
      </c>
      <c r="C13" s="7"/>
      <c r="D13" s="7"/>
    </row>
    <row r="14" spans="2:17" ht="15.75" x14ac:dyDescent="0.25">
      <c r="B14" s="25"/>
      <c r="C14" s="7"/>
      <c r="D14" s="7"/>
    </row>
    <row r="15" spans="2:17" ht="15.75" customHeight="1" x14ac:dyDescent="0.25">
      <c r="B15" s="116" t="s">
        <v>4</v>
      </c>
      <c r="C15" s="123" t="s">
        <v>6</v>
      </c>
      <c r="D15" s="124"/>
      <c r="E15" s="114"/>
      <c r="F15" s="114"/>
      <c r="G15" s="115"/>
      <c r="H15" s="113" t="s">
        <v>53</v>
      </c>
      <c r="I15" s="114"/>
      <c r="J15" s="114"/>
      <c r="K15" s="114"/>
      <c r="L15" s="115"/>
      <c r="M15" s="113" t="s">
        <v>7</v>
      </c>
      <c r="N15" s="114"/>
      <c r="O15" s="114"/>
      <c r="P15" s="114"/>
      <c r="Q15" s="115"/>
    </row>
    <row r="16" spans="2:17" ht="53.25" customHeight="1" x14ac:dyDescent="0.25">
      <c r="B16" s="117"/>
      <c r="C16" s="66" t="s">
        <v>36</v>
      </c>
      <c r="D16" s="67" t="s">
        <v>37</v>
      </c>
      <c r="E16" s="68" t="s">
        <v>38</v>
      </c>
      <c r="F16" s="68" t="s">
        <v>39</v>
      </c>
      <c r="G16" s="69" t="s">
        <v>10</v>
      </c>
      <c r="H16" s="77" t="s">
        <v>36</v>
      </c>
      <c r="I16" s="77" t="s">
        <v>37</v>
      </c>
      <c r="J16" s="77" t="s">
        <v>38</v>
      </c>
      <c r="K16" s="77" t="s">
        <v>39</v>
      </c>
      <c r="L16" s="78" t="s">
        <v>10</v>
      </c>
      <c r="M16" s="74" t="s">
        <v>36</v>
      </c>
      <c r="N16" s="74" t="s">
        <v>37</v>
      </c>
      <c r="O16" s="74" t="s">
        <v>38</v>
      </c>
      <c r="P16" s="74" t="s">
        <v>39</v>
      </c>
      <c r="Q16" s="72" t="s">
        <v>10</v>
      </c>
    </row>
    <row r="17" spans="2:19" ht="15" customHeight="1" x14ac:dyDescent="0.25">
      <c r="B17" s="39" t="s">
        <v>12</v>
      </c>
      <c r="C17" s="53">
        <v>45469</v>
      </c>
      <c r="D17" s="51">
        <v>55142.622000000003</v>
      </c>
      <c r="E17" s="53">
        <v>55486.433578620003</v>
      </c>
      <c r="F17" s="53">
        <v>58959.594214699981</v>
      </c>
      <c r="G17" s="61">
        <f>SUM(C17:F17)</f>
        <v>215057.64979331999</v>
      </c>
      <c r="H17" s="53"/>
      <c r="I17" s="53"/>
      <c r="J17" s="53"/>
      <c r="K17" s="53"/>
      <c r="L17" s="61">
        <f t="shared" ref="L17:L40" si="0">SUM(H17:K17)</f>
        <v>0</v>
      </c>
      <c r="M17" s="53">
        <v>759</v>
      </c>
      <c r="N17" s="53">
        <v>1726.7570620933877</v>
      </c>
      <c r="O17" s="53">
        <v>927.51762531797522</v>
      </c>
      <c r="P17" s="53"/>
      <c r="Q17" s="61">
        <f>SUM(M17:P17)</f>
        <v>3413.2746874113627</v>
      </c>
      <c r="S17" s="94"/>
    </row>
    <row r="18" spans="2:19" ht="15" customHeight="1" x14ac:dyDescent="0.25">
      <c r="B18" s="39" t="s">
        <v>11</v>
      </c>
      <c r="C18" s="52">
        <v>13003</v>
      </c>
      <c r="D18" s="52">
        <v>13842.42094364335</v>
      </c>
      <c r="E18" s="52">
        <v>14790.291830254115</v>
      </c>
      <c r="F18" s="52">
        <v>15834.147970462971</v>
      </c>
      <c r="G18" s="63">
        <f t="shared" ref="G18:G40" si="1">SUM(C18:F18)</f>
        <v>57469.860744360441</v>
      </c>
      <c r="H18" s="52"/>
      <c r="I18" s="52"/>
      <c r="J18" s="52"/>
      <c r="K18" s="52"/>
      <c r="L18" s="63">
        <f t="shared" si="0"/>
        <v>0</v>
      </c>
      <c r="M18" s="52">
        <v>85</v>
      </c>
      <c r="N18" s="52">
        <v>193.95833084553192</v>
      </c>
      <c r="O18" s="52">
        <v>104.18336021186948</v>
      </c>
      <c r="P18" s="52"/>
      <c r="Q18" s="63">
        <f t="shared" ref="Q18:Q40" si="2">SUM(M18:P18)</f>
        <v>383.14169105740143</v>
      </c>
      <c r="S18" s="94"/>
    </row>
    <row r="19" spans="2:19" ht="15" customHeight="1" x14ac:dyDescent="0.25">
      <c r="B19" s="39" t="s">
        <v>13</v>
      </c>
      <c r="C19" s="53">
        <v>5613.643</v>
      </c>
      <c r="D19" s="53">
        <v>6830.3950000000004</v>
      </c>
      <c r="E19" s="53">
        <v>6850.8476996836162</v>
      </c>
      <c r="F19" s="53">
        <v>7304.3920231986804</v>
      </c>
      <c r="G19" s="60">
        <f t="shared" si="1"/>
        <v>26599.2777228823</v>
      </c>
      <c r="H19" s="53">
        <v>36.372</v>
      </c>
      <c r="I19" s="53">
        <v>49.370000000000005</v>
      </c>
      <c r="J19" s="53">
        <v>38.338160333228529</v>
      </c>
      <c r="K19" s="53">
        <v>70.526899999999998</v>
      </c>
      <c r="L19" s="60">
        <f t="shared" si="0"/>
        <v>194.60706033322853</v>
      </c>
      <c r="M19" s="53">
        <v>95</v>
      </c>
      <c r="N19" s="53">
        <v>216.57797792303813</v>
      </c>
      <c r="O19" s="53">
        <v>116.33381232048245</v>
      </c>
      <c r="P19" s="53"/>
      <c r="Q19" s="60">
        <f t="shared" si="2"/>
        <v>427.91179024352061</v>
      </c>
      <c r="S19" s="94"/>
    </row>
    <row r="20" spans="2:19" ht="15" customHeight="1" x14ac:dyDescent="0.25">
      <c r="B20" s="59" t="s">
        <v>14</v>
      </c>
      <c r="C20" s="52">
        <v>10233.386199999999</v>
      </c>
      <c r="D20" s="52">
        <v>12435.184800000001</v>
      </c>
      <c r="E20" s="52">
        <v>12494.616417172632</v>
      </c>
      <c r="F20" s="52">
        <v>13279.057538704903</v>
      </c>
      <c r="G20" s="61">
        <f t="shared" si="1"/>
        <v>48442.244955877533</v>
      </c>
      <c r="H20" s="52">
        <v>326.75130000000001</v>
      </c>
      <c r="I20" s="52">
        <v>411.14269999999999</v>
      </c>
      <c r="J20" s="52">
        <v>482.16476499598429</v>
      </c>
      <c r="K20" s="52">
        <v>509.30079000000006</v>
      </c>
      <c r="L20" s="61">
        <f t="shared" si="0"/>
        <v>1729.3595549959844</v>
      </c>
      <c r="M20" s="52">
        <f>172490.4/1000</f>
        <v>172.49039999999999</v>
      </c>
      <c r="N20" s="52">
        <v>392.26482130076238</v>
      </c>
      <c r="O20" s="52">
        <v>210.70252095655809</v>
      </c>
      <c r="P20" s="52"/>
      <c r="Q20" s="61">
        <f t="shared" si="2"/>
        <v>775.45774225732043</v>
      </c>
      <c r="S20" s="94"/>
    </row>
    <row r="21" spans="2:19" ht="15" customHeight="1" x14ac:dyDescent="0.25">
      <c r="B21" s="41" t="s">
        <v>15</v>
      </c>
      <c r="C21" s="53">
        <v>3357.28</v>
      </c>
      <c r="D21" s="53">
        <v>4094.8359999999998</v>
      </c>
      <c r="E21" s="53">
        <v>4109.2168521014837</v>
      </c>
      <c r="F21" s="53">
        <v>4368.7668488680783</v>
      </c>
      <c r="G21" s="61">
        <f t="shared" si="1"/>
        <v>15930.099700969564</v>
      </c>
      <c r="H21" s="53">
        <v>61.868000000000002</v>
      </c>
      <c r="I21" s="53">
        <v>78.891999999999996</v>
      </c>
      <c r="J21" s="53">
        <v>86.854103746969699</v>
      </c>
      <c r="K21" s="53">
        <v>100.44042</v>
      </c>
      <c r="L21" s="61">
        <f t="shared" si="0"/>
        <v>328.05452374696972</v>
      </c>
      <c r="M21" s="53">
        <f>54693/1000</f>
        <v>54.692999999999998</v>
      </c>
      <c r="N21" s="53">
        <v>124.35628755315417</v>
      </c>
      <c r="O21" s="53">
        <v>66.797037334307277</v>
      </c>
      <c r="P21" s="53"/>
      <c r="Q21" s="61">
        <f t="shared" si="2"/>
        <v>245.84632488746144</v>
      </c>
      <c r="S21" s="94"/>
    </row>
    <row r="22" spans="2:19" ht="15" customHeight="1" x14ac:dyDescent="0.25">
      <c r="B22" s="40" t="s">
        <v>16</v>
      </c>
      <c r="C22" s="52">
        <v>19435.433800000003</v>
      </c>
      <c r="D22" s="52">
        <v>23565.371199999998</v>
      </c>
      <c r="E22" s="52">
        <v>23701.270876404582</v>
      </c>
      <c r="F22" s="52">
        <v>25183.680180319599</v>
      </c>
      <c r="G22" s="63">
        <f t="shared" si="1"/>
        <v>91885.756056724189</v>
      </c>
      <c r="H22" s="52">
        <v>214.74360000000001</v>
      </c>
      <c r="I22" s="52">
        <v>278.84839999999997</v>
      </c>
      <c r="J22" s="52">
        <v>269.79420651863654</v>
      </c>
      <c r="K22" s="52">
        <v>369.69706000000002</v>
      </c>
      <c r="L22" s="63">
        <f t="shared" si="0"/>
        <v>1133.0832665186365</v>
      </c>
      <c r="M22" s="52">
        <v>307</v>
      </c>
      <c r="N22" s="52">
        <v>698.20070058396425</v>
      </c>
      <c r="O22" s="52">
        <v>375.03423482489421</v>
      </c>
      <c r="P22" s="52"/>
      <c r="Q22" s="63">
        <f t="shared" si="2"/>
        <v>1380.2349354088585</v>
      </c>
      <c r="S22" s="94"/>
    </row>
    <row r="23" spans="2:19" ht="15" customHeight="1" x14ac:dyDescent="0.25">
      <c r="B23" s="59" t="s">
        <v>17</v>
      </c>
      <c r="C23" s="53">
        <v>7728.6617000000006</v>
      </c>
      <c r="D23" s="53">
        <v>9388.3142999999982</v>
      </c>
      <c r="E23" s="53">
        <v>9437.3337958560915</v>
      </c>
      <c r="F23" s="53">
        <v>10018.989567591039</v>
      </c>
      <c r="G23" s="60">
        <f t="shared" si="1"/>
        <v>36573.299363447128</v>
      </c>
      <c r="H23" s="53">
        <v>268.02959999999996</v>
      </c>
      <c r="I23" s="53">
        <v>336.6404</v>
      </c>
      <c r="J23" s="53">
        <v>398.12643456885547</v>
      </c>
      <c r="K23" s="53">
        <v>415.41548</v>
      </c>
      <c r="L23" s="60">
        <f t="shared" si="0"/>
        <v>1418.2119145688553</v>
      </c>
      <c r="M23" s="53">
        <f>128535.6/1000</f>
        <v>128.53560000000002</v>
      </c>
      <c r="N23" s="53">
        <v>292.30547535892936</v>
      </c>
      <c r="O23" s="53">
        <v>157.00999865018755</v>
      </c>
      <c r="P23" s="53"/>
      <c r="Q23" s="60">
        <f t="shared" si="2"/>
        <v>577.85107400911693</v>
      </c>
      <c r="S23" s="94"/>
    </row>
    <row r="24" spans="2:19" ht="15" customHeight="1" x14ac:dyDescent="0.25">
      <c r="B24" s="59" t="s">
        <v>18</v>
      </c>
      <c r="C24" s="52">
        <v>10078.554</v>
      </c>
      <c r="D24" s="52">
        <v>12232.937000000002</v>
      </c>
      <c r="E24" s="52">
        <v>12295.543081156382</v>
      </c>
      <c r="F24" s="52">
        <v>13065.004522185131</v>
      </c>
      <c r="G24" s="60">
        <f t="shared" si="1"/>
        <v>47672.038603341512</v>
      </c>
      <c r="H24" s="52">
        <v>149.529</v>
      </c>
      <c r="I24" s="52">
        <v>192.41000000000003</v>
      </c>
      <c r="J24" s="52">
        <v>202.52167967685173</v>
      </c>
      <c r="K24" s="52">
        <v>249.42344</v>
      </c>
      <c r="L24" s="60">
        <f t="shared" si="0"/>
        <v>793.88411967685181</v>
      </c>
      <c r="M24" s="52">
        <f>168803.7/1000</f>
        <v>168.80370000000002</v>
      </c>
      <c r="N24" s="52">
        <v>383.93423224092442</v>
      </c>
      <c r="O24" s="52">
        <v>206.22813710268747</v>
      </c>
      <c r="P24" s="52"/>
      <c r="Q24" s="60">
        <f t="shared" si="2"/>
        <v>758.96606934361193</v>
      </c>
      <c r="S24" s="94"/>
    </row>
    <row r="25" spans="2:19" ht="15" customHeight="1" x14ac:dyDescent="0.25">
      <c r="B25" s="59" t="s">
        <v>19</v>
      </c>
      <c r="C25" s="53">
        <v>7477.8029999999999</v>
      </c>
      <c r="D25" s="53">
        <v>9090.9490000000005</v>
      </c>
      <c r="E25" s="53">
        <v>9128.4083642207279</v>
      </c>
      <c r="F25" s="53">
        <v>9650.2103252206925</v>
      </c>
      <c r="G25" s="60">
        <f t="shared" si="1"/>
        <v>35347.370689441421</v>
      </c>
      <c r="H25" s="53">
        <v>160.48650000000001</v>
      </c>
      <c r="I25" s="53">
        <v>203.88649999999998</v>
      </c>
      <c r="J25" s="53">
        <v>228.5200448504726</v>
      </c>
      <c r="K25" s="53">
        <v>257.63430999999997</v>
      </c>
      <c r="L25" s="60">
        <f t="shared" si="0"/>
        <v>850.52735485047265</v>
      </c>
      <c r="M25" s="53">
        <f>125851/1000</f>
        <v>125.851</v>
      </c>
      <c r="N25" s="53">
        <v>286.24676508857829</v>
      </c>
      <c r="O25" s="53">
        <v>153.7558936710019</v>
      </c>
      <c r="P25" s="53"/>
      <c r="Q25" s="60">
        <f t="shared" si="2"/>
        <v>565.85365875958018</v>
      </c>
      <c r="S25" s="94"/>
    </row>
    <row r="26" spans="2:19" ht="15" customHeight="1" x14ac:dyDescent="0.25">
      <c r="B26" s="40" t="s">
        <v>20</v>
      </c>
      <c r="C26" s="52">
        <v>5824.0540000000001</v>
      </c>
      <c r="D26" s="52">
        <v>7084.8770000000004</v>
      </c>
      <c r="E26" s="52">
        <v>7111.461657549442</v>
      </c>
      <c r="F26" s="52">
        <v>7567.2508437323386</v>
      </c>
      <c r="G26" s="61">
        <f t="shared" si="1"/>
        <v>27587.643501281778</v>
      </c>
      <c r="H26" s="52">
        <v>155.59570000000002</v>
      </c>
      <c r="I26" s="52">
        <v>196.54429999999996</v>
      </c>
      <c r="J26" s="52">
        <v>226.35593158529937</v>
      </c>
      <c r="K26" s="52">
        <v>245.45200999999997</v>
      </c>
      <c r="L26" s="61">
        <f t="shared" si="0"/>
        <v>823.9479415852993</v>
      </c>
      <c r="M26" s="52">
        <f>98218/1000</f>
        <v>98.218000000000004</v>
      </c>
      <c r="N26" s="52">
        <v>223.39369151900209</v>
      </c>
      <c r="O26" s="52">
        <v>119.99469091457601</v>
      </c>
      <c r="P26" s="52"/>
      <c r="Q26" s="61">
        <f t="shared" si="2"/>
        <v>441.60638243357812</v>
      </c>
      <c r="S26" s="94"/>
    </row>
    <row r="27" spans="2:19" ht="15" customHeight="1" x14ac:dyDescent="0.25">
      <c r="B27" s="59" t="s">
        <v>21</v>
      </c>
      <c r="C27" s="53">
        <v>3868.17</v>
      </c>
      <c r="D27" s="53">
        <v>4708</v>
      </c>
      <c r="E27" s="53">
        <v>4715.1800520562174</v>
      </c>
      <c r="F27" s="53">
        <v>5077.2053060225817</v>
      </c>
      <c r="G27" s="63">
        <f t="shared" si="1"/>
        <v>18368.5553580788</v>
      </c>
      <c r="H27" s="53"/>
      <c r="I27" s="53"/>
      <c r="J27" s="53"/>
      <c r="K27" s="53"/>
      <c r="L27" s="63">
        <f t="shared" si="0"/>
        <v>0</v>
      </c>
      <c r="M27" s="53">
        <v>2.4529999999999998</v>
      </c>
      <c r="N27" s="53">
        <v>0</v>
      </c>
      <c r="O27" s="53">
        <v>0</v>
      </c>
      <c r="P27" s="53"/>
      <c r="Q27" s="63">
        <f t="shared" si="2"/>
        <v>2.4529999999999998</v>
      </c>
      <c r="R27" s="79"/>
      <c r="S27" s="94"/>
    </row>
    <row r="28" spans="2:19" ht="15" customHeight="1" x14ac:dyDescent="0.25">
      <c r="B28" s="59" t="s">
        <v>22</v>
      </c>
      <c r="C28" s="52">
        <v>4248.491</v>
      </c>
      <c r="D28" s="52">
        <v>5174.4130000000005</v>
      </c>
      <c r="E28" s="52">
        <v>5187.5418744287808</v>
      </c>
      <c r="F28" s="52">
        <v>5527.082303199315</v>
      </c>
      <c r="G28" s="61">
        <f t="shared" si="1"/>
        <v>20137.528177628097</v>
      </c>
      <c r="H28" s="52">
        <v>48.058</v>
      </c>
      <c r="I28" s="52">
        <v>62.661999999999999</v>
      </c>
      <c r="J28" s="52">
        <v>61.595060420774765</v>
      </c>
      <c r="K28" s="52">
        <v>83.318219999999997</v>
      </c>
      <c r="L28" s="61">
        <f t="shared" si="0"/>
        <v>255.63328042077475</v>
      </c>
      <c r="M28" s="52">
        <f>71587/1000</f>
        <v>71.587000000000003</v>
      </c>
      <c r="N28" s="52">
        <v>162.8124967389127</v>
      </c>
      <c r="O28" s="52">
        <v>87.453767032835088</v>
      </c>
      <c r="P28" s="52"/>
      <c r="Q28" s="61">
        <f t="shared" si="2"/>
        <v>321.85326377174783</v>
      </c>
      <c r="R28" s="79"/>
      <c r="S28" s="94"/>
    </row>
    <row r="29" spans="2:19" ht="15" customHeight="1" x14ac:dyDescent="0.25">
      <c r="B29" s="40" t="s">
        <v>23</v>
      </c>
      <c r="C29" s="53">
        <v>8535.3549999999996</v>
      </c>
      <c r="D29" s="53">
        <v>10371.219000000001</v>
      </c>
      <c r="E29" s="53">
        <v>10418.852269004445</v>
      </c>
      <c r="F29" s="53">
        <v>11072.662907204209</v>
      </c>
      <c r="G29" s="63">
        <f t="shared" si="1"/>
        <v>40398.089176208654</v>
      </c>
      <c r="H29" s="53">
        <v>228.06800000000001</v>
      </c>
      <c r="I29" s="53">
        <v>288.10000000000002</v>
      </c>
      <c r="J29" s="53">
        <v>331.74753284022438</v>
      </c>
      <c r="K29" s="53">
        <v>359.81415999999996</v>
      </c>
      <c r="L29" s="63">
        <f t="shared" si="0"/>
        <v>1207.7296928402243</v>
      </c>
      <c r="M29" s="53">
        <f>144177/1000</f>
        <v>144.17699999999999</v>
      </c>
      <c r="N29" s="53">
        <v>327.89687226731229</v>
      </c>
      <c r="O29" s="53">
        <v>176.1278129403552</v>
      </c>
      <c r="P29" s="53"/>
      <c r="Q29" s="63">
        <f t="shared" si="2"/>
        <v>648.20168520766742</v>
      </c>
      <c r="R29" s="79"/>
      <c r="S29" s="94"/>
    </row>
    <row r="30" spans="2:19" ht="15" customHeight="1" x14ac:dyDescent="0.25">
      <c r="B30" s="39" t="s">
        <v>24</v>
      </c>
      <c r="C30" s="52">
        <v>6857.1130000000003</v>
      </c>
      <c r="D30" s="52">
        <v>8345.5669999999991</v>
      </c>
      <c r="E30" s="52">
        <v>8378.6695873844892</v>
      </c>
      <c r="F30" s="52">
        <v>8912.0587782314014</v>
      </c>
      <c r="G30" s="61">
        <f t="shared" si="1"/>
        <v>32493.408365615891</v>
      </c>
      <c r="H30" s="52">
        <v>302.404</v>
      </c>
      <c r="I30" s="52">
        <v>378.35400000000004</v>
      </c>
      <c r="J30" s="52">
        <v>455.39680276804887</v>
      </c>
      <c r="K30" s="52">
        <v>463.08678999999989</v>
      </c>
      <c r="L30" s="61">
        <f t="shared" si="0"/>
        <v>1599.2415927680488</v>
      </c>
      <c r="M30" s="52">
        <f>114218/1000</f>
        <v>114.218</v>
      </c>
      <c r="N30" s="52">
        <v>259.74296056564617</v>
      </c>
      <c r="O30" s="52">
        <v>139.51923684961278</v>
      </c>
      <c r="P30" s="52"/>
      <c r="Q30" s="61">
        <f t="shared" si="2"/>
        <v>513.480197415259</v>
      </c>
      <c r="R30" s="79"/>
      <c r="S30" s="94"/>
    </row>
    <row r="31" spans="2:19" ht="15" customHeight="1" x14ac:dyDescent="0.25">
      <c r="B31" s="59" t="s">
        <v>25</v>
      </c>
      <c r="C31" s="53">
        <v>3688.3209999999999</v>
      </c>
      <c r="D31" s="53">
        <v>4495.6540000000005</v>
      </c>
      <c r="E31" s="53">
        <v>4515.4990882930451</v>
      </c>
      <c r="F31" s="53">
        <v>4791.7970488705187</v>
      </c>
      <c r="G31" s="63">
        <f t="shared" si="1"/>
        <v>17491.271137163563</v>
      </c>
      <c r="H31" s="53">
        <v>83.433000000000007</v>
      </c>
      <c r="I31" s="53">
        <v>105.73899999999999</v>
      </c>
      <c r="J31" s="53">
        <v>119.89721009168707</v>
      </c>
      <c r="K31" s="53">
        <v>132.95122000000001</v>
      </c>
      <c r="L31" s="63">
        <f t="shared" si="0"/>
        <v>442.0204300916871</v>
      </c>
      <c r="M31" s="53">
        <f>59990/1000</f>
        <v>59.99</v>
      </c>
      <c r="N31" s="53">
        <v>136.47173878604909</v>
      </c>
      <c r="O31" s="53">
        <v>73.305205322639978</v>
      </c>
      <c r="P31" s="53"/>
      <c r="Q31" s="63">
        <f t="shared" si="2"/>
        <v>269.76694410868907</v>
      </c>
      <c r="R31" s="79"/>
      <c r="S31" s="94"/>
    </row>
    <row r="32" spans="2:19" ht="15" customHeight="1" x14ac:dyDescent="0.25">
      <c r="B32" s="59" t="s">
        <v>26</v>
      </c>
      <c r="C32" s="52">
        <v>5240.54</v>
      </c>
      <c r="D32" s="52">
        <v>6377.2419999999993</v>
      </c>
      <c r="E32" s="52">
        <v>6407.5294279160407</v>
      </c>
      <c r="F32" s="52">
        <v>6804.3652406333704</v>
      </c>
      <c r="G32" s="61">
        <f t="shared" si="1"/>
        <v>24829.676668549411</v>
      </c>
      <c r="H32" s="52">
        <v>77.569000000000003</v>
      </c>
      <c r="I32" s="52">
        <v>99.798999999999992</v>
      </c>
      <c r="J32" s="52">
        <v>105.12785568161489</v>
      </c>
      <c r="K32" s="52">
        <v>129.32946000000001</v>
      </c>
      <c r="L32" s="61">
        <f t="shared" si="0"/>
        <v>411.82531568161494</v>
      </c>
      <c r="M32" s="52">
        <f>87229/1000</f>
        <v>87.228999999999999</v>
      </c>
      <c r="N32" s="52">
        <v>198.40381641979207</v>
      </c>
      <c r="O32" s="52">
        <v>106.57153935296402</v>
      </c>
      <c r="P32" s="52"/>
      <c r="Q32" s="61">
        <f t="shared" si="2"/>
        <v>392.20435577275606</v>
      </c>
      <c r="R32" s="79"/>
      <c r="S32" s="94"/>
    </row>
    <row r="33" spans="2:19" ht="15" customHeight="1" x14ac:dyDescent="0.25">
      <c r="B33" s="59" t="s">
        <v>27</v>
      </c>
      <c r="C33" s="53">
        <v>7849.2169999999996</v>
      </c>
      <c r="D33" s="53">
        <v>9548.4110000000001</v>
      </c>
      <c r="E33" s="53">
        <v>9588.7263868300015</v>
      </c>
      <c r="F33" s="53">
        <v>10190.03086504</v>
      </c>
      <c r="G33" s="62">
        <f t="shared" si="1"/>
        <v>37176.385251870001</v>
      </c>
      <c r="H33" s="53">
        <v>426.46379999999999</v>
      </c>
      <c r="I33" s="53">
        <v>532.21979999999996</v>
      </c>
      <c r="J33" s="53">
        <v>647.97836901291589</v>
      </c>
      <c r="K33" s="53">
        <v>647.87383000000011</v>
      </c>
      <c r="L33" s="62">
        <f t="shared" si="0"/>
        <v>2254.535799012916</v>
      </c>
      <c r="M33" s="53">
        <f>132508/1000</f>
        <v>132.50800000000001</v>
      </c>
      <c r="N33" s="53">
        <v>301.39204447672472</v>
      </c>
      <c r="O33" s="53">
        <v>161.89111414892741</v>
      </c>
      <c r="P33" s="53"/>
      <c r="Q33" s="62">
        <f t="shared" si="2"/>
        <v>595.79115862565209</v>
      </c>
      <c r="S33" s="94"/>
    </row>
    <row r="34" spans="2:19" ht="15" customHeight="1" x14ac:dyDescent="0.25">
      <c r="B34" s="59" t="s">
        <v>28</v>
      </c>
      <c r="C34" s="52">
        <v>6924.2489999999998</v>
      </c>
      <c r="D34" s="52">
        <v>8417.4470000000001</v>
      </c>
      <c r="E34" s="52">
        <v>8454.2293650541451</v>
      </c>
      <c r="F34" s="52">
        <v>8989.7746616196619</v>
      </c>
      <c r="G34" s="61">
        <f t="shared" si="1"/>
        <v>32785.700026673803</v>
      </c>
      <c r="H34" s="52">
        <v>97.456999999999994</v>
      </c>
      <c r="I34" s="52">
        <v>125.73099999999999</v>
      </c>
      <c r="J34" s="52">
        <v>130.61597010900235</v>
      </c>
      <c r="K34" s="52">
        <v>163.81066999999999</v>
      </c>
      <c r="L34" s="61">
        <f t="shared" si="0"/>
        <v>517.61464010900227</v>
      </c>
      <c r="M34" s="52">
        <f>116866/1000</f>
        <v>116.866</v>
      </c>
      <c r="N34" s="52">
        <v>265.80072479584533</v>
      </c>
      <c r="O34" s="52">
        <v>142.77334182879852</v>
      </c>
      <c r="P34" s="52"/>
      <c r="Q34" s="61">
        <f t="shared" si="2"/>
        <v>525.4400666246438</v>
      </c>
      <c r="S34" s="94"/>
    </row>
    <row r="35" spans="2:19" ht="15" customHeight="1" x14ac:dyDescent="0.25">
      <c r="B35" s="40" t="s">
        <v>29</v>
      </c>
      <c r="C35" s="53">
        <v>5007.6080000000002</v>
      </c>
      <c r="D35" s="53">
        <v>6092.25</v>
      </c>
      <c r="E35" s="53">
        <v>6118.4135911207686</v>
      </c>
      <c r="F35" s="53">
        <v>6464.5705534778754</v>
      </c>
      <c r="G35" s="61">
        <f t="shared" si="1"/>
        <v>23682.842144598646</v>
      </c>
      <c r="H35" s="53"/>
      <c r="I35" s="53"/>
      <c r="J35" s="53"/>
      <c r="K35" s="53"/>
      <c r="L35" s="61">
        <f t="shared" si="0"/>
        <v>0</v>
      </c>
      <c r="M35" s="53">
        <v>2.9809999999999999</v>
      </c>
      <c r="N35" s="53">
        <v>0</v>
      </c>
      <c r="O35" s="53">
        <v>0</v>
      </c>
      <c r="P35" s="53"/>
      <c r="Q35" s="61">
        <f t="shared" si="2"/>
        <v>2.9809999999999999</v>
      </c>
      <c r="S35" s="94"/>
    </row>
    <row r="36" spans="2:19" ht="15" customHeight="1" x14ac:dyDescent="0.25">
      <c r="B36" s="59" t="s">
        <v>30</v>
      </c>
      <c r="C36" s="52">
        <v>3350.3470000000002</v>
      </c>
      <c r="D36" s="52">
        <v>4080.319</v>
      </c>
      <c r="E36" s="52">
        <v>4090.1471756910996</v>
      </c>
      <c r="F36" s="52">
        <v>4358.6677904091412</v>
      </c>
      <c r="G36" s="60">
        <f t="shared" si="1"/>
        <v>15879.48096610024</v>
      </c>
      <c r="H36" s="52">
        <v>12.817</v>
      </c>
      <c r="I36" s="52">
        <v>18.398</v>
      </c>
      <c r="J36" s="52">
        <v>9.249897743074369</v>
      </c>
      <c r="K36" s="52">
        <v>28.695900000000002</v>
      </c>
      <c r="L36" s="60">
        <f t="shared" si="0"/>
        <v>69.160797743074369</v>
      </c>
      <c r="M36" s="52">
        <f>54693/1000</f>
        <v>54.692999999999998</v>
      </c>
      <c r="N36" s="52">
        <v>124.35628755315417</v>
      </c>
      <c r="O36" s="52">
        <v>66.797037334307277</v>
      </c>
      <c r="P36" s="52"/>
      <c r="Q36" s="60">
        <f t="shared" si="2"/>
        <v>245.84632488746144</v>
      </c>
      <c r="S36" s="94"/>
    </row>
    <row r="37" spans="2:19" ht="15" customHeight="1" x14ac:dyDescent="0.25">
      <c r="B37" s="59" t="s">
        <v>31</v>
      </c>
      <c r="C37" s="53">
        <v>19994.205999999998</v>
      </c>
      <c r="D37" s="53">
        <v>24207.031000000003</v>
      </c>
      <c r="E37" s="53">
        <v>24350.193028613616</v>
      </c>
      <c r="F37" s="53">
        <v>25708.916915362479</v>
      </c>
      <c r="G37" s="60">
        <f t="shared" si="1"/>
        <v>94260.346943976096</v>
      </c>
      <c r="H37" s="53">
        <v>245.50700000000001</v>
      </c>
      <c r="I37" s="53">
        <v>315.78699999999998</v>
      </c>
      <c r="J37" s="53">
        <v>314.68349564674094</v>
      </c>
      <c r="K37" s="53">
        <v>414.32306</v>
      </c>
      <c r="L37" s="60">
        <f t="shared" si="0"/>
        <v>1290.3005556467408</v>
      </c>
      <c r="M37" s="53">
        <f>308972/1000</f>
        <v>308.97199999999998</v>
      </c>
      <c r="N37" s="53">
        <v>702.743512122786</v>
      </c>
      <c r="O37" s="53">
        <v>377.47479257426403</v>
      </c>
      <c r="P37" s="53"/>
      <c r="Q37" s="60">
        <f t="shared" si="2"/>
        <v>1389.1903046970501</v>
      </c>
      <c r="S37" s="94"/>
    </row>
    <row r="38" spans="2:19" ht="15" customHeight="1" x14ac:dyDescent="0.25">
      <c r="B38" s="59" t="s">
        <v>32</v>
      </c>
      <c r="C38" s="52">
        <v>8454.3303000000014</v>
      </c>
      <c r="D38" s="52">
        <v>10277.385699999999</v>
      </c>
      <c r="E38" s="52">
        <v>10322.795300969799</v>
      </c>
      <c r="F38" s="52">
        <v>10972.844494204097</v>
      </c>
      <c r="G38" s="60">
        <f t="shared" si="1"/>
        <v>40027.355795173899</v>
      </c>
      <c r="H38" s="52">
        <v>264.31900000000002</v>
      </c>
      <c r="I38" s="52">
        <v>332.74399999999997</v>
      </c>
      <c r="J38" s="52">
        <v>389.368949356104</v>
      </c>
      <c r="K38" s="52">
        <v>412.59409999999997</v>
      </c>
      <c r="L38" s="60">
        <f t="shared" si="0"/>
        <v>1399.0260493561041</v>
      </c>
      <c r="M38" s="52">
        <f>142853/1000</f>
        <v>142.85300000000001</v>
      </c>
      <c r="N38" s="52">
        <v>324.86799015221254</v>
      </c>
      <c r="O38" s="52">
        <v>174.50076045076233</v>
      </c>
      <c r="P38" s="52"/>
      <c r="Q38" s="60">
        <f t="shared" si="2"/>
        <v>642.22175060297491</v>
      </c>
      <c r="S38" s="94"/>
    </row>
    <row r="39" spans="2:19" ht="15" customHeight="1" x14ac:dyDescent="0.25">
      <c r="B39" s="59" t="s">
        <v>33</v>
      </c>
      <c r="C39" s="64">
        <v>2595.1190000000001</v>
      </c>
      <c r="D39" s="64">
        <v>3163.0740000000001</v>
      </c>
      <c r="E39" s="64">
        <v>3174.5177927549794</v>
      </c>
      <c r="F39" s="64">
        <v>3377.1744525114091</v>
      </c>
      <c r="G39" s="60">
        <f t="shared" si="1"/>
        <v>12309.885245266389</v>
      </c>
      <c r="H39" s="64">
        <v>6.266</v>
      </c>
      <c r="I39" s="53">
        <v>9.7490000000000006</v>
      </c>
      <c r="J39" s="53">
        <v>6.0293712973776046</v>
      </c>
      <c r="K39" s="53">
        <v>12.20898</v>
      </c>
      <c r="L39" s="60">
        <f t="shared" si="0"/>
        <v>34.253351297377606</v>
      </c>
      <c r="M39" s="64">
        <f>42630/1000</f>
        <v>42.63</v>
      </c>
      <c r="N39" s="53">
        <v>96.97873101644177</v>
      </c>
      <c r="O39" s="53">
        <v>52.091701090954075</v>
      </c>
      <c r="P39" s="53"/>
      <c r="Q39" s="60">
        <f t="shared" si="2"/>
        <v>191.70043210739584</v>
      </c>
      <c r="S39" s="94"/>
    </row>
    <row r="40" spans="2:19" ht="15" customHeight="1" x14ac:dyDescent="0.25">
      <c r="B40" s="40" t="s">
        <v>34</v>
      </c>
      <c r="C40" s="52">
        <v>9696.027</v>
      </c>
      <c r="D40" s="52">
        <v>11779.541999999999</v>
      </c>
      <c r="E40" s="52">
        <v>11833.569373749046</v>
      </c>
      <c r="F40" s="52">
        <v>12577.084769406685</v>
      </c>
      <c r="G40" s="61">
        <f t="shared" si="1"/>
        <v>45886.22314315573</v>
      </c>
      <c r="H40" s="52">
        <v>321.93200000000002</v>
      </c>
      <c r="I40" s="52">
        <v>404.82100000000003</v>
      </c>
      <c r="J40" s="52">
        <v>476.15187878085362</v>
      </c>
      <c r="K40" s="52">
        <v>500.79782999999998</v>
      </c>
      <c r="L40" s="61">
        <f t="shared" si="0"/>
        <v>1703.7027087808538</v>
      </c>
      <c r="M40" s="52">
        <f>164472/1000</f>
        <v>164.47200000000001</v>
      </c>
      <c r="N40" s="52">
        <v>374.08971375736445</v>
      </c>
      <c r="O40" s="52">
        <v>200.9402479890397</v>
      </c>
      <c r="P40" s="52"/>
      <c r="Q40" s="61">
        <f t="shared" si="2"/>
        <v>739.50196174640416</v>
      </c>
      <c r="S40" s="94"/>
    </row>
    <row r="41" spans="2:19" ht="15" customHeight="1" x14ac:dyDescent="0.25">
      <c r="B41" s="56" t="s">
        <v>10</v>
      </c>
      <c r="C41" s="56">
        <f t="shared" ref="C41:F41" si="3">SUM(C17:C40)</f>
        <v>224529.90900000007</v>
      </c>
      <c r="D41" s="56">
        <f t="shared" si="3"/>
        <v>270745.46194364328</v>
      </c>
      <c r="E41" s="56">
        <f t="shared" si="3"/>
        <v>272961.28846688551</v>
      </c>
      <c r="F41" s="56">
        <f t="shared" si="3"/>
        <v>290055.3301211762</v>
      </c>
      <c r="G41" s="56">
        <f>SUM(G17:G40)</f>
        <v>1058291.9895317052</v>
      </c>
      <c r="H41" s="56">
        <f t="shared" ref="H41:K41" si="4">SUM(H17:H40)</f>
        <v>3487.6695</v>
      </c>
      <c r="I41" s="56">
        <f t="shared" si="4"/>
        <v>4421.8380999999999</v>
      </c>
      <c r="J41" s="56">
        <f t="shared" si="4"/>
        <v>4980.5177200247172</v>
      </c>
      <c r="K41" s="56">
        <f t="shared" si="4"/>
        <v>5566.69463</v>
      </c>
      <c r="L41" s="56">
        <f t="shared" ref="L41" si="5">SUM(L17:L40)</f>
        <v>18456.719950024719</v>
      </c>
      <c r="M41" s="56">
        <f t="shared" ref="M41:O41" si="6">SUM(M17:M40)</f>
        <v>3440.2207000000003</v>
      </c>
      <c r="N41" s="56">
        <f t="shared" si="6"/>
        <v>7813.5522331595157</v>
      </c>
      <c r="O41" s="56">
        <f t="shared" si="6"/>
        <v>4197.0038682200002</v>
      </c>
      <c r="P41" s="56"/>
      <c r="Q41" s="56">
        <f t="shared" ref="Q41" si="7">SUM(Q17:Q40)</f>
        <v>15450.776801379512</v>
      </c>
      <c r="S41" s="94"/>
    </row>
    <row r="42" spans="2:19" x14ac:dyDescent="0.25">
      <c r="B42" s="96" t="s">
        <v>71</v>
      </c>
      <c r="O42" s="32"/>
      <c r="Q42" s="32"/>
    </row>
    <row r="43" spans="2:19" x14ac:dyDescent="0.25">
      <c r="O43" s="32"/>
      <c r="Q43" s="32"/>
    </row>
    <row r="44" spans="2:19" x14ac:dyDescent="0.25">
      <c r="O44" s="32"/>
      <c r="Q44" s="32"/>
    </row>
    <row r="45" spans="2:19" x14ac:dyDescent="0.25">
      <c r="O45" s="32"/>
      <c r="Q45" s="32"/>
    </row>
    <row r="46" spans="2:19" x14ac:dyDescent="0.25">
      <c r="B46" s="7"/>
      <c r="C46" s="7"/>
      <c r="D46" s="7"/>
      <c r="E46" s="7"/>
      <c r="F46" s="7"/>
      <c r="I46" s="7"/>
      <c r="J46" s="7"/>
      <c r="K46" s="7"/>
      <c r="L46" s="7"/>
      <c r="M46" s="7"/>
      <c r="N46" s="7"/>
      <c r="O46" s="32"/>
      <c r="P46" s="7"/>
      <c r="Q46" s="32"/>
    </row>
    <row r="47" spans="2:19" x14ac:dyDescent="0.25">
      <c r="B47" s="8"/>
      <c r="C47" s="7"/>
      <c r="D47" s="7"/>
      <c r="E47" s="7"/>
      <c r="F47" s="7"/>
      <c r="I47" s="7"/>
      <c r="J47" s="7"/>
      <c r="K47" s="7"/>
      <c r="L47" s="7"/>
      <c r="M47" s="7"/>
      <c r="N47" s="7"/>
      <c r="O47" s="32"/>
      <c r="P47" s="7"/>
      <c r="Q47" s="32"/>
    </row>
    <row r="48" spans="2:19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2"/>
      <c r="P48" s="7"/>
      <c r="Q48" s="32"/>
    </row>
    <row r="49" spans="2:17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2"/>
    </row>
    <row r="50" spans="2:17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32"/>
    </row>
    <row r="51" spans="2:17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2"/>
    </row>
    <row r="52" spans="2:17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2"/>
    </row>
    <row r="53" spans="2:17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2"/>
    </row>
    <row r="54" spans="2:17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32"/>
    </row>
    <row r="55" spans="2:17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32"/>
    </row>
    <row r="56" spans="2:17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32"/>
    </row>
    <row r="57" spans="2:17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2"/>
    </row>
    <row r="58" spans="2:17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32"/>
    </row>
    <row r="59" spans="2:17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32"/>
    </row>
    <row r="60" spans="2:17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7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7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7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2:17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</sheetData>
  <mergeCells count="4">
    <mergeCell ref="B15:B16"/>
    <mergeCell ref="C15:G15"/>
    <mergeCell ref="M15:Q15"/>
    <mergeCell ref="H15:L15"/>
  </mergeCells>
  <dataValidations count="1">
    <dataValidation allowBlank="1" showInputMessage="1" showErrorMessage="1" promptTitle="PUTO" sqref="B4:F4 B6:F7 B11:F11 B13:F14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3"/>
  <sheetViews>
    <sheetView showGridLines="0" topLeftCell="A34" workbookViewId="0">
      <selection activeCell="B46" sqref="B46"/>
    </sheetView>
  </sheetViews>
  <sheetFormatPr baseColWidth="10" defaultRowHeight="15" x14ac:dyDescent="0.25"/>
  <cols>
    <col min="1" max="1" width="4.85546875" style="1" customWidth="1"/>
    <col min="2" max="2" width="24.5703125" style="1" customWidth="1"/>
    <col min="3" max="12" width="12.7109375" style="1" customWidth="1"/>
    <col min="13" max="16384" width="11.42578125" style="1"/>
  </cols>
  <sheetData>
    <row r="1" spans="2:26" ht="27.6" customHeight="1" x14ac:dyDescent="0.25"/>
    <row r="2" spans="2:26" ht="24.75" customHeight="1" x14ac:dyDescent="0.25"/>
    <row r="3" spans="2:26" ht="23.25" customHeight="1" x14ac:dyDescent="0.25"/>
    <row r="4" spans="2:26" ht="15.75" customHeight="1" x14ac:dyDescent="0.25">
      <c r="B4" s="20" t="s">
        <v>0</v>
      </c>
    </row>
    <row r="5" spans="2:26" ht="23.25" customHeight="1" x14ac:dyDescent="0.35">
      <c r="B5" s="22" t="s">
        <v>50</v>
      </c>
    </row>
    <row r="6" spans="2:26" ht="15.75" customHeight="1" x14ac:dyDescent="0.25">
      <c r="B6" s="25" t="s">
        <v>40</v>
      </c>
    </row>
    <row r="7" spans="2:26" ht="15.75" customHeight="1" x14ac:dyDescent="0.25">
      <c r="B7" s="33"/>
      <c r="C7" s="34"/>
      <c r="D7" s="34"/>
      <c r="E7" s="34"/>
      <c r="F7" s="34"/>
      <c r="G7" s="34"/>
      <c r="H7" s="35"/>
      <c r="I7" s="35"/>
      <c r="J7" s="35"/>
      <c r="K7" s="35"/>
      <c r="L7" s="36"/>
    </row>
    <row r="8" spans="2:26" ht="15.75" customHeight="1" x14ac:dyDescent="0.25">
      <c r="B8" s="116" t="s">
        <v>4</v>
      </c>
      <c r="C8" s="118" t="s">
        <v>43</v>
      </c>
      <c r="D8" s="118"/>
      <c r="E8" s="118"/>
      <c r="F8" s="118"/>
      <c r="G8" s="119"/>
      <c r="H8" s="120" t="s">
        <v>44</v>
      </c>
      <c r="I8" s="120"/>
      <c r="J8" s="120"/>
      <c r="K8" s="120"/>
      <c r="L8" s="121"/>
    </row>
    <row r="9" spans="2:26" ht="53.25" customHeight="1" x14ac:dyDescent="0.25">
      <c r="B9" s="122"/>
      <c r="C9" s="74" t="s">
        <v>36</v>
      </c>
      <c r="D9" s="72" t="s">
        <v>37</v>
      </c>
      <c r="E9" s="74" t="s">
        <v>38</v>
      </c>
      <c r="F9" s="71" t="s">
        <v>39</v>
      </c>
      <c r="G9" s="74" t="s">
        <v>10</v>
      </c>
      <c r="H9" s="70" t="s">
        <v>36</v>
      </c>
      <c r="I9" s="74" t="s">
        <v>37</v>
      </c>
      <c r="J9" s="74" t="s">
        <v>38</v>
      </c>
      <c r="K9" s="71" t="s">
        <v>39</v>
      </c>
      <c r="L9" s="74" t="s">
        <v>10</v>
      </c>
      <c r="M9" s="82"/>
      <c r="O9" s="81"/>
      <c r="P9" s="81"/>
      <c r="Q9" s="81"/>
      <c r="R9" s="81"/>
      <c r="S9" s="81"/>
      <c r="T9" s="125"/>
      <c r="U9" s="126"/>
      <c r="V9" s="126"/>
      <c r="W9" s="126"/>
      <c r="X9" s="126"/>
      <c r="Z9" s="80"/>
    </row>
    <row r="10" spans="2:26" ht="15" customHeight="1" x14ac:dyDescent="0.25">
      <c r="B10" s="59" t="s">
        <v>12</v>
      </c>
      <c r="C10" s="47">
        <v>3795.3802274499994</v>
      </c>
      <c r="D10" s="47">
        <v>3871.3173737299999</v>
      </c>
      <c r="E10" s="47">
        <v>20998.104841339999</v>
      </c>
      <c r="F10" s="47">
        <v>10949.764755599999</v>
      </c>
      <c r="G10" s="42">
        <f>SUM(C10:F10)</f>
        <v>39614.567198119999</v>
      </c>
      <c r="H10" s="47">
        <v>474.49028707999997</v>
      </c>
      <c r="I10" s="47">
        <v>234.91531751999997</v>
      </c>
      <c r="J10" s="47">
        <v>459.02492135999995</v>
      </c>
      <c r="K10" s="47">
        <v>1591.4677863899997</v>
      </c>
      <c r="L10" s="42">
        <f>SUM(H10:K10)</f>
        <v>2759.8983123499993</v>
      </c>
    </row>
    <row r="11" spans="2:26" ht="15" customHeight="1" x14ac:dyDescent="0.25">
      <c r="B11" s="40" t="s">
        <v>11</v>
      </c>
      <c r="C11" s="48">
        <v>1696.2496404199999</v>
      </c>
      <c r="D11" s="48">
        <v>1552.9128716000002</v>
      </c>
      <c r="E11" s="48">
        <v>2410.31497425</v>
      </c>
      <c r="F11" s="48">
        <v>2030.5735422499999</v>
      </c>
      <c r="G11" s="42">
        <f t="shared" ref="G11:G33" si="0">SUM(C11:F11)</f>
        <v>7690.0510285199998</v>
      </c>
      <c r="H11" s="48">
        <v>740.19865084999992</v>
      </c>
      <c r="I11" s="48">
        <v>1708.5827768900001</v>
      </c>
      <c r="J11" s="48">
        <v>268.67884875999999</v>
      </c>
      <c r="K11" s="48">
        <v>863.8248166300001</v>
      </c>
      <c r="L11" s="42">
        <f t="shared" ref="L11:L33" si="1">SUM(H11:K11)</f>
        <v>3581.2850931300004</v>
      </c>
    </row>
    <row r="12" spans="2:26" ht="15" customHeight="1" x14ac:dyDescent="0.25">
      <c r="B12" s="59" t="s">
        <v>13</v>
      </c>
      <c r="C12" s="49">
        <v>197.78387078999998</v>
      </c>
      <c r="D12" s="49">
        <v>110.23690591000003</v>
      </c>
      <c r="E12" s="49">
        <v>294.67790775999998</v>
      </c>
      <c r="F12" s="49">
        <v>275.89183256000001</v>
      </c>
      <c r="G12" s="42">
        <f t="shared" si="0"/>
        <v>878.59051701999999</v>
      </c>
      <c r="H12" s="49">
        <v>367.73099148999995</v>
      </c>
      <c r="I12" s="49">
        <v>462.71264682999987</v>
      </c>
      <c r="J12" s="49">
        <v>374.47389425999995</v>
      </c>
      <c r="K12" s="49">
        <v>550.59402148000004</v>
      </c>
      <c r="L12" s="42">
        <f t="shared" si="1"/>
        <v>1755.5115540599998</v>
      </c>
    </row>
    <row r="13" spans="2:26" ht="15" customHeight="1" x14ac:dyDescent="0.25">
      <c r="B13" s="40" t="s">
        <v>14</v>
      </c>
      <c r="C13" s="48">
        <v>610.13701345999993</v>
      </c>
      <c r="D13" s="48">
        <v>704.70934384000009</v>
      </c>
      <c r="E13" s="48">
        <v>795.17484208000008</v>
      </c>
      <c r="F13" s="48">
        <v>862.88177003999999</v>
      </c>
      <c r="G13" s="42">
        <f t="shared" si="0"/>
        <v>2972.9029694199999</v>
      </c>
      <c r="H13" s="48">
        <v>679.29795704000003</v>
      </c>
      <c r="I13" s="48">
        <v>787.63631008000004</v>
      </c>
      <c r="J13" s="48">
        <v>647.98200813999983</v>
      </c>
      <c r="K13" s="48">
        <v>703.91584140999998</v>
      </c>
      <c r="L13" s="42">
        <f t="shared" si="1"/>
        <v>2818.8321166699998</v>
      </c>
    </row>
    <row r="14" spans="2:26" ht="15" customHeight="1" x14ac:dyDescent="0.25">
      <c r="B14" s="39" t="s">
        <v>15</v>
      </c>
      <c r="C14" s="49">
        <v>235.41411506999998</v>
      </c>
      <c r="D14" s="49">
        <v>190.85674387000003</v>
      </c>
      <c r="E14" s="49">
        <v>200.49658228000001</v>
      </c>
      <c r="F14" s="49">
        <v>552.30428036000012</v>
      </c>
      <c r="G14" s="42">
        <f t="shared" si="0"/>
        <v>1179.07172158</v>
      </c>
      <c r="H14" s="49">
        <v>84.47060470000001</v>
      </c>
      <c r="I14" s="49">
        <v>149.21151976999997</v>
      </c>
      <c r="J14" s="49">
        <v>66.530729229999992</v>
      </c>
      <c r="K14" s="49">
        <v>142.06807061000001</v>
      </c>
      <c r="L14" s="42">
        <f t="shared" si="1"/>
        <v>442.28092430999999</v>
      </c>
    </row>
    <row r="15" spans="2:26" ht="15" customHeight="1" x14ac:dyDescent="0.25">
      <c r="B15" s="59" t="s">
        <v>16</v>
      </c>
      <c r="C15" s="48">
        <v>2095.6184230999997</v>
      </c>
      <c r="D15" s="48">
        <v>1010.2215168600001</v>
      </c>
      <c r="E15" s="48">
        <v>1339.3216407199998</v>
      </c>
      <c r="F15" s="48">
        <v>1889.0070349199993</v>
      </c>
      <c r="G15" s="42">
        <f t="shared" si="0"/>
        <v>6334.1686155999996</v>
      </c>
      <c r="H15" s="48">
        <v>729.21793241000012</v>
      </c>
      <c r="I15" s="48">
        <v>533.46499228000005</v>
      </c>
      <c r="J15" s="48">
        <v>446.33446567999988</v>
      </c>
      <c r="K15" s="48">
        <v>853.75325643999997</v>
      </c>
      <c r="L15" s="42">
        <f t="shared" si="1"/>
        <v>2562.77064681</v>
      </c>
    </row>
    <row r="16" spans="2:26" ht="15" customHeight="1" x14ac:dyDescent="0.25">
      <c r="B16" s="40" t="s">
        <v>17</v>
      </c>
      <c r="C16" s="49">
        <v>396.90889725000005</v>
      </c>
      <c r="D16" s="49">
        <v>410.70022189999997</v>
      </c>
      <c r="E16" s="49">
        <v>531.1510307399999</v>
      </c>
      <c r="F16" s="49">
        <v>783.18307274000006</v>
      </c>
      <c r="G16" s="42">
        <f t="shared" si="0"/>
        <v>2121.94322263</v>
      </c>
      <c r="H16" s="49">
        <v>334.39509571000002</v>
      </c>
      <c r="I16" s="49">
        <v>388.26561985000001</v>
      </c>
      <c r="J16" s="49">
        <v>243.42729660999998</v>
      </c>
      <c r="K16" s="49">
        <v>539.50730596000005</v>
      </c>
      <c r="L16" s="42">
        <f t="shared" si="1"/>
        <v>1505.5953181300001</v>
      </c>
    </row>
    <row r="17" spans="2:12" ht="15" customHeight="1" x14ac:dyDescent="0.25">
      <c r="B17" s="59" t="s">
        <v>18</v>
      </c>
      <c r="C17" s="48">
        <v>779.25527620000003</v>
      </c>
      <c r="D17" s="48">
        <v>695.80597383000008</v>
      </c>
      <c r="E17" s="48">
        <v>1398.6367956000001</v>
      </c>
      <c r="F17" s="48">
        <v>2190.9039278999994</v>
      </c>
      <c r="G17" s="42">
        <f t="shared" si="0"/>
        <v>5064.6019735299997</v>
      </c>
      <c r="H17" s="48">
        <v>397.82926119000001</v>
      </c>
      <c r="I17" s="48">
        <v>196.87874596</v>
      </c>
      <c r="J17" s="48">
        <v>431.2096922099999</v>
      </c>
      <c r="K17" s="48">
        <v>588.20990147999998</v>
      </c>
      <c r="L17" s="42">
        <f t="shared" si="1"/>
        <v>1614.12760084</v>
      </c>
    </row>
    <row r="18" spans="2:12" ht="15" customHeight="1" x14ac:dyDescent="0.25">
      <c r="B18" s="59" t="s">
        <v>19</v>
      </c>
      <c r="C18" s="49">
        <v>308.87683869</v>
      </c>
      <c r="D18" s="49">
        <v>326.53355065999995</v>
      </c>
      <c r="E18" s="49">
        <v>486.94400422000001</v>
      </c>
      <c r="F18" s="49">
        <v>1042.6226214100002</v>
      </c>
      <c r="G18" s="42">
        <f t="shared" si="0"/>
        <v>2164.9770149800001</v>
      </c>
      <c r="H18" s="49">
        <v>404.15307254999999</v>
      </c>
      <c r="I18" s="49">
        <v>343.49971994999999</v>
      </c>
      <c r="J18" s="49">
        <v>477.9170535799999</v>
      </c>
      <c r="K18" s="49">
        <v>388.22511176000006</v>
      </c>
      <c r="L18" s="42">
        <f t="shared" si="1"/>
        <v>1613.7949578400001</v>
      </c>
    </row>
    <row r="19" spans="2:12" ht="15" customHeight="1" x14ac:dyDescent="0.25">
      <c r="B19" s="40" t="s">
        <v>20</v>
      </c>
      <c r="C19" s="48">
        <v>311.93946427999998</v>
      </c>
      <c r="D19" s="48">
        <v>185.51260592000003</v>
      </c>
      <c r="E19" s="48">
        <v>353.78685019999995</v>
      </c>
      <c r="F19" s="48">
        <v>527.84493772999986</v>
      </c>
      <c r="G19" s="42">
        <f t="shared" si="0"/>
        <v>1379.0838581299997</v>
      </c>
      <c r="H19" s="48">
        <v>372.27652802</v>
      </c>
      <c r="I19" s="48">
        <v>492.73026701000003</v>
      </c>
      <c r="J19" s="48">
        <v>320.98972620999996</v>
      </c>
      <c r="K19" s="48">
        <v>371.82517265999996</v>
      </c>
      <c r="L19" s="42">
        <f t="shared" si="1"/>
        <v>1557.8216938999999</v>
      </c>
    </row>
    <row r="20" spans="2:12" ht="15" customHeight="1" x14ac:dyDescent="0.25">
      <c r="B20" s="39" t="s">
        <v>21</v>
      </c>
      <c r="C20" s="49">
        <v>244.56215725000001</v>
      </c>
      <c r="D20" s="49">
        <v>201.23295927000001</v>
      </c>
      <c r="E20" s="49">
        <v>313.06260492999996</v>
      </c>
      <c r="F20" s="49">
        <v>688.15553098000009</v>
      </c>
      <c r="G20" s="42">
        <f t="shared" si="0"/>
        <v>1447.0132524300002</v>
      </c>
      <c r="H20" s="49">
        <v>97.585491230000002</v>
      </c>
      <c r="I20" s="49">
        <v>78.894015609999997</v>
      </c>
      <c r="J20" s="49">
        <v>61.259140530000003</v>
      </c>
      <c r="K20" s="49">
        <v>105.34280982999999</v>
      </c>
      <c r="L20" s="42">
        <f t="shared" si="1"/>
        <v>343.08145719999999</v>
      </c>
    </row>
    <row r="21" spans="2:12" ht="15" customHeight="1" x14ac:dyDescent="0.25">
      <c r="B21" s="59" t="s">
        <v>22</v>
      </c>
      <c r="C21" s="48">
        <v>192.56408859000001</v>
      </c>
      <c r="D21" s="48">
        <v>137.2549176</v>
      </c>
      <c r="E21" s="48">
        <v>266.07697202999998</v>
      </c>
      <c r="F21" s="48">
        <v>242.00400525000003</v>
      </c>
      <c r="G21" s="42">
        <f t="shared" si="0"/>
        <v>837.89998347000005</v>
      </c>
      <c r="H21" s="48">
        <v>506.39571999999998</v>
      </c>
      <c r="I21" s="48">
        <v>481.27622399000001</v>
      </c>
      <c r="J21" s="48">
        <v>808.99569933000021</v>
      </c>
      <c r="K21" s="48">
        <v>1540.7729300600004</v>
      </c>
      <c r="L21" s="42">
        <f t="shared" si="1"/>
        <v>3337.4405733800004</v>
      </c>
    </row>
    <row r="22" spans="2:12" ht="15" customHeight="1" x14ac:dyDescent="0.25">
      <c r="B22" s="40" t="s">
        <v>23</v>
      </c>
      <c r="C22" s="49">
        <v>431.37041249000004</v>
      </c>
      <c r="D22" s="49">
        <v>335.13348186999997</v>
      </c>
      <c r="E22" s="49">
        <v>541.29492063999999</v>
      </c>
      <c r="F22" s="49">
        <v>554.59001663999993</v>
      </c>
      <c r="G22" s="42">
        <f t="shared" si="0"/>
        <v>1862.38883164</v>
      </c>
      <c r="H22" s="49">
        <v>271.87545408000005</v>
      </c>
      <c r="I22" s="49">
        <v>453.42836669000002</v>
      </c>
      <c r="J22" s="49">
        <v>799.38764087000004</v>
      </c>
      <c r="K22" s="49">
        <v>198.25935676999995</v>
      </c>
      <c r="L22" s="42">
        <f t="shared" si="1"/>
        <v>1722.95081841</v>
      </c>
    </row>
    <row r="23" spans="2:12" ht="15" customHeight="1" x14ac:dyDescent="0.25">
      <c r="B23" s="39" t="s">
        <v>24</v>
      </c>
      <c r="C23" s="48">
        <v>457.48392065000002</v>
      </c>
      <c r="D23" s="48">
        <v>515.97860641000011</v>
      </c>
      <c r="E23" s="48">
        <v>814.92664467999998</v>
      </c>
      <c r="F23" s="48">
        <v>744.10940274999984</v>
      </c>
      <c r="G23" s="42">
        <f t="shared" si="0"/>
        <v>2532.49857449</v>
      </c>
      <c r="H23" s="48">
        <v>410.37062296999989</v>
      </c>
      <c r="I23" s="48">
        <v>384.89120772999991</v>
      </c>
      <c r="J23" s="48">
        <v>859.29177423999988</v>
      </c>
      <c r="K23" s="48">
        <v>379.27581366000004</v>
      </c>
      <c r="L23" s="42">
        <f t="shared" si="1"/>
        <v>2033.8294185999998</v>
      </c>
    </row>
    <row r="24" spans="2:12" ht="15" customHeight="1" x14ac:dyDescent="0.25">
      <c r="B24" s="39" t="s">
        <v>25</v>
      </c>
      <c r="C24" s="49">
        <v>381.78370873</v>
      </c>
      <c r="D24" s="49">
        <v>357.36773819999996</v>
      </c>
      <c r="E24" s="49">
        <v>338.81163227000002</v>
      </c>
      <c r="F24" s="49">
        <v>235.86114644000003</v>
      </c>
      <c r="G24" s="42">
        <f t="shared" si="0"/>
        <v>1313.8242256400001</v>
      </c>
      <c r="H24" s="49">
        <v>379.18307845999999</v>
      </c>
      <c r="I24" s="49">
        <v>390.79448058999998</v>
      </c>
      <c r="J24" s="49">
        <v>424.70352896000009</v>
      </c>
      <c r="K24" s="49">
        <v>642.30765358000008</v>
      </c>
      <c r="L24" s="42">
        <f t="shared" si="1"/>
        <v>1836.9887415900002</v>
      </c>
    </row>
    <row r="25" spans="2:12" ht="15" customHeight="1" x14ac:dyDescent="0.25">
      <c r="B25" s="59" t="s">
        <v>26</v>
      </c>
      <c r="C25" s="48">
        <v>211.30864803999995</v>
      </c>
      <c r="D25" s="48">
        <v>173.40820154999997</v>
      </c>
      <c r="E25" s="48">
        <v>282.65974171999994</v>
      </c>
      <c r="F25" s="48">
        <v>286.55057218999997</v>
      </c>
      <c r="G25" s="42">
        <f t="shared" si="0"/>
        <v>953.92716349999978</v>
      </c>
      <c r="H25" s="48">
        <v>182.96899304999999</v>
      </c>
      <c r="I25" s="48">
        <v>167.00911328000004</v>
      </c>
      <c r="J25" s="48">
        <v>324.90883187000003</v>
      </c>
      <c r="K25" s="48">
        <v>278.20662322000004</v>
      </c>
      <c r="L25" s="42">
        <f t="shared" si="1"/>
        <v>953.09356142000001</v>
      </c>
    </row>
    <row r="26" spans="2:12" ht="15" customHeight="1" x14ac:dyDescent="0.25">
      <c r="B26" s="40" t="s">
        <v>27</v>
      </c>
      <c r="C26" s="49">
        <v>471.99849086</v>
      </c>
      <c r="D26" s="49">
        <v>382.01228678000007</v>
      </c>
      <c r="E26" s="49">
        <v>583.32481448999988</v>
      </c>
      <c r="F26" s="49">
        <v>545.48115451000001</v>
      </c>
      <c r="G26" s="42">
        <f t="shared" si="0"/>
        <v>1982.81674664</v>
      </c>
      <c r="H26" s="49">
        <v>686.02595484000005</v>
      </c>
      <c r="I26" s="49">
        <v>447.63474646999993</v>
      </c>
      <c r="J26" s="49">
        <v>508.05366887000014</v>
      </c>
      <c r="K26" s="49">
        <v>847.13010754000004</v>
      </c>
      <c r="L26" s="42">
        <f t="shared" si="1"/>
        <v>2488.8444777200002</v>
      </c>
    </row>
    <row r="27" spans="2:12" ht="15" customHeight="1" x14ac:dyDescent="0.25">
      <c r="B27" s="39" t="s">
        <v>28</v>
      </c>
      <c r="C27" s="48">
        <v>224.14831934000003</v>
      </c>
      <c r="D27" s="48">
        <v>188.44470981000001</v>
      </c>
      <c r="E27" s="48">
        <v>379.01403275000001</v>
      </c>
      <c r="F27" s="48">
        <v>327.39724418000009</v>
      </c>
      <c r="G27" s="42">
        <f t="shared" si="0"/>
        <v>1119.0043060800001</v>
      </c>
      <c r="H27" s="48">
        <v>464.19224403000004</v>
      </c>
      <c r="I27" s="48">
        <v>124.77681817</v>
      </c>
      <c r="J27" s="48">
        <v>794.81651740999996</v>
      </c>
      <c r="K27" s="48">
        <v>1713.1625474800001</v>
      </c>
      <c r="L27" s="42">
        <f t="shared" si="1"/>
        <v>3096.9481270900001</v>
      </c>
    </row>
    <row r="28" spans="2:12" ht="15" customHeight="1" x14ac:dyDescent="0.25">
      <c r="B28" s="39" t="s">
        <v>29</v>
      </c>
      <c r="C28" s="49">
        <v>82.086521009999984</v>
      </c>
      <c r="D28" s="49">
        <v>104.66667715000001</v>
      </c>
      <c r="E28" s="49">
        <v>94.180394790000008</v>
      </c>
      <c r="F28" s="49">
        <v>96.504432599999987</v>
      </c>
      <c r="G28" s="42">
        <f t="shared" si="0"/>
        <v>377.43802555000002</v>
      </c>
      <c r="H28" s="49">
        <v>15.0045</v>
      </c>
      <c r="I28" s="49">
        <v>10.125728990000001</v>
      </c>
      <c r="J28" s="49">
        <v>1.26457291</v>
      </c>
      <c r="K28" s="49">
        <v>16.66219787</v>
      </c>
      <c r="L28" s="42">
        <f t="shared" si="1"/>
        <v>43.056999769999997</v>
      </c>
    </row>
    <row r="29" spans="2:12" ht="15" customHeight="1" x14ac:dyDescent="0.25">
      <c r="B29" s="39" t="s">
        <v>30</v>
      </c>
      <c r="C29" s="48">
        <v>364.73177479999993</v>
      </c>
      <c r="D29" s="48">
        <v>384.70998424000004</v>
      </c>
      <c r="E29" s="48">
        <v>293.43532447000001</v>
      </c>
      <c r="F29" s="48">
        <v>196.84065777000001</v>
      </c>
      <c r="G29" s="42">
        <f t="shared" si="0"/>
        <v>1239.7177412799999</v>
      </c>
      <c r="H29" s="48">
        <v>43.111289899999996</v>
      </c>
      <c r="I29" s="48">
        <v>14.13643714</v>
      </c>
      <c r="J29" s="48">
        <v>35.970066759999995</v>
      </c>
      <c r="K29" s="48">
        <v>108.69862980999999</v>
      </c>
      <c r="L29" s="42">
        <f t="shared" si="1"/>
        <v>201.91642360999998</v>
      </c>
    </row>
    <row r="30" spans="2:12" ht="15" customHeight="1" x14ac:dyDescent="0.25">
      <c r="B30" s="39" t="s">
        <v>31</v>
      </c>
      <c r="C30" s="49">
        <v>933.89645453000014</v>
      </c>
      <c r="D30" s="49">
        <v>1116.1281587400003</v>
      </c>
      <c r="E30" s="49">
        <v>1058.50196768</v>
      </c>
      <c r="F30" s="49">
        <v>4766.6356948900002</v>
      </c>
      <c r="G30" s="42">
        <f t="shared" si="0"/>
        <v>7875.1622758400008</v>
      </c>
      <c r="H30" s="49">
        <v>205.52119457000001</v>
      </c>
      <c r="I30" s="49">
        <v>277.62902373000003</v>
      </c>
      <c r="J30" s="49">
        <v>221.07030505999998</v>
      </c>
      <c r="K30" s="49">
        <v>639.30919263999999</v>
      </c>
      <c r="L30" s="42">
        <f t="shared" si="1"/>
        <v>1343.529716</v>
      </c>
    </row>
    <row r="31" spans="2:12" ht="15" customHeight="1" x14ac:dyDescent="0.25">
      <c r="B31" s="59" t="s">
        <v>32</v>
      </c>
      <c r="C31" s="48">
        <v>314.66178514000001</v>
      </c>
      <c r="D31" s="48">
        <v>250.15388245999998</v>
      </c>
      <c r="E31" s="48">
        <v>525.99251587000003</v>
      </c>
      <c r="F31" s="48">
        <v>396.17900043999992</v>
      </c>
      <c r="G31" s="42">
        <f t="shared" si="0"/>
        <v>1486.9871839100001</v>
      </c>
      <c r="H31" s="48">
        <v>606.28286678000006</v>
      </c>
      <c r="I31" s="48">
        <v>409.42331529000001</v>
      </c>
      <c r="J31" s="48">
        <v>469.87033453000004</v>
      </c>
      <c r="K31" s="48">
        <v>401.92218406000001</v>
      </c>
      <c r="L31" s="42">
        <f t="shared" si="1"/>
        <v>1887.4987006600002</v>
      </c>
    </row>
    <row r="32" spans="2:12" ht="15" customHeight="1" x14ac:dyDescent="0.25">
      <c r="B32" s="40" t="s">
        <v>33</v>
      </c>
      <c r="C32" s="49">
        <v>109.25296277</v>
      </c>
      <c r="D32" s="49">
        <v>92.820991090000007</v>
      </c>
      <c r="E32" s="49">
        <v>139.25069041</v>
      </c>
      <c r="F32" s="49">
        <v>90.062128430000001</v>
      </c>
      <c r="G32" s="42">
        <f t="shared" si="0"/>
        <v>431.38677270000005</v>
      </c>
      <c r="H32" s="49">
        <v>147.45200174999999</v>
      </c>
      <c r="I32" s="49">
        <v>347.76525257000003</v>
      </c>
      <c r="J32" s="49">
        <v>140.52252580999996</v>
      </c>
      <c r="K32" s="49">
        <v>246.89521174999996</v>
      </c>
      <c r="L32" s="42">
        <f t="shared" si="1"/>
        <v>882.63499187999992</v>
      </c>
    </row>
    <row r="33" spans="2:12" ht="15" customHeight="1" x14ac:dyDescent="0.25">
      <c r="B33" s="59" t="s">
        <v>34</v>
      </c>
      <c r="C33" s="50">
        <v>327.38773948999994</v>
      </c>
      <c r="D33" s="50">
        <v>374.22816474999996</v>
      </c>
      <c r="E33" s="50">
        <v>583.52189637000004</v>
      </c>
      <c r="F33" s="50">
        <v>533.37541382999996</v>
      </c>
      <c r="G33" s="42">
        <f t="shared" si="0"/>
        <v>1818.51321444</v>
      </c>
      <c r="H33" s="50">
        <v>622.65536430000009</v>
      </c>
      <c r="I33" s="50">
        <v>296.12110654999998</v>
      </c>
      <c r="J33" s="50">
        <v>339.23615497000009</v>
      </c>
      <c r="K33" s="50">
        <v>757.27950551000026</v>
      </c>
      <c r="L33" s="42">
        <f t="shared" si="1"/>
        <v>2015.2921313300005</v>
      </c>
    </row>
    <row r="34" spans="2:12" ht="15" customHeight="1" x14ac:dyDescent="0.25">
      <c r="B34" s="56" t="s">
        <v>10</v>
      </c>
      <c r="C34" s="57">
        <f>SUM(C10:C33)</f>
        <v>15174.800750399998</v>
      </c>
      <c r="D34" s="57">
        <f>SUM(D10:D33)</f>
        <v>13672.347868040004</v>
      </c>
      <c r="E34" s="57">
        <f>SUM(E10:E33)</f>
        <v>35022.663622289998</v>
      </c>
      <c r="F34" s="57">
        <f>SUM(F10:F33)</f>
        <v>30808.724176409989</v>
      </c>
      <c r="G34" s="57">
        <f t="shared" ref="G34" si="2">SUM(G10:G33)</f>
        <v>94678.53641714</v>
      </c>
      <c r="H34" s="58">
        <f>SUM(H10:H33)</f>
        <v>9222.6851570000017</v>
      </c>
      <c r="I34" s="58">
        <f>SUM(I10:I33)</f>
        <v>9181.8037529400008</v>
      </c>
      <c r="J34" s="58">
        <f>SUM(J10:J33)</f>
        <v>9525.9193981599983</v>
      </c>
      <c r="K34" s="58">
        <f>SUM(K10:K33)</f>
        <v>14468.616048600001</v>
      </c>
      <c r="L34" s="58">
        <f t="shared" ref="L34" si="3">SUM(L10:L33)</f>
        <v>42399.0243567</v>
      </c>
    </row>
    <row r="35" spans="2:12" x14ac:dyDescent="0.25">
      <c r="B35" s="90" t="s">
        <v>54</v>
      </c>
      <c r="J35" s="32"/>
      <c r="L35" s="32"/>
    </row>
    <row r="36" spans="2:12" x14ac:dyDescent="0.25">
      <c r="B36" s="91" t="s">
        <v>52</v>
      </c>
      <c r="J36" s="32"/>
      <c r="L36" s="32"/>
    </row>
    <row r="37" spans="2:12" x14ac:dyDescent="0.25">
      <c r="B37" s="100" t="s">
        <v>72</v>
      </c>
      <c r="J37" s="32"/>
      <c r="L37" s="32"/>
    </row>
    <row r="38" spans="2:12" x14ac:dyDescent="0.25">
      <c r="B38" s="98" t="s">
        <v>67</v>
      </c>
      <c r="C38" s="7"/>
      <c r="D38" s="7"/>
      <c r="E38" s="7"/>
      <c r="F38" s="7"/>
      <c r="G38" s="7"/>
      <c r="H38" s="7"/>
      <c r="I38" s="7"/>
      <c r="J38" s="32"/>
      <c r="K38" s="7"/>
      <c r="L38" s="32"/>
    </row>
    <row r="39" spans="2:12" x14ac:dyDescent="0.25">
      <c r="B39" s="95" t="s">
        <v>62</v>
      </c>
      <c r="C39" s="7"/>
      <c r="D39" s="7"/>
      <c r="E39" s="7"/>
      <c r="F39" s="7"/>
      <c r="G39" s="7"/>
      <c r="H39" s="7"/>
      <c r="I39" s="7"/>
      <c r="J39" s="32"/>
      <c r="K39" s="7"/>
      <c r="L39" s="32"/>
    </row>
    <row r="40" spans="2:12" x14ac:dyDescent="0.25">
      <c r="B40" s="95" t="s">
        <v>64</v>
      </c>
      <c r="C40" s="7"/>
      <c r="D40" s="7"/>
      <c r="E40" s="7"/>
      <c r="F40" s="7"/>
      <c r="G40" s="7"/>
      <c r="H40" s="7"/>
      <c r="I40" s="7"/>
      <c r="J40" s="7"/>
      <c r="K40" s="7"/>
      <c r="L40" s="32"/>
    </row>
    <row r="41" spans="2:12" x14ac:dyDescent="0.25">
      <c r="B41" s="95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32"/>
    </row>
    <row r="42" spans="2:12" x14ac:dyDescent="0.25">
      <c r="B42" s="97" t="s">
        <v>65</v>
      </c>
      <c r="C42" s="7"/>
      <c r="D42" s="7"/>
      <c r="E42" s="7"/>
      <c r="F42" s="7"/>
      <c r="G42" s="7"/>
      <c r="H42" s="7"/>
      <c r="I42" s="7"/>
      <c r="J42" s="7"/>
      <c r="K42" s="7"/>
      <c r="L42" s="32"/>
    </row>
    <row r="43" spans="2:12" x14ac:dyDescent="0.25">
      <c r="B43" s="97" t="s">
        <v>73</v>
      </c>
      <c r="C43" s="7"/>
      <c r="D43" s="7"/>
      <c r="E43" s="7"/>
      <c r="F43" s="7"/>
      <c r="G43" s="7"/>
      <c r="H43" s="7"/>
      <c r="I43" s="7"/>
      <c r="J43" s="7"/>
      <c r="K43" s="7"/>
      <c r="L43" s="32"/>
    </row>
    <row r="44" spans="2:12" x14ac:dyDescent="0.25">
      <c r="B44" s="97" t="s">
        <v>70</v>
      </c>
      <c r="C44" s="7"/>
      <c r="D44" s="7"/>
      <c r="E44" s="7"/>
      <c r="F44" s="7"/>
      <c r="G44" s="7"/>
      <c r="H44" s="7"/>
      <c r="I44" s="7"/>
      <c r="J44" s="7"/>
      <c r="K44" s="7"/>
      <c r="L44" s="32"/>
    </row>
    <row r="45" spans="2:12" x14ac:dyDescent="0.25">
      <c r="B45" s="101" t="s">
        <v>74</v>
      </c>
      <c r="C45" s="7"/>
      <c r="D45" s="7"/>
      <c r="E45" s="7"/>
      <c r="F45" s="7"/>
      <c r="G45" s="7"/>
      <c r="H45" s="7"/>
      <c r="I45" s="7"/>
      <c r="J45" s="7"/>
      <c r="K45" s="7"/>
      <c r="L45" s="32"/>
    </row>
    <row r="46" spans="2:12" x14ac:dyDescent="0.25">
      <c r="B46" s="101" t="s">
        <v>75</v>
      </c>
      <c r="C46" s="7"/>
      <c r="D46" s="7"/>
      <c r="E46" s="7"/>
      <c r="F46" s="7"/>
      <c r="G46" s="7"/>
      <c r="H46" s="7"/>
      <c r="I46" s="7"/>
      <c r="J46" s="7"/>
      <c r="K46" s="7"/>
      <c r="L46" s="32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  <c r="L47" s="32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32"/>
    </row>
    <row r="49" spans="2:12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32"/>
    </row>
    <row r="50" spans="2:12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32"/>
    </row>
    <row r="51" spans="2:12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</row>
    <row r="52" spans="2:12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</row>
    <row r="53" spans="2:12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2:12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</row>
    <row r="55" spans="2:12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</row>
    <row r="56" spans="2:12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2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2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2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2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2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2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2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</sheetData>
  <mergeCells count="4">
    <mergeCell ref="B8:B9"/>
    <mergeCell ref="C8:G8"/>
    <mergeCell ref="H8:L8"/>
    <mergeCell ref="T9:X9"/>
  </mergeCells>
  <dataValidations disablePrompts="1" count="1">
    <dataValidation allowBlank="1" showInputMessage="1" showErrorMessage="1" promptTitle="PUTO" sqref="B6:F7 B4:F4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5"/>
  <sheetViews>
    <sheetView showGridLines="0" topLeftCell="A21" workbookViewId="0">
      <selection activeCell="L37" sqref="L37"/>
    </sheetView>
  </sheetViews>
  <sheetFormatPr baseColWidth="10" defaultRowHeight="15" x14ac:dyDescent="0.25"/>
  <cols>
    <col min="1" max="1" width="4.85546875" style="1" customWidth="1"/>
    <col min="2" max="2" width="24.140625" style="1" customWidth="1"/>
    <col min="3" max="12" width="12.7109375" style="1" customWidth="1"/>
    <col min="13" max="13" width="11.42578125" style="1" customWidth="1"/>
    <col min="14" max="16384" width="11.42578125" style="1"/>
  </cols>
  <sheetData>
    <row r="1" spans="2:14" ht="24.75" customHeight="1" x14ac:dyDescent="0.25">
      <c r="C1" s="7"/>
      <c r="D1" s="7"/>
    </row>
    <row r="2" spans="2:14" ht="24.75" customHeight="1" x14ac:dyDescent="0.25">
      <c r="C2" s="7"/>
      <c r="D2" s="7"/>
    </row>
    <row r="3" spans="2:14" ht="24.75" customHeight="1" x14ac:dyDescent="0.25">
      <c r="C3" s="7"/>
      <c r="D3" s="7"/>
    </row>
    <row r="4" spans="2:14" ht="15.75" customHeight="1" x14ac:dyDescent="0.25">
      <c r="B4" s="20" t="s">
        <v>0</v>
      </c>
      <c r="C4" s="7"/>
      <c r="D4" s="7"/>
    </row>
    <row r="5" spans="2:14" ht="23.25" x14ac:dyDescent="0.35">
      <c r="B5" s="22" t="s">
        <v>60</v>
      </c>
      <c r="C5" s="7"/>
      <c r="D5" s="7"/>
    </row>
    <row r="6" spans="2:14" ht="15.75" x14ac:dyDescent="0.25">
      <c r="B6" s="25" t="s">
        <v>40</v>
      </c>
      <c r="C6" s="7"/>
      <c r="D6" s="7"/>
    </row>
    <row r="7" spans="2:14" ht="15.75" x14ac:dyDescent="0.25">
      <c r="B7" s="25"/>
      <c r="C7" s="7"/>
      <c r="D7" s="7"/>
    </row>
    <row r="8" spans="2:14" ht="15" customHeight="1" x14ac:dyDescent="0.25">
      <c r="B8" s="116" t="s">
        <v>4</v>
      </c>
      <c r="C8" s="123" t="s">
        <v>6</v>
      </c>
      <c r="D8" s="124"/>
      <c r="E8" s="114"/>
      <c r="F8" s="114"/>
      <c r="G8" s="115"/>
      <c r="H8" s="113" t="s">
        <v>53</v>
      </c>
      <c r="I8" s="114"/>
      <c r="J8" s="114"/>
      <c r="K8" s="114"/>
      <c r="L8" s="115"/>
    </row>
    <row r="9" spans="2:14" ht="53.25" customHeight="1" x14ac:dyDescent="0.25">
      <c r="B9" s="117"/>
      <c r="C9" s="87" t="s">
        <v>36</v>
      </c>
      <c r="D9" s="67" t="s">
        <v>37</v>
      </c>
      <c r="E9" s="68" t="s">
        <v>38</v>
      </c>
      <c r="F9" s="68" t="s">
        <v>39</v>
      </c>
      <c r="G9" s="89" t="s">
        <v>10</v>
      </c>
      <c r="H9" s="83" t="s">
        <v>36</v>
      </c>
      <c r="I9" s="83" t="s">
        <v>37</v>
      </c>
      <c r="J9" s="83" t="s">
        <v>38</v>
      </c>
      <c r="K9" s="83" t="s">
        <v>39</v>
      </c>
      <c r="L9" s="86" t="s">
        <v>10</v>
      </c>
    </row>
    <row r="10" spans="2:14" ht="15" customHeight="1" x14ac:dyDescent="0.25">
      <c r="B10" s="39" t="s">
        <v>12</v>
      </c>
      <c r="C10" s="53">
        <v>64124.979161546886</v>
      </c>
      <c r="D10" s="51">
        <v>84159.284711689863</v>
      </c>
      <c r="E10" s="53"/>
      <c r="F10" s="53"/>
      <c r="G10" s="61">
        <f>SUM(C10:F10)</f>
        <v>148284.26387323675</v>
      </c>
      <c r="H10" s="53">
        <v>10955.102118000001</v>
      </c>
      <c r="I10" s="53">
        <v>10595.918442</v>
      </c>
      <c r="J10" s="53"/>
      <c r="K10" s="53"/>
      <c r="L10" s="61">
        <f t="shared" ref="L10:L33" si="0">SUM(H10:K10)</f>
        <v>21551.020560000001</v>
      </c>
      <c r="N10" s="94"/>
    </row>
    <row r="11" spans="2:14" ht="15" customHeight="1" x14ac:dyDescent="0.25">
      <c r="B11" s="39" t="s">
        <v>11</v>
      </c>
      <c r="C11" s="52">
        <v>17222.553184178858</v>
      </c>
      <c r="D11" s="52">
        <v>22553.024479746604</v>
      </c>
      <c r="E11" s="52"/>
      <c r="F11" s="52"/>
      <c r="G11" s="63">
        <f t="shared" ref="G11:G33" si="1">SUM(C11:F11)</f>
        <v>39775.577663925462</v>
      </c>
      <c r="H11" s="52">
        <v>0</v>
      </c>
      <c r="I11" s="52">
        <v>0</v>
      </c>
      <c r="J11" s="52"/>
      <c r="K11" s="52"/>
      <c r="L11" s="63">
        <f t="shared" si="0"/>
        <v>0</v>
      </c>
      <c r="N11" s="94"/>
    </row>
    <row r="12" spans="2:14" ht="15" customHeight="1" x14ac:dyDescent="0.25">
      <c r="B12" s="39" t="s">
        <v>13</v>
      </c>
      <c r="C12" s="53">
        <v>7934.2545986195773</v>
      </c>
      <c r="D12" s="53">
        <v>10458.401262545654</v>
      </c>
      <c r="E12" s="53"/>
      <c r="F12" s="53"/>
      <c r="G12" s="60">
        <f t="shared" si="1"/>
        <v>18392.655861165233</v>
      </c>
      <c r="H12" s="53">
        <v>58.359154449999998</v>
      </c>
      <c r="I12" s="53">
        <v>38.475178</v>
      </c>
      <c r="J12" s="53"/>
      <c r="K12" s="53"/>
      <c r="L12" s="60">
        <f t="shared" si="0"/>
        <v>96.834332450000005</v>
      </c>
      <c r="N12" s="94"/>
    </row>
    <row r="13" spans="2:14" ht="15" customHeight="1" x14ac:dyDescent="0.25">
      <c r="B13" s="59" t="s">
        <v>14</v>
      </c>
      <c r="C13" s="52">
        <v>14460.312367343688</v>
      </c>
      <c r="D13" s="52">
        <v>19010.275549874881</v>
      </c>
      <c r="E13" s="52"/>
      <c r="F13" s="52"/>
      <c r="G13" s="61">
        <f t="shared" si="1"/>
        <v>33470.587917218567</v>
      </c>
      <c r="H13" s="52">
        <v>504.66333950000001</v>
      </c>
      <c r="I13" s="52">
        <v>649.87124500000004</v>
      </c>
      <c r="J13" s="52"/>
      <c r="K13" s="52"/>
      <c r="L13" s="61">
        <f t="shared" si="0"/>
        <v>1154.5345845000002</v>
      </c>
      <c r="N13" s="94"/>
    </row>
    <row r="14" spans="2:14" ht="15" customHeight="1" x14ac:dyDescent="0.25">
      <c r="B14" s="41" t="s">
        <v>15</v>
      </c>
      <c r="C14" s="53">
        <v>4739.0936653580948</v>
      </c>
      <c r="D14" s="53">
        <v>6232.6072273843865</v>
      </c>
      <c r="E14" s="53"/>
      <c r="F14" s="53"/>
      <c r="G14" s="61">
        <f t="shared" si="1"/>
        <v>10971.700892742481</v>
      </c>
      <c r="H14" s="53">
        <v>96.187621860000007</v>
      </c>
      <c r="I14" s="53">
        <v>113.24111439999999</v>
      </c>
      <c r="J14" s="53"/>
      <c r="K14" s="53"/>
      <c r="L14" s="61">
        <f t="shared" si="0"/>
        <v>209.42873625999999</v>
      </c>
      <c r="N14" s="94"/>
    </row>
    <row r="15" spans="2:14" ht="15" customHeight="1" x14ac:dyDescent="0.25">
      <c r="B15" s="40" t="s">
        <v>16</v>
      </c>
      <c r="C15" s="52">
        <v>26643.475977953018</v>
      </c>
      <c r="D15" s="52">
        <v>34969.975650005676</v>
      </c>
      <c r="E15" s="52"/>
      <c r="F15" s="52"/>
      <c r="G15" s="63">
        <f t="shared" si="1"/>
        <v>61613.451627958697</v>
      </c>
      <c r="H15" s="52">
        <v>339.88912568000001</v>
      </c>
      <c r="I15" s="52">
        <v>326.98536380000002</v>
      </c>
      <c r="J15" s="52"/>
      <c r="K15" s="52"/>
      <c r="L15" s="63">
        <f t="shared" si="0"/>
        <v>666.87448947999997</v>
      </c>
      <c r="N15" s="94"/>
    </row>
    <row r="16" spans="2:14" ht="15" customHeight="1" x14ac:dyDescent="0.25">
      <c r="B16" s="59" t="s">
        <v>17</v>
      </c>
      <c r="C16" s="53">
        <v>10915.964050403392</v>
      </c>
      <c r="D16" s="53">
        <v>14329.495498965736</v>
      </c>
      <c r="E16" s="53"/>
      <c r="F16" s="53"/>
      <c r="G16" s="60">
        <f t="shared" si="1"/>
        <v>25245.45954936913</v>
      </c>
      <c r="H16" s="53">
        <v>413.59635227000001</v>
      </c>
      <c r="I16" s="53">
        <v>538.85142079999991</v>
      </c>
      <c r="J16" s="53"/>
      <c r="K16" s="53"/>
      <c r="L16" s="60">
        <f t="shared" si="0"/>
        <v>952.44777306999993</v>
      </c>
      <c r="N16" s="94"/>
    </row>
    <row r="17" spans="2:14" ht="15" customHeight="1" x14ac:dyDescent="0.25">
      <c r="B17" s="59" t="s">
        <v>18</v>
      </c>
      <c r="C17" s="52">
        <v>14217.454547429114</v>
      </c>
      <c r="D17" s="52">
        <v>18683.769100631445</v>
      </c>
      <c r="E17" s="52"/>
      <c r="F17" s="52"/>
      <c r="G17" s="60">
        <f t="shared" si="1"/>
        <v>32901.223648060557</v>
      </c>
      <c r="H17" s="52">
        <v>233.52643420000001</v>
      </c>
      <c r="I17" s="52">
        <v>257.35992580000004</v>
      </c>
      <c r="J17" s="52"/>
      <c r="K17" s="52"/>
      <c r="L17" s="60">
        <f t="shared" si="0"/>
        <v>490.88636000000008</v>
      </c>
      <c r="N17" s="94"/>
    </row>
    <row r="18" spans="2:14" ht="15" customHeight="1" x14ac:dyDescent="0.25">
      <c r="B18" s="59" t="s">
        <v>19</v>
      </c>
      <c r="C18" s="53">
        <v>10562.409307948434</v>
      </c>
      <c r="D18" s="53">
        <v>13896.217659213406</v>
      </c>
      <c r="E18" s="53"/>
      <c r="F18" s="53"/>
      <c r="G18" s="60">
        <f t="shared" si="1"/>
        <v>24458.626967161839</v>
      </c>
      <c r="H18" s="53">
        <v>249.05031443999999</v>
      </c>
      <c r="I18" s="53">
        <v>300.86104180000001</v>
      </c>
      <c r="J18" s="53"/>
      <c r="K18" s="53"/>
      <c r="L18" s="60">
        <f t="shared" si="0"/>
        <v>549.91135624000003</v>
      </c>
      <c r="N18" s="94"/>
    </row>
    <row r="19" spans="2:14" ht="15" customHeight="1" x14ac:dyDescent="0.25">
      <c r="B19" s="40" t="s">
        <v>20</v>
      </c>
      <c r="C19" s="52">
        <v>8228.2388089241122</v>
      </c>
      <c r="D19" s="52">
        <v>10820.774276019218</v>
      </c>
      <c r="E19" s="52"/>
      <c r="F19" s="52"/>
      <c r="G19" s="61">
        <f t="shared" si="1"/>
        <v>19049.01308494333</v>
      </c>
      <c r="H19" s="52">
        <v>240.77691615999998</v>
      </c>
      <c r="I19" s="52">
        <v>302.29331820000004</v>
      </c>
      <c r="J19" s="52"/>
      <c r="K19" s="52"/>
      <c r="L19" s="61">
        <f t="shared" si="0"/>
        <v>543.07023436000009</v>
      </c>
      <c r="N19" s="94"/>
    </row>
    <row r="20" spans="2:14" ht="15" customHeight="1" x14ac:dyDescent="0.25">
      <c r="B20" s="59" t="s">
        <v>21</v>
      </c>
      <c r="C20" s="53">
        <v>5619.8376545963993</v>
      </c>
      <c r="D20" s="53">
        <v>7402.7674535337273</v>
      </c>
      <c r="E20" s="53"/>
      <c r="F20" s="53"/>
      <c r="G20" s="63">
        <f t="shared" si="1"/>
        <v>13022.605108130127</v>
      </c>
      <c r="H20" s="53">
        <v>0</v>
      </c>
      <c r="I20" s="53">
        <v>0</v>
      </c>
      <c r="J20" s="53"/>
      <c r="K20" s="53"/>
      <c r="L20" s="63">
        <f t="shared" si="0"/>
        <v>0</v>
      </c>
      <c r="M20" s="79"/>
      <c r="N20" s="94"/>
    </row>
    <row r="21" spans="2:14" ht="15" customHeight="1" x14ac:dyDescent="0.25">
      <c r="B21" s="59" t="s">
        <v>22</v>
      </c>
      <c r="C21" s="52">
        <v>5990.8690755836451</v>
      </c>
      <c r="D21" s="52">
        <v>7894.5120297705753</v>
      </c>
      <c r="E21" s="52"/>
      <c r="F21" s="52"/>
      <c r="G21" s="61">
        <f t="shared" si="1"/>
        <v>13885.381105354219</v>
      </c>
      <c r="H21" s="52">
        <v>75.552712049999997</v>
      </c>
      <c r="I21" s="52">
        <v>74.995856599999996</v>
      </c>
      <c r="J21" s="52"/>
      <c r="K21" s="52"/>
      <c r="L21" s="61">
        <f t="shared" si="0"/>
        <v>150.54856864999999</v>
      </c>
      <c r="M21" s="79"/>
      <c r="N21" s="94"/>
    </row>
    <row r="22" spans="2:14" ht="15" customHeight="1" x14ac:dyDescent="0.25">
      <c r="B22" s="40" t="s">
        <v>23</v>
      </c>
      <c r="C22" s="53">
        <v>12057.468219894194</v>
      </c>
      <c r="D22" s="53">
        <v>15840.413279133401</v>
      </c>
      <c r="E22" s="53"/>
      <c r="F22" s="53"/>
      <c r="G22" s="63">
        <f t="shared" si="1"/>
        <v>27897.881499027593</v>
      </c>
      <c r="H22" s="53">
        <v>352.93144722999995</v>
      </c>
      <c r="I22" s="53">
        <v>443.00650899999999</v>
      </c>
      <c r="J22" s="53"/>
      <c r="K22" s="53"/>
      <c r="L22" s="63">
        <f t="shared" si="0"/>
        <v>795.93795622999994</v>
      </c>
      <c r="M22" s="79"/>
      <c r="N22" s="94"/>
    </row>
    <row r="23" spans="2:14" ht="15" customHeight="1" x14ac:dyDescent="0.25">
      <c r="B23" s="39" t="s">
        <v>24</v>
      </c>
      <c r="C23" s="52">
        <v>9694.8198088708887</v>
      </c>
      <c r="D23" s="52">
        <v>12748.885818261844</v>
      </c>
      <c r="E23" s="52"/>
      <c r="F23" s="52"/>
      <c r="G23" s="61">
        <f t="shared" si="1"/>
        <v>22443.705627132731</v>
      </c>
      <c r="H23" s="52">
        <v>465.75529409000006</v>
      </c>
      <c r="I23" s="52">
        <v>621.67665499999998</v>
      </c>
      <c r="J23" s="52"/>
      <c r="K23" s="52"/>
      <c r="L23" s="61">
        <f t="shared" si="0"/>
        <v>1087.43194909</v>
      </c>
      <c r="M23" s="79"/>
      <c r="N23" s="94"/>
    </row>
    <row r="24" spans="2:14" ht="15" customHeight="1" x14ac:dyDescent="0.25">
      <c r="B24" s="59" t="s">
        <v>25</v>
      </c>
      <c r="C24" s="53">
        <v>5212.439245258136</v>
      </c>
      <c r="D24" s="53">
        <v>6832.426899114259</v>
      </c>
      <c r="E24" s="53"/>
      <c r="F24" s="53"/>
      <c r="G24" s="63">
        <f t="shared" si="1"/>
        <v>12044.866144372394</v>
      </c>
      <c r="H24" s="53">
        <v>129.32027754999999</v>
      </c>
      <c r="I24" s="53">
        <v>158.82840880000001</v>
      </c>
      <c r="J24" s="53"/>
      <c r="K24" s="53"/>
      <c r="L24" s="63">
        <f t="shared" si="0"/>
        <v>288.14868634999999</v>
      </c>
      <c r="M24" s="79"/>
      <c r="N24" s="94"/>
    </row>
    <row r="25" spans="2:14" ht="15" customHeight="1" x14ac:dyDescent="0.25">
      <c r="B25" s="59" t="s">
        <v>26</v>
      </c>
      <c r="C25" s="52">
        <v>7399.6944524168239</v>
      </c>
      <c r="D25" s="52">
        <v>9711.3979828824995</v>
      </c>
      <c r="E25" s="52"/>
      <c r="F25" s="52"/>
      <c r="G25" s="61">
        <f t="shared" si="1"/>
        <v>17111.092435299324</v>
      </c>
      <c r="H25" s="52">
        <v>121.13414464999998</v>
      </c>
      <c r="I25" s="52">
        <v>133.6577212</v>
      </c>
      <c r="J25" s="52"/>
      <c r="K25" s="52"/>
      <c r="L25" s="61">
        <f t="shared" si="0"/>
        <v>254.79186584999997</v>
      </c>
      <c r="M25" s="79"/>
      <c r="N25" s="94"/>
    </row>
    <row r="26" spans="2:14" ht="15" customHeight="1" x14ac:dyDescent="0.25">
      <c r="B26" s="59" t="s">
        <v>27</v>
      </c>
      <c r="C26" s="53">
        <v>11091.825596686571</v>
      </c>
      <c r="D26" s="53">
        <v>14569.889224257666</v>
      </c>
      <c r="E26" s="53"/>
      <c r="F26" s="53"/>
      <c r="G26" s="62">
        <f t="shared" si="1"/>
        <v>25661.714820944238</v>
      </c>
      <c r="H26" s="53">
        <v>656.00976849999995</v>
      </c>
      <c r="I26" s="53">
        <v>889.4303617999999</v>
      </c>
      <c r="J26" s="53"/>
      <c r="K26" s="53"/>
      <c r="L26" s="62">
        <f t="shared" si="0"/>
        <v>1545.4401303</v>
      </c>
      <c r="N26" s="94"/>
    </row>
    <row r="27" spans="2:14" ht="15" customHeight="1" x14ac:dyDescent="0.25">
      <c r="B27" s="59" t="s">
        <v>28</v>
      </c>
      <c r="C27" s="52">
        <v>9785.7564029643218</v>
      </c>
      <c r="D27" s="52">
        <v>12860.545454978606</v>
      </c>
      <c r="E27" s="52"/>
      <c r="F27" s="52"/>
      <c r="G27" s="61">
        <f t="shared" si="1"/>
        <v>22646.301857942926</v>
      </c>
      <c r="H27" s="52">
        <v>152.40101834999999</v>
      </c>
      <c r="I27" s="52">
        <v>164.68943279999999</v>
      </c>
      <c r="J27" s="52"/>
      <c r="K27" s="52"/>
      <c r="L27" s="61">
        <f t="shared" si="0"/>
        <v>317.09045114999998</v>
      </c>
      <c r="N27" s="94"/>
    </row>
    <row r="28" spans="2:14" ht="15" customHeight="1" x14ac:dyDescent="0.25">
      <c r="B28" s="40" t="s">
        <v>29</v>
      </c>
      <c r="C28" s="53">
        <v>6870.8859428851702</v>
      </c>
      <c r="D28" s="53">
        <v>9024.691265871721</v>
      </c>
      <c r="E28" s="53"/>
      <c r="F28" s="53"/>
      <c r="G28" s="61">
        <f t="shared" si="1"/>
        <v>15895.577208756891</v>
      </c>
      <c r="H28" s="53">
        <v>0</v>
      </c>
      <c r="I28" s="53">
        <v>0</v>
      </c>
      <c r="J28" s="53"/>
      <c r="K28" s="53"/>
      <c r="L28" s="61">
        <f t="shared" si="0"/>
        <v>0</v>
      </c>
      <c r="N28" s="94"/>
    </row>
    <row r="29" spans="2:14" ht="15" customHeight="1" x14ac:dyDescent="0.25">
      <c r="B29" s="59" t="s">
        <v>30</v>
      </c>
      <c r="C29" s="52">
        <v>4734.8487495604668</v>
      </c>
      <c r="D29" s="52">
        <v>6265.1784997486493</v>
      </c>
      <c r="E29" s="52"/>
      <c r="F29" s="52"/>
      <c r="G29" s="60">
        <f t="shared" si="1"/>
        <v>11000.027249309116</v>
      </c>
      <c r="H29" s="52">
        <v>21.171322459999999</v>
      </c>
      <c r="I29" s="52">
        <v>4.1500859999999999</v>
      </c>
      <c r="J29" s="52"/>
      <c r="K29" s="52"/>
      <c r="L29" s="60">
        <f t="shared" si="0"/>
        <v>25.321408460000001</v>
      </c>
      <c r="N29" s="94"/>
    </row>
    <row r="30" spans="2:14" ht="15" customHeight="1" x14ac:dyDescent="0.25">
      <c r="B30" s="59" t="s">
        <v>31</v>
      </c>
      <c r="C30" s="53">
        <v>27352.82101236971</v>
      </c>
      <c r="D30" s="53">
        <v>35868.911504624142</v>
      </c>
      <c r="E30" s="53"/>
      <c r="F30" s="53"/>
      <c r="G30" s="60">
        <f t="shared" si="1"/>
        <v>63221.732516993856</v>
      </c>
      <c r="H30" s="53">
        <v>387.26161039000004</v>
      </c>
      <c r="I30" s="53">
        <v>388.93966380000001</v>
      </c>
      <c r="J30" s="53"/>
      <c r="K30" s="53"/>
      <c r="L30" s="60">
        <f t="shared" si="0"/>
        <v>776.20127419000005</v>
      </c>
      <c r="N30" s="94"/>
    </row>
    <row r="31" spans="2:14" ht="15" customHeight="1" x14ac:dyDescent="0.25">
      <c r="B31" s="59" t="s">
        <v>32</v>
      </c>
      <c r="C31" s="52">
        <v>11943.579193559237</v>
      </c>
      <c r="D31" s="52">
        <v>15697.523988621075</v>
      </c>
      <c r="E31" s="52"/>
      <c r="F31" s="52"/>
      <c r="G31" s="60">
        <f t="shared" si="1"/>
        <v>27641.103182180312</v>
      </c>
      <c r="H31" s="52">
        <v>408.33345953999998</v>
      </c>
      <c r="I31" s="52">
        <v>524.22269920000008</v>
      </c>
      <c r="J31" s="52"/>
      <c r="K31" s="52"/>
      <c r="L31" s="60">
        <f t="shared" si="0"/>
        <v>932.55615874</v>
      </c>
      <c r="N31" s="94"/>
    </row>
    <row r="32" spans="2:14" ht="15" customHeight="1" x14ac:dyDescent="0.25">
      <c r="B32" s="59" t="s">
        <v>33</v>
      </c>
      <c r="C32" s="64">
        <v>3669.4423948759318</v>
      </c>
      <c r="D32" s="64">
        <v>4813.6967635950823</v>
      </c>
      <c r="E32" s="64"/>
      <c r="F32" s="64"/>
      <c r="G32" s="60">
        <f t="shared" si="1"/>
        <v>8483.1391584710145</v>
      </c>
      <c r="H32" s="64">
        <v>10.807297409999999</v>
      </c>
      <c r="I32" s="53">
        <v>0</v>
      </c>
      <c r="J32" s="53"/>
      <c r="K32" s="53"/>
      <c r="L32" s="60">
        <f t="shared" si="0"/>
        <v>10.807297409999999</v>
      </c>
      <c r="N32" s="94"/>
    </row>
    <row r="33" spans="2:14" ht="15" customHeight="1" x14ac:dyDescent="0.25">
      <c r="B33" s="40" t="s">
        <v>34</v>
      </c>
      <c r="C33" s="52">
        <v>13696.845082736783</v>
      </c>
      <c r="D33" s="52">
        <v>17999.631955857043</v>
      </c>
      <c r="E33" s="52"/>
      <c r="F33" s="52"/>
      <c r="G33" s="61">
        <f t="shared" si="1"/>
        <v>31696.477038593825</v>
      </c>
      <c r="H33" s="52">
        <v>497.06366059999993</v>
      </c>
      <c r="I33" s="52">
        <v>642.71249980000005</v>
      </c>
      <c r="J33" s="52"/>
      <c r="K33" s="52"/>
      <c r="L33" s="61">
        <f t="shared" si="0"/>
        <v>1139.7761604</v>
      </c>
      <c r="N33" s="94"/>
    </row>
    <row r="34" spans="2:14" ht="15" customHeight="1" x14ac:dyDescent="0.25">
      <c r="B34" s="56" t="s">
        <v>10</v>
      </c>
      <c r="C34" s="56">
        <f t="shared" ref="C34:F34" si="2">SUM(C10:C33)</f>
        <v>314169.86850196344</v>
      </c>
      <c r="D34" s="56">
        <f t="shared" si="2"/>
        <v>412644.29753632715</v>
      </c>
      <c r="E34" s="56">
        <f t="shared" si="2"/>
        <v>0</v>
      </c>
      <c r="F34" s="56">
        <f t="shared" si="2"/>
        <v>0</v>
      </c>
      <c r="G34" s="56">
        <f>SUM(G10:G33)</f>
        <v>726814.16603829071</v>
      </c>
      <c r="H34" s="56">
        <f t="shared" ref="H34:L34" si="3">SUM(H10:H33)</f>
        <v>16368.893389379999</v>
      </c>
      <c r="I34" s="56">
        <f t="shared" si="3"/>
        <v>17170.166943799999</v>
      </c>
      <c r="J34" s="56">
        <f t="shared" si="3"/>
        <v>0</v>
      </c>
      <c r="K34" s="56">
        <f t="shared" si="3"/>
        <v>0</v>
      </c>
      <c r="L34" s="56">
        <f t="shared" si="3"/>
        <v>33539.060333180001</v>
      </c>
      <c r="N34" s="94"/>
    </row>
    <row r="35" spans="2:14" x14ac:dyDescent="0.25">
      <c r="B35" s="93" t="s">
        <v>69</v>
      </c>
    </row>
    <row r="38" spans="2:14" x14ac:dyDescent="0.25">
      <c r="G38" s="26"/>
    </row>
    <row r="39" spans="2:14" x14ac:dyDescent="0.25">
      <c r="B39" s="7"/>
      <c r="C39" s="7"/>
      <c r="D39" s="7"/>
      <c r="E39" s="7"/>
      <c r="F39" s="7"/>
      <c r="I39" s="7"/>
      <c r="J39" s="7"/>
      <c r="K39" s="7"/>
      <c r="L39" s="7"/>
    </row>
    <row r="40" spans="2:14" x14ac:dyDescent="0.25">
      <c r="B40" s="8"/>
      <c r="C40" s="7"/>
      <c r="D40" s="7"/>
      <c r="E40" s="7"/>
      <c r="F40" s="7"/>
      <c r="I40" s="7"/>
      <c r="J40" s="7"/>
      <c r="K40" s="7"/>
      <c r="L40" s="7"/>
    </row>
    <row r="41" spans="2:14" x14ac:dyDescent="0.25"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4" x14ac:dyDescent="0.25"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4" x14ac:dyDescent="0.25"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2:14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14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4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4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4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2:12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</row>
  </sheetData>
  <mergeCells count="3">
    <mergeCell ref="B8:B9"/>
    <mergeCell ref="C8:G8"/>
    <mergeCell ref="H8:L8"/>
  </mergeCells>
  <dataValidations count="1">
    <dataValidation allowBlank="1" showInputMessage="1" showErrorMessage="1" promptTitle="PUTO" sqref="B4:F4 B6:F7"/>
  </dataValidation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8"/>
  <sheetViews>
    <sheetView showGridLines="0" topLeftCell="A4" workbookViewId="0">
      <selection activeCell="G34" sqref="G34"/>
    </sheetView>
  </sheetViews>
  <sheetFormatPr baseColWidth="10" defaultRowHeight="15" x14ac:dyDescent="0.25"/>
  <cols>
    <col min="1" max="1" width="4.85546875" style="1" customWidth="1"/>
    <col min="2" max="2" width="24.5703125" style="1" customWidth="1"/>
    <col min="3" max="12" width="12.7109375" style="1" customWidth="1"/>
    <col min="13" max="16384" width="11.42578125" style="1"/>
  </cols>
  <sheetData>
    <row r="1" spans="2:25" ht="27.6" customHeight="1" x14ac:dyDescent="0.25"/>
    <row r="2" spans="2:25" ht="24.75" customHeight="1" x14ac:dyDescent="0.25"/>
    <row r="3" spans="2:25" ht="23.25" customHeight="1" x14ac:dyDescent="0.25"/>
    <row r="4" spans="2:25" ht="15.75" customHeight="1" x14ac:dyDescent="0.25">
      <c r="B4" s="20" t="s">
        <v>0</v>
      </c>
    </row>
    <row r="5" spans="2:25" ht="23.25" customHeight="1" x14ac:dyDescent="0.35">
      <c r="B5" s="22" t="s">
        <v>61</v>
      </c>
    </row>
    <row r="6" spans="2:25" ht="15.75" customHeight="1" x14ac:dyDescent="0.25">
      <c r="B6" s="25" t="s">
        <v>40</v>
      </c>
    </row>
    <row r="7" spans="2:25" ht="15.75" customHeight="1" x14ac:dyDescent="0.25">
      <c r="B7" s="33"/>
      <c r="C7" s="34"/>
      <c r="D7" s="34"/>
      <c r="E7" s="34"/>
      <c r="F7" s="34"/>
      <c r="G7" s="34"/>
      <c r="H7" s="35"/>
      <c r="I7" s="35"/>
      <c r="J7" s="35"/>
      <c r="K7" s="35"/>
      <c r="L7" s="36"/>
    </row>
    <row r="8" spans="2:25" ht="15.75" customHeight="1" x14ac:dyDescent="0.25">
      <c r="B8" s="116" t="s">
        <v>4</v>
      </c>
      <c r="C8" s="118" t="s">
        <v>43</v>
      </c>
      <c r="D8" s="118"/>
      <c r="E8" s="118"/>
      <c r="F8" s="118"/>
      <c r="G8" s="119"/>
      <c r="H8" s="120" t="s">
        <v>44</v>
      </c>
      <c r="I8" s="120"/>
      <c r="J8" s="120"/>
      <c r="K8" s="120"/>
      <c r="L8" s="121"/>
    </row>
    <row r="9" spans="2:25" ht="53.25" customHeight="1" x14ac:dyDescent="0.25">
      <c r="B9" s="122"/>
      <c r="C9" s="83" t="s">
        <v>36</v>
      </c>
      <c r="D9" s="86" t="s">
        <v>37</v>
      </c>
      <c r="E9" s="83" t="s">
        <v>38</v>
      </c>
      <c r="F9" s="85" t="s">
        <v>39</v>
      </c>
      <c r="G9" s="83" t="s">
        <v>10</v>
      </c>
      <c r="H9" s="84" t="s">
        <v>36</v>
      </c>
      <c r="I9" s="83" t="s">
        <v>37</v>
      </c>
      <c r="J9" s="83" t="s">
        <v>38</v>
      </c>
      <c r="K9" s="85" t="s">
        <v>39</v>
      </c>
      <c r="L9" s="83" t="s">
        <v>10</v>
      </c>
      <c r="N9" s="81"/>
      <c r="O9" s="81"/>
      <c r="P9" s="81"/>
      <c r="Q9" s="81"/>
      <c r="R9" s="81"/>
      <c r="S9" s="125"/>
      <c r="T9" s="126"/>
      <c r="U9" s="126"/>
      <c r="V9" s="126"/>
      <c r="W9" s="126"/>
      <c r="Y9" s="88"/>
    </row>
    <row r="10" spans="2:25" ht="15" customHeight="1" x14ac:dyDescent="0.25">
      <c r="B10" s="59" t="s">
        <v>12</v>
      </c>
      <c r="C10" s="47">
        <v>5058</v>
      </c>
      <c r="D10" s="47">
        <v>4291.7577398399999</v>
      </c>
      <c r="E10" s="47"/>
      <c r="F10" s="47"/>
      <c r="G10" s="42">
        <f>SUM(C10:F10)</f>
        <v>9349.757739839999</v>
      </c>
      <c r="H10" s="47">
        <v>442</v>
      </c>
      <c r="I10" s="47">
        <v>608.50233842</v>
      </c>
      <c r="J10" s="47"/>
      <c r="K10" s="47"/>
      <c r="L10" s="42">
        <f>SUM(H10:K10)</f>
        <v>1050.5023384199999</v>
      </c>
    </row>
    <row r="11" spans="2:25" ht="15" customHeight="1" x14ac:dyDescent="0.25">
      <c r="B11" s="40" t="s">
        <v>11</v>
      </c>
      <c r="C11" s="48">
        <v>2604</v>
      </c>
      <c r="D11" s="48">
        <v>1781.0185392599999</v>
      </c>
      <c r="E11" s="48"/>
      <c r="F11" s="48"/>
      <c r="G11" s="42">
        <f t="shared" ref="G11:G33" si="0">SUM(C11:F11)</f>
        <v>4385.0185392599997</v>
      </c>
      <c r="H11" s="48">
        <v>373</v>
      </c>
      <c r="I11" s="48">
        <v>527.37151309000001</v>
      </c>
      <c r="J11" s="48"/>
      <c r="K11" s="48"/>
      <c r="L11" s="42">
        <f t="shared" ref="L11:L33" si="1">SUM(H11:K11)</f>
        <v>900.37151309000001</v>
      </c>
    </row>
    <row r="12" spans="2:25" ht="15" customHeight="1" x14ac:dyDescent="0.25">
      <c r="B12" s="59" t="s">
        <v>13</v>
      </c>
      <c r="C12" s="49">
        <v>488</v>
      </c>
      <c r="D12" s="49">
        <v>128.80128431</v>
      </c>
      <c r="E12" s="49"/>
      <c r="F12" s="49"/>
      <c r="G12" s="42">
        <f t="shared" si="0"/>
        <v>616.80128431000003</v>
      </c>
      <c r="H12" s="49">
        <v>323</v>
      </c>
      <c r="I12" s="49">
        <v>342.05003617999989</v>
      </c>
      <c r="J12" s="49"/>
      <c r="K12" s="49"/>
      <c r="L12" s="42">
        <f t="shared" si="1"/>
        <v>665.05003617999989</v>
      </c>
    </row>
    <row r="13" spans="2:25" ht="15" customHeight="1" x14ac:dyDescent="0.25">
      <c r="B13" s="40" t="s">
        <v>14</v>
      </c>
      <c r="C13" s="48">
        <v>1002</v>
      </c>
      <c r="D13" s="48">
        <v>527.91042299000003</v>
      </c>
      <c r="E13" s="48"/>
      <c r="F13" s="48"/>
      <c r="G13" s="42">
        <f t="shared" si="0"/>
        <v>1529.9104229899999</v>
      </c>
      <c r="H13" s="48">
        <v>287</v>
      </c>
      <c r="I13" s="48">
        <v>604.68443749999994</v>
      </c>
      <c r="J13" s="48"/>
      <c r="K13" s="48"/>
      <c r="L13" s="42">
        <f t="shared" si="1"/>
        <v>891.68443749999994</v>
      </c>
    </row>
    <row r="14" spans="2:25" ht="15" customHeight="1" x14ac:dyDescent="0.25">
      <c r="B14" s="39" t="s">
        <v>15</v>
      </c>
      <c r="C14" s="49">
        <v>319</v>
      </c>
      <c r="D14" s="49">
        <v>152.94208614999997</v>
      </c>
      <c r="E14" s="49"/>
      <c r="F14" s="49"/>
      <c r="G14" s="42">
        <f t="shared" si="0"/>
        <v>471.94208614999997</v>
      </c>
      <c r="H14" s="49">
        <v>66</v>
      </c>
      <c r="I14" s="49">
        <v>36.030441590000009</v>
      </c>
      <c r="J14" s="49"/>
      <c r="K14" s="49"/>
      <c r="L14" s="42">
        <f t="shared" si="1"/>
        <v>102.03044159000001</v>
      </c>
    </row>
    <row r="15" spans="2:25" ht="15" customHeight="1" x14ac:dyDescent="0.25">
      <c r="B15" s="59" t="s">
        <v>16</v>
      </c>
      <c r="C15" s="48">
        <v>3786</v>
      </c>
      <c r="D15" s="48">
        <v>3822.4907114599996</v>
      </c>
      <c r="E15" s="48"/>
      <c r="F15" s="48"/>
      <c r="G15" s="42">
        <f t="shared" si="0"/>
        <v>7608.4907114599991</v>
      </c>
      <c r="H15" s="48">
        <v>914</v>
      </c>
      <c r="I15" s="48">
        <v>427.57753667999998</v>
      </c>
      <c r="J15" s="48"/>
      <c r="K15" s="48"/>
      <c r="L15" s="42">
        <f t="shared" si="1"/>
        <v>1341.5775366799999</v>
      </c>
    </row>
    <row r="16" spans="2:25" ht="15" customHeight="1" x14ac:dyDescent="0.25">
      <c r="B16" s="40" t="s">
        <v>17</v>
      </c>
      <c r="C16" s="49">
        <v>1066</v>
      </c>
      <c r="D16" s="49">
        <v>457.56791828999997</v>
      </c>
      <c r="E16" s="49"/>
      <c r="F16" s="49"/>
      <c r="G16" s="42">
        <f t="shared" si="0"/>
        <v>1523.5679182899999</v>
      </c>
      <c r="H16" s="49">
        <v>342</v>
      </c>
      <c r="I16" s="49">
        <v>283.57668343</v>
      </c>
      <c r="J16" s="49"/>
      <c r="K16" s="49"/>
      <c r="L16" s="42">
        <f t="shared" si="1"/>
        <v>625.57668343</v>
      </c>
    </row>
    <row r="17" spans="2:12" x14ac:dyDescent="0.25">
      <c r="B17" s="59" t="s">
        <v>18</v>
      </c>
      <c r="C17" s="48">
        <v>1579</v>
      </c>
      <c r="D17" s="48">
        <v>1099.25008641</v>
      </c>
      <c r="E17" s="48"/>
      <c r="F17" s="48"/>
      <c r="G17" s="42">
        <f t="shared" si="0"/>
        <v>2678.2500864100002</v>
      </c>
      <c r="H17" s="48">
        <v>229</v>
      </c>
      <c r="I17" s="48">
        <v>204.83838886999993</v>
      </c>
      <c r="J17" s="48"/>
      <c r="K17" s="48"/>
      <c r="L17" s="42">
        <f t="shared" si="1"/>
        <v>433.8383888699999</v>
      </c>
    </row>
    <row r="18" spans="2:12" x14ac:dyDescent="0.25">
      <c r="B18" s="59" t="s">
        <v>19</v>
      </c>
      <c r="C18" s="49">
        <v>754</v>
      </c>
      <c r="D18" s="49">
        <v>440.61676168000008</v>
      </c>
      <c r="E18" s="49"/>
      <c r="F18" s="49"/>
      <c r="G18" s="42">
        <f t="shared" si="0"/>
        <v>1194.6167616800001</v>
      </c>
      <c r="H18" s="49">
        <v>152</v>
      </c>
      <c r="I18" s="49">
        <v>224.36988672999996</v>
      </c>
      <c r="J18" s="49"/>
      <c r="K18" s="49"/>
      <c r="L18" s="42">
        <f t="shared" si="1"/>
        <v>376.36988672999996</v>
      </c>
    </row>
    <row r="19" spans="2:12" x14ac:dyDescent="0.25">
      <c r="B19" s="40" t="s">
        <v>20</v>
      </c>
      <c r="C19" s="48">
        <v>610</v>
      </c>
      <c r="D19" s="48">
        <v>392.65578075999991</v>
      </c>
      <c r="E19" s="48"/>
      <c r="F19" s="48"/>
      <c r="G19" s="42">
        <f t="shared" si="0"/>
        <v>1002.65578076</v>
      </c>
      <c r="H19" s="48">
        <v>123</v>
      </c>
      <c r="I19" s="48">
        <v>252.96542848000001</v>
      </c>
      <c r="J19" s="48"/>
      <c r="K19" s="48"/>
      <c r="L19" s="42">
        <f t="shared" si="1"/>
        <v>375.96542848000001</v>
      </c>
    </row>
    <row r="20" spans="2:12" x14ac:dyDescent="0.25">
      <c r="B20" s="39" t="s">
        <v>21</v>
      </c>
      <c r="C20" s="49">
        <v>562</v>
      </c>
      <c r="D20" s="49">
        <v>350.62745488999997</v>
      </c>
      <c r="E20" s="49"/>
      <c r="F20" s="49"/>
      <c r="G20" s="42">
        <f t="shared" si="0"/>
        <v>912.62745488999997</v>
      </c>
      <c r="H20" s="49">
        <v>39</v>
      </c>
      <c r="I20" s="49">
        <v>41.952269290000004</v>
      </c>
      <c r="J20" s="49"/>
      <c r="K20" s="49"/>
      <c r="L20" s="42">
        <f t="shared" si="1"/>
        <v>80.952269290000004</v>
      </c>
    </row>
    <row r="21" spans="2:12" x14ac:dyDescent="0.25">
      <c r="B21" s="59" t="s">
        <v>22</v>
      </c>
      <c r="C21" s="48">
        <v>359</v>
      </c>
      <c r="D21" s="48">
        <v>145.51758546000002</v>
      </c>
      <c r="E21" s="48"/>
      <c r="F21" s="48"/>
      <c r="G21" s="42">
        <f t="shared" si="0"/>
        <v>504.51758546000002</v>
      </c>
      <c r="H21" s="48">
        <v>1025</v>
      </c>
      <c r="I21" s="48">
        <v>1123.8970033399999</v>
      </c>
      <c r="J21" s="48"/>
      <c r="K21" s="48"/>
      <c r="L21" s="42">
        <f t="shared" si="1"/>
        <v>2148.8970033400001</v>
      </c>
    </row>
    <row r="22" spans="2:12" x14ac:dyDescent="0.25">
      <c r="B22" s="40" t="s">
        <v>23</v>
      </c>
      <c r="C22" s="49">
        <v>791</v>
      </c>
      <c r="D22" s="49">
        <v>498.24385202999997</v>
      </c>
      <c r="E22" s="49"/>
      <c r="F22" s="49"/>
      <c r="G22" s="42">
        <f t="shared" si="0"/>
        <v>1289.24385203</v>
      </c>
      <c r="H22" s="49">
        <v>278</v>
      </c>
      <c r="I22" s="49">
        <v>276.66744137000006</v>
      </c>
      <c r="J22" s="49"/>
      <c r="K22" s="49"/>
      <c r="L22" s="42">
        <f t="shared" si="1"/>
        <v>554.66744137000001</v>
      </c>
    </row>
    <row r="23" spans="2:12" x14ac:dyDescent="0.25">
      <c r="B23" s="39" t="s">
        <v>24</v>
      </c>
      <c r="C23" s="48">
        <v>669</v>
      </c>
      <c r="D23" s="48">
        <v>356.21117892000001</v>
      </c>
      <c r="E23" s="48"/>
      <c r="F23" s="48"/>
      <c r="G23" s="42">
        <f t="shared" si="0"/>
        <v>1025.2111789200001</v>
      </c>
      <c r="H23" s="48">
        <v>267</v>
      </c>
      <c r="I23" s="48">
        <v>554.06279546000007</v>
      </c>
      <c r="J23" s="48"/>
      <c r="K23" s="48"/>
      <c r="L23" s="42">
        <f t="shared" si="1"/>
        <v>821.06279546000007</v>
      </c>
    </row>
    <row r="24" spans="2:12" x14ac:dyDescent="0.25">
      <c r="B24" s="39" t="s">
        <v>25</v>
      </c>
      <c r="C24" s="49">
        <v>613.91392245999987</v>
      </c>
      <c r="D24" s="49">
        <v>1017.97659485</v>
      </c>
      <c r="E24" s="49"/>
      <c r="F24" s="49"/>
      <c r="G24" s="42">
        <f t="shared" si="0"/>
        <v>1631.8905173099997</v>
      </c>
      <c r="H24" s="49">
        <v>295</v>
      </c>
      <c r="I24" s="49">
        <v>423.3933273799999</v>
      </c>
      <c r="J24" s="49"/>
      <c r="K24" s="49"/>
      <c r="L24" s="42">
        <f t="shared" si="1"/>
        <v>718.39332737999985</v>
      </c>
    </row>
    <row r="25" spans="2:12" x14ac:dyDescent="0.25">
      <c r="B25" s="59" t="s">
        <v>26</v>
      </c>
      <c r="C25" s="48">
        <v>451</v>
      </c>
      <c r="D25" s="48">
        <v>231.14623467000001</v>
      </c>
      <c r="E25" s="48"/>
      <c r="F25" s="48"/>
      <c r="G25" s="42">
        <f t="shared" si="0"/>
        <v>682.14623467000001</v>
      </c>
      <c r="H25" s="48">
        <v>281</v>
      </c>
      <c r="I25" s="48">
        <v>68.688481040000013</v>
      </c>
      <c r="J25" s="48"/>
      <c r="K25" s="48"/>
      <c r="L25" s="42">
        <f t="shared" si="1"/>
        <v>349.68848104</v>
      </c>
    </row>
    <row r="26" spans="2:12" x14ac:dyDescent="0.25">
      <c r="B26" s="40" t="s">
        <v>27</v>
      </c>
      <c r="C26" s="49">
        <v>764</v>
      </c>
      <c r="D26" s="49">
        <v>310.01042518000003</v>
      </c>
      <c r="E26" s="49"/>
      <c r="F26" s="49"/>
      <c r="G26" s="42">
        <f t="shared" si="0"/>
        <v>1074.0104251800001</v>
      </c>
      <c r="H26" s="49">
        <v>689</v>
      </c>
      <c r="I26" s="49">
        <v>920.13847606000002</v>
      </c>
      <c r="J26" s="49"/>
      <c r="K26" s="49"/>
      <c r="L26" s="42">
        <f t="shared" si="1"/>
        <v>1609.1384760599999</v>
      </c>
    </row>
    <row r="27" spans="2:12" x14ac:dyDescent="0.25">
      <c r="B27" s="39" t="s">
        <v>28</v>
      </c>
      <c r="C27" s="48">
        <v>510</v>
      </c>
      <c r="D27" s="48">
        <v>211.32252507000001</v>
      </c>
      <c r="E27" s="48"/>
      <c r="F27" s="48"/>
      <c r="G27" s="42">
        <f t="shared" si="0"/>
        <v>721.32252506999998</v>
      </c>
      <c r="H27" s="48">
        <v>207</v>
      </c>
      <c r="I27" s="48">
        <v>449.30456540999995</v>
      </c>
      <c r="J27" s="48"/>
      <c r="K27" s="48"/>
      <c r="L27" s="42">
        <f t="shared" si="1"/>
        <v>656.3045654099999</v>
      </c>
    </row>
    <row r="28" spans="2:12" x14ac:dyDescent="0.25">
      <c r="B28" s="39" t="s">
        <v>29</v>
      </c>
      <c r="C28" s="49">
        <v>79</v>
      </c>
      <c r="D28" s="49">
        <v>121.44128056</v>
      </c>
      <c r="E28" s="49"/>
      <c r="F28" s="49"/>
      <c r="G28" s="42">
        <f t="shared" si="0"/>
        <v>200.44128056</v>
      </c>
      <c r="H28" s="49">
        <v>6</v>
      </c>
      <c r="I28" s="49">
        <v>4.09565511</v>
      </c>
      <c r="J28" s="49"/>
      <c r="K28" s="49"/>
      <c r="L28" s="42">
        <f t="shared" si="1"/>
        <v>10.095655109999999</v>
      </c>
    </row>
    <row r="29" spans="2:12" x14ac:dyDescent="0.25">
      <c r="B29" s="39" t="s">
        <v>30</v>
      </c>
      <c r="C29" s="48">
        <v>389.98996091999993</v>
      </c>
      <c r="D29" s="48">
        <v>424.17049116999999</v>
      </c>
      <c r="E29" s="48"/>
      <c r="F29" s="48"/>
      <c r="G29" s="42">
        <f t="shared" si="0"/>
        <v>814.16045208999992</v>
      </c>
      <c r="H29" s="48">
        <v>24</v>
      </c>
      <c r="I29" s="48">
        <v>5.2959524399999998</v>
      </c>
      <c r="J29" s="48"/>
      <c r="K29" s="48"/>
      <c r="L29" s="42">
        <f t="shared" si="1"/>
        <v>29.295952440000001</v>
      </c>
    </row>
    <row r="30" spans="2:12" x14ac:dyDescent="0.25">
      <c r="B30" s="39" t="s">
        <v>31</v>
      </c>
      <c r="C30" s="49">
        <v>1902</v>
      </c>
      <c r="D30" s="49">
        <v>1801.1244611999998</v>
      </c>
      <c r="E30" s="49"/>
      <c r="F30" s="49"/>
      <c r="G30" s="42">
        <f t="shared" si="0"/>
        <v>3703.1244612</v>
      </c>
      <c r="H30" s="49">
        <v>99</v>
      </c>
      <c r="I30" s="49">
        <v>186.02986567000002</v>
      </c>
      <c r="J30" s="49"/>
      <c r="K30" s="49"/>
      <c r="L30" s="42">
        <f t="shared" si="1"/>
        <v>285.02986567000005</v>
      </c>
    </row>
    <row r="31" spans="2:12" x14ac:dyDescent="0.25">
      <c r="B31" s="59" t="s">
        <v>32</v>
      </c>
      <c r="C31" s="48">
        <v>687</v>
      </c>
      <c r="D31" s="48">
        <v>363.86394740999998</v>
      </c>
      <c r="E31" s="48"/>
      <c r="F31" s="48"/>
      <c r="G31" s="42">
        <f t="shared" si="0"/>
        <v>1050.86394741</v>
      </c>
      <c r="H31" s="48">
        <v>429</v>
      </c>
      <c r="I31" s="48">
        <v>347.15559755000004</v>
      </c>
      <c r="J31" s="48"/>
      <c r="K31" s="48"/>
      <c r="L31" s="42">
        <f t="shared" si="1"/>
        <v>776.15559755000004</v>
      </c>
    </row>
    <row r="32" spans="2:12" x14ac:dyDescent="0.25">
      <c r="B32" s="40" t="s">
        <v>33</v>
      </c>
      <c r="C32" s="49">
        <v>190</v>
      </c>
      <c r="D32" s="49">
        <v>90.596645799999976</v>
      </c>
      <c r="E32" s="49"/>
      <c r="F32" s="49"/>
      <c r="G32" s="42">
        <f t="shared" si="0"/>
        <v>280.59664579999998</v>
      </c>
      <c r="H32" s="49">
        <v>86</v>
      </c>
      <c r="I32" s="49">
        <v>132.95470025999998</v>
      </c>
      <c r="J32" s="49"/>
      <c r="K32" s="49"/>
      <c r="L32" s="42">
        <f t="shared" si="1"/>
        <v>218.95470025999998</v>
      </c>
    </row>
    <row r="33" spans="2:12" x14ac:dyDescent="0.25">
      <c r="B33" s="59" t="s">
        <v>34</v>
      </c>
      <c r="C33" s="50">
        <v>886</v>
      </c>
      <c r="D33" s="50">
        <v>257.24705131000002</v>
      </c>
      <c r="E33" s="50"/>
      <c r="F33" s="50"/>
      <c r="G33" s="42">
        <f t="shared" si="0"/>
        <v>1143.24705131</v>
      </c>
      <c r="H33" s="50">
        <v>104</v>
      </c>
      <c r="I33" s="50">
        <v>246.03614812999999</v>
      </c>
      <c r="J33" s="50"/>
      <c r="K33" s="50"/>
      <c r="L33" s="42">
        <f t="shared" si="1"/>
        <v>350.03614813000002</v>
      </c>
    </row>
    <row r="34" spans="2:12" x14ac:dyDescent="0.25">
      <c r="B34" s="56" t="s">
        <v>10</v>
      </c>
      <c r="C34" s="57">
        <f>SUM(C10:C33)</f>
        <v>26119.90388338</v>
      </c>
      <c r="D34" s="57">
        <f>SUM(D10:D33)</f>
        <v>19274.511059670003</v>
      </c>
      <c r="E34" s="57">
        <f>SUM(E10:E33)</f>
        <v>0</v>
      </c>
      <c r="F34" s="57">
        <f>SUM(F10:F33)</f>
        <v>0</v>
      </c>
      <c r="G34" s="57">
        <f t="shared" ref="G34" si="2">SUM(G10:G33)</f>
        <v>45394.414943049989</v>
      </c>
      <c r="H34" s="58">
        <f>SUM(H10:H33)</f>
        <v>7080</v>
      </c>
      <c r="I34" s="58">
        <f>SUM(I10:I33)</f>
        <v>8291.63896948</v>
      </c>
      <c r="J34" s="58">
        <f>SUM(J10:J33)</f>
        <v>0</v>
      </c>
      <c r="K34" s="58">
        <f>SUM(K10:K33)</f>
        <v>0</v>
      </c>
      <c r="L34" s="58">
        <f t="shared" ref="L34" si="3">SUM(L10:L33)</f>
        <v>15371.63896948</v>
      </c>
    </row>
    <row r="35" spans="2:12" x14ac:dyDescent="0.25">
      <c r="B35" s="90" t="s">
        <v>54</v>
      </c>
      <c r="J35" s="32"/>
      <c r="L35" s="32"/>
    </row>
    <row r="36" spans="2:12" x14ac:dyDescent="0.25">
      <c r="B36" s="100" t="s">
        <v>52</v>
      </c>
      <c r="J36" s="32"/>
      <c r="L36" s="32"/>
    </row>
    <row r="37" spans="2:12" x14ac:dyDescent="0.25">
      <c r="B37" s="100" t="s">
        <v>66</v>
      </c>
      <c r="J37" s="32"/>
      <c r="L37" s="32"/>
    </row>
    <row r="38" spans="2:12" x14ac:dyDescent="0.25">
      <c r="B38" s="98" t="s">
        <v>67</v>
      </c>
      <c r="C38" s="99"/>
      <c r="D38" s="99"/>
      <c r="E38" s="99"/>
      <c r="F38" s="99"/>
      <c r="J38" s="32"/>
      <c r="L38" s="32"/>
    </row>
    <row r="39" spans="2:12" x14ac:dyDescent="0.25">
      <c r="B39" s="95" t="s">
        <v>62</v>
      </c>
      <c r="J39" s="32"/>
      <c r="L39" s="32"/>
    </row>
    <row r="40" spans="2:12" x14ac:dyDescent="0.25">
      <c r="B40" s="95" t="s">
        <v>64</v>
      </c>
      <c r="J40" s="32"/>
      <c r="L40" s="32"/>
    </row>
    <row r="41" spans="2:12" x14ac:dyDescent="0.25">
      <c r="B41" s="95" t="s">
        <v>63</v>
      </c>
      <c r="J41" s="32"/>
      <c r="L41" s="32"/>
    </row>
    <row r="42" spans="2:12" x14ac:dyDescent="0.25">
      <c r="B42" s="97" t="s">
        <v>65</v>
      </c>
      <c r="C42" s="7"/>
      <c r="D42" s="7"/>
      <c r="E42" s="7"/>
      <c r="F42" s="7"/>
      <c r="G42" s="7"/>
      <c r="H42" s="7"/>
      <c r="I42" s="7"/>
      <c r="J42" s="32"/>
      <c r="K42" s="7"/>
      <c r="L42" s="32"/>
    </row>
    <row r="43" spans="2:12" x14ac:dyDescent="0.25">
      <c r="B43" s="97" t="s">
        <v>68</v>
      </c>
      <c r="C43" s="7"/>
      <c r="D43" s="7"/>
      <c r="E43" s="7"/>
      <c r="F43" s="7"/>
      <c r="G43" s="7"/>
      <c r="H43" s="7"/>
      <c r="I43" s="7"/>
      <c r="J43" s="32"/>
      <c r="K43" s="7"/>
      <c r="L43" s="32"/>
    </row>
    <row r="44" spans="2:12" x14ac:dyDescent="0.25">
      <c r="B44" s="8"/>
      <c r="C44" s="7"/>
      <c r="D44" s="7"/>
      <c r="E44" s="7"/>
      <c r="F44" s="7"/>
      <c r="G44" s="7"/>
      <c r="H44" s="7"/>
      <c r="I44" s="7"/>
      <c r="J44" s="32"/>
      <c r="K44" s="7"/>
      <c r="L44" s="32"/>
    </row>
    <row r="45" spans="2:12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32"/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  <c r="L46" s="32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  <c r="L47" s="32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32"/>
    </row>
    <row r="49" spans="2:12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32"/>
    </row>
    <row r="50" spans="2:12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32"/>
    </row>
    <row r="51" spans="2:12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  <c r="L51" s="32"/>
    </row>
    <row r="52" spans="2:12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  <c r="L52" s="32"/>
    </row>
    <row r="53" spans="2:12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  <c r="L53" s="32"/>
    </row>
    <row r="54" spans="2:12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  <c r="L54" s="32"/>
    </row>
    <row r="55" spans="2:12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  <c r="L55" s="32"/>
    </row>
    <row r="56" spans="2:12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2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2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2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2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2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2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2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2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8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5">
      <c r="B67" s="8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5">
      <c r="B68" s="8"/>
      <c r="C68" s="7"/>
      <c r="D68" s="7"/>
      <c r="E68" s="7"/>
      <c r="F68" s="7"/>
      <c r="G68" s="7"/>
      <c r="H68" s="7"/>
      <c r="I68" s="7"/>
      <c r="J68" s="7"/>
      <c r="K68" s="7"/>
    </row>
  </sheetData>
  <mergeCells count="4">
    <mergeCell ref="B8:B9"/>
    <mergeCell ref="C8:G8"/>
    <mergeCell ref="H8:L8"/>
    <mergeCell ref="S9:W9"/>
  </mergeCells>
  <dataValidations count="1">
    <dataValidation allowBlank="1" showInputMessage="1" showErrorMessage="1" promptTitle="PUTO" sqref="B6:F7 B4:F4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8"/>
  <sheetViews>
    <sheetView showGridLines="0" tabSelected="1" topLeftCell="A4" workbookViewId="0">
      <selection activeCell="B36" sqref="B36"/>
    </sheetView>
  </sheetViews>
  <sheetFormatPr baseColWidth="10" defaultRowHeight="15" x14ac:dyDescent="0.25"/>
  <cols>
    <col min="1" max="1" width="4.85546875" style="1" customWidth="1"/>
    <col min="2" max="2" width="24.5703125" style="1" customWidth="1"/>
    <col min="3" max="12" width="12.7109375" style="1" customWidth="1"/>
    <col min="13" max="16384" width="11.42578125" style="1"/>
  </cols>
  <sheetData>
    <row r="1" spans="2:25" ht="27.6" customHeight="1" x14ac:dyDescent="0.25"/>
    <row r="2" spans="2:25" ht="24.75" customHeight="1" x14ac:dyDescent="0.25"/>
    <row r="3" spans="2:25" ht="23.25" customHeight="1" x14ac:dyDescent="0.25"/>
    <row r="4" spans="2:25" ht="15.75" customHeight="1" x14ac:dyDescent="0.25">
      <c r="B4" s="20" t="s">
        <v>0</v>
      </c>
    </row>
    <row r="5" spans="2:25" ht="23.25" customHeight="1" x14ac:dyDescent="0.35">
      <c r="B5" s="22" t="s">
        <v>76</v>
      </c>
    </row>
    <row r="6" spans="2:25" ht="15.75" customHeight="1" x14ac:dyDescent="0.25">
      <c r="B6" s="25" t="s">
        <v>40</v>
      </c>
    </row>
    <row r="7" spans="2:25" ht="15.75" customHeight="1" x14ac:dyDescent="0.25">
      <c r="B7" s="33"/>
      <c r="C7" s="34"/>
      <c r="D7" s="34"/>
      <c r="E7" s="34"/>
      <c r="F7" s="34"/>
      <c r="G7" s="34"/>
      <c r="H7" s="35"/>
      <c r="I7" s="35"/>
      <c r="J7" s="35"/>
      <c r="K7" s="35"/>
      <c r="L7" s="36"/>
    </row>
    <row r="8" spans="2:25" ht="15.75" customHeight="1" x14ac:dyDescent="0.25">
      <c r="B8" s="116" t="s">
        <v>4</v>
      </c>
      <c r="C8" s="118" t="s">
        <v>78</v>
      </c>
      <c r="D8" s="118"/>
      <c r="E8" s="118"/>
      <c r="F8" s="118"/>
      <c r="G8" s="119"/>
      <c r="H8" s="120" t="s">
        <v>77</v>
      </c>
      <c r="I8" s="120"/>
      <c r="J8" s="120"/>
      <c r="K8" s="120"/>
      <c r="L8" s="121"/>
    </row>
    <row r="9" spans="2:25" ht="53.25" customHeight="1" x14ac:dyDescent="0.25">
      <c r="B9" s="122"/>
      <c r="C9" s="102" t="s">
        <v>36</v>
      </c>
      <c r="D9" s="105" t="s">
        <v>37</v>
      </c>
      <c r="E9" s="102" t="s">
        <v>38</v>
      </c>
      <c r="F9" s="104" t="s">
        <v>39</v>
      </c>
      <c r="G9" s="102" t="s">
        <v>10</v>
      </c>
      <c r="H9" s="103" t="s">
        <v>36</v>
      </c>
      <c r="I9" s="102" t="s">
        <v>37</v>
      </c>
      <c r="J9" s="102" t="s">
        <v>38</v>
      </c>
      <c r="K9" s="104" t="s">
        <v>39</v>
      </c>
      <c r="L9" s="102" t="s">
        <v>10</v>
      </c>
      <c r="N9" s="81"/>
      <c r="O9" s="81"/>
      <c r="P9" s="81"/>
      <c r="Q9" s="81"/>
      <c r="R9" s="81"/>
      <c r="S9" s="125"/>
      <c r="T9" s="126"/>
      <c r="U9" s="126"/>
      <c r="V9" s="126"/>
      <c r="W9" s="126"/>
      <c r="Y9" s="106"/>
    </row>
    <row r="10" spans="2:25" ht="15" customHeight="1" x14ac:dyDescent="0.25">
      <c r="B10" s="59" t="s">
        <v>12</v>
      </c>
      <c r="C10" s="47">
        <v>13.793941390000001</v>
      </c>
      <c r="D10" s="47">
        <v>27.40022437</v>
      </c>
      <c r="E10" s="47"/>
      <c r="F10" s="47"/>
      <c r="G10" s="42">
        <f>SUM(C10:F10)</f>
        <v>41.194165760000004</v>
      </c>
      <c r="H10" s="47"/>
      <c r="I10" s="47"/>
      <c r="J10" s="47"/>
      <c r="K10" s="47"/>
      <c r="L10" s="42">
        <f>SUM(H10:K10)</f>
        <v>0</v>
      </c>
    </row>
    <row r="11" spans="2:25" ht="15" customHeight="1" x14ac:dyDescent="0.25">
      <c r="B11" s="40" t="s">
        <v>11</v>
      </c>
      <c r="C11" s="48">
        <v>0</v>
      </c>
      <c r="D11" s="48">
        <v>0</v>
      </c>
      <c r="E11" s="48"/>
      <c r="F11" s="48"/>
      <c r="G11" s="42">
        <f t="shared" ref="G11:G33" si="0">SUM(C11:F11)</f>
        <v>0</v>
      </c>
      <c r="H11" s="48"/>
      <c r="I11" s="48"/>
      <c r="J11" s="48"/>
      <c r="K11" s="48"/>
      <c r="L11" s="42">
        <f t="shared" ref="L11:L33" si="1">SUM(H11:K11)</f>
        <v>0</v>
      </c>
    </row>
    <row r="12" spans="2:25" ht="15" customHeight="1" x14ac:dyDescent="0.25">
      <c r="B12" s="59" t="s">
        <v>13</v>
      </c>
      <c r="C12" s="49">
        <v>4.3212310200000008</v>
      </c>
      <c r="D12" s="49">
        <v>4.3179737100000004</v>
      </c>
      <c r="E12" s="49"/>
      <c r="F12" s="49"/>
      <c r="G12" s="42">
        <f t="shared" si="0"/>
        <v>8.6392047300000012</v>
      </c>
      <c r="H12" s="49">
        <v>4.7743109800000001</v>
      </c>
      <c r="I12" s="49">
        <v>20.399999999999999</v>
      </c>
      <c r="J12" s="49"/>
      <c r="K12" s="49"/>
      <c r="L12" s="42">
        <f t="shared" si="1"/>
        <v>25.174310979999998</v>
      </c>
    </row>
    <row r="13" spans="2:25" ht="15" customHeight="1" x14ac:dyDescent="0.25">
      <c r="B13" s="40" t="s">
        <v>14</v>
      </c>
      <c r="C13" s="48">
        <v>0</v>
      </c>
      <c r="D13" s="48">
        <v>0</v>
      </c>
      <c r="E13" s="48"/>
      <c r="F13" s="48"/>
      <c r="G13" s="42">
        <f t="shared" si="0"/>
        <v>0</v>
      </c>
      <c r="H13" s="48">
        <v>18.254974420000003</v>
      </c>
      <c r="I13" s="48">
        <v>9.1</v>
      </c>
      <c r="J13" s="48"/>
      <c r="K13" s="48"/>
      <c r="L13" s="42">
        <f t="shared" si="1"/>
        <v>27.354974420000005</v>
      </c>
    </row>
    <row r="14" spans="2:25" ht="15" customHeight="1" x14ac:dyDescent="0.25">
      <c r="B14" s="39" t="s">
        <v>15</v>
      </c>
      <c r="C14" s="49">
        <v>12.51137439</v>
      </c>
      <c r="D14" s="49">
        <v>12.464658889999999</v>
      </c>
      <c r="E14" s="49"/>
      <c r="F14" s="49"/>
      <c r="G14" s="42">
        <f t="shared" si="0"/>
        <v>24.976033279999999</v>
      </c>
      <c r="H14" s="49"/>
      <c r="I14" s="49"/>
      <c r="J14" s="49"/>
      <c r="K14" s="49"/>
      <c r="L14" s="42">
        <f t="shared" si="1"/>
        <v>0</v>
      </c>
    </row>
    <row r="15" spans="2:25" ht="15" customHeight="1" x14ac:dyDescent="0.25">
      <c r="B15" s="59" t="s">
        <v>16</v>
      </c>
      <c r="C15" s="48">
        <v>307.95006047999999</v>
      </c>
      <c r="D15" s="48">
        <v>308.47491315000002</v>
      </c>
      <c r="E15" s="48"/>
      <c r="F15" s="48"/>
      <c r="G15" s="42">
        <f t="shared" si="0"/>
        <v>616.42497363000007</v>
      </c>
      <c r="H15" s="48"/>
      <c r="I15" s="48"/>
      <c r="J15" s="48"/>
      <c r="K15" s="48"/>
      <c r="L15" s="42">
        <f t="shared" si="1"/>
        <v>0</v>
      </c>
    </row>
    <row r="16" spans="2:25" ht="15" customHeight="1" x14ac:dyDescent="0.25">
      <c r="B16" s="40" t="s">
        <v>17</v>
      </c>
      <c r="C16" s="49">
        <v>5.2262407800000004</v>
      </c>
      <c r="D16" s="49">
        <v>15.701005110000001</v>
      </c>
      <c r="E16" s="49"/>
      <c r="F16" s="49"/>
      <c r="G16" s="42">
        <f t="shared" si="0"/>
        <v>20.927245890000002</v>
      </c>
      <c r="H16" s="49">
        <v>14.50623742</v>
      </c>
      <c r="I16" s="49">
        <v>197.6</v>
      </c>
      <c r="J16" s="49"/>
      <c r="K16" s="49"/>
      <c r="L16" s="42">
        <f t="shared" si="1"/>
        <v>212.10623741999999</v>
      </c>
    </row>
    <row r="17" spans="2:12" x14ac:dyDescent="0.25">
      <c r="B17" s="59" t="s">
        <v>18</v>
      </c>
      <c r="C17" s="48">
        <v>29.199013530000002</v>
      </c>
      <c r="D17" s="48">
        <v>29.179910520000004</v>
      </c>
      <c r="E17" s="48"/>
      <c r="F17" s="48"/>
      <c r="G17" s="42">
        <f t="shared" si="0"/>
        <v>58.378924050000009</v>
      </c>
      <c r="H17" s="48"/>
      <c r="I17" s="48"/>
      <c r="J17" s="48"/>
      <c r="K17" s="48"/>
      <c r="L17" s="42">
        <f t="shared" si="1"/>
        <v>0</v>
      </c>
    </row>
    <row r="18" spans="2:12" x14ac:dyDescent="0.25">
      <c r="B18" s="59" t="s">
        <v>19</v>
      </c>
      <c r="C18" s="49">
        <v>0</v>
      </c>
      <c r="D18" s="49">
        <v>0</v>
      </c>
      <c r="E18" s="49"/>
      <c r="F18" s="49"/>
      <c r="G18" s="42">
        <f t="shared" si="0"/>
        <v>0</v>
      </c>
      <c r="H18" s="49"/>
      <c r="I18" s="49"/>
      <c r="J18" s="49"/>
      <c r="K18" s="49"/>
      <c r="L18" s="42">
        <f t="shared" si="1"/>
        <v>0</v>
      </c>
    </row>
    <row r="19" spans="2:12" x14ac:dyDescent="0.25">
      <c r="B19" s="40" t="s">
        <v>20</v>
      </c>
      <c r="C19" s="48">
        <v>19.654597260000003</v>
      </c>
      <c r="D19" s="48">
        <v>19.67880194</v>
      </c>
      <c r="E19" s="48"/>
      <c r="F19" s="48"/>
      <c r="G19" s="42">
        <f t="shared" si="0"/>
        <v>39.333399200000002</v>
      </c>
      <c r="H19" s="48">
        <v>770.69822795999994</v>
      </c>
      <c r="I19" s="48">
        <v>942.30189289999998</v>
      </c>
      <c r="J19" s="48"/>
      <c r="K19" s="48"/>
      <c r="L19" s="42">
        <f t="shared" si="1"/>
        <v>1713.0001208599999</v>
      </c>
    </row>
    <row r="20" spans="2:12" x14ac:dyDescent="0.25">
      <c r="B20" s="39" t="s">
        <v>21</v>
      </c>
      <c r="C20" s="49">
        <v>0</v>
      </c>
      <c r="D20" s="49">
        <v>0</v>
      </c>
      <c r="E20" s="49"/>
      <c r="F20" s="49"/>
      <c r="G20" s="42">
        <f t="shared" si="0"/>
        <v>0</v>
      </c>
      <c r="H20" s="49"/>
      <c r="I20" s="49"/>
      <c r="J20" s="49"/>
      <c r="K20" s="49"/>
      <c r="L20" s="42">
        <f t="shared" si="1"/>
        <v>0</v>
      </c>
    </row>
    <row r="21" spans="2:12" x14ac:dyDescent="0.25">
      <c r="B21" s="59" t="s">
        <v>22</v>
      </c>
      <c r="C21" s="48">
        <v>11.784356699999998</v>
      </c>
      <c r="D21" s="48">
        <v>11.849673159999998</v>
      </c>
      <c r="E21" s="48"/>
      <c r="F21" s="48"/>
      <c r="G21" s="42">
        <f t="shared" si="0"/>
        <v>23.634029859999998</v>
      </c>
      <c r="H21" s="48"/>
      <c r="I21" s="48"/>
      <c r="J21" s="48"/>
      <c r="K21" s="48"/>
      <c r="L21" s="42">
        <f t="shared" si="1"/>
        <v>0</v>
      </c>
    </row>
    <row r="22" spans="2:12" x14ac:dyDescent="0.25">
      <c r="B22" s="40" t="s">
        <v>23</v>
      </c>
      <c r="C22" s="49">
        <v>191.70534351000001</v>
      </c>
      <c r="D22" s="49">
        <v>191.58572938</v>
      </c>
      <c r="E22" s="49"/>
      <c r="F22" s="49"/>
      <c r="G22" s="42">
        <f t="shared" si="0"/>
        <v>383.29107289000001</v>
      </c>
      <c r="H22" s="49"/>
      <c r="I22" s="49"/>
      <c r="J22" s="49"/>
      <c r="K22" s="49"/>
      <c r="L22" s="42">
        <f t="shared" si="1"/>
        <v>0</v>
      </c>
    </row>
    <row r="23" spans="2:12" x14ac:dyDescent="0.25">
      <c r="B23" s="39" t="s">
        <v>24</v>
      </c>
      <c r="C23" s="48">
        <v>83.264438399999989</v>
      </c>
      <c r="D23" s="48">
        <f>167-C23</f>
        <v>83.735561600000011</v>
      </c>
      <c r="E23" s="48"/>
      <c r="F23" s="48"/>
      <c r="G23" s="42">
        <f t="shared" si="0"/>
        <v>167</v>
      </c>
      <c r="H23" s="48">
        <v>629.82886881000002</v>
      </c>
      <c r="I23" s="48">
        <v>478.4</v>
      </c>
      <c r="J23" s="48"/>
      <c r="K23" s="48"/>
      <c r="L23" s="42">
        <f t="shared" si="1"/>
        <v>1108.22886881</v>
      </c>
    </row>
    <row r="24" spans="2:12" x14ac:dyDescent="0.25">
      <c r="B24" s="39" t="s">
        <v>25</v>
      </c>
      <c r="C24" s="49">
        <v>13.747328999999999</v>
      </c>
      <c r="D24" s="49">
        <v>13.702311159999999</v>
      </c>
      <c r="E24" s="49"/>
      <c r="F24" s="49"/>
      <c r="G24" s="42">
        <f t="shared" si="0"/>
        <v>27.449640159999998</v>
      </c>
      <c r="H24" s="49"/>
      <c r="I24" s="49"/>
      <c r="J24" s="49"/>
      <c r="K24" s="49"/>
      <c r="L24" s="42">
        <f t="shared" si="1"/>
        <v>0</v>
      </c>
    </row>
    <row r="25" spans="2:12" x14ac:dyDescent="0.25">
      <c r="B25" s="59" t="s">
        <v>26</v>
      </c>
      <c r="C25" s="48">
        <v>8.2836326699999994</v>
      </c>
      <c r="D25" s="48">
        <v>8.3067987700000003</v>
      </c>
      <c r="E25" s="48"/>
      <c r="F25" s="48"/>
      <c r="G25" s="42">
        <f t="shared" si="0"/>
        <v>16.59043144</v>
      </c>
      <c r="H25" s="48"/>
      <c r="I25" s="48"/>
      <c r="J25" s="48"/>
      <c r="K25" s="48"/>
      <c r="L25" s="42">
        <f t="shared" si="1"/>
        <v>0</v>
      </c>
    </row>
    <row r="26" spans="2:12" x14ac:dyDescent="0.25">
      <c r="B26" s="40" t="s">
        <v>27</v>
      </c>
      <c r="C26" s="49">
        <v>104.14452027</v>
      </c>
      <c r="D26" s="49">
        <v>103.93583470000002</v>
      </c>
      <c r="E26" s="49"/>
      <c r="F26" s="49"/>
      <c r="G26" s="42">
        <f t="shared" si="0"/>
        <v>208.08035497000003</v>
      </c>
      <c r="H26" s="49">
        <v>592.5511379300001</v>
      </c>
      <c r="I26" s="49">
        <v>799.64943795999989</v>
      </c>
      <c r="J26" s="49"/>
      <c r="K26" s="49"/>
      <c r="L26" s="42">
        <f t="shared" si="1"/>
        <v>1392.20057589</v>
      </c>
    </row>
    <row r="27" spans="2:12" x14ac:dyDescent="0.25">
      <c r="B27" s="39" t="s">
        <v>28</v>
      </c>
      <c r="C27" s="48">
        <v>0</v>
      </c>
      <c r="D27" s="48">
        <v>0</v>
      </c>
      <c r="E27" s="48"/>
      <c r="F27" s="48"/>
      <c r="G27" s="42">
        <f t="shared" si="0"/>
        <v>0</v>
      </c>
      <c r="H27" s="48"/>
      <c r="I27" s="48"/>
      <c r="J27" s="48"/>
      <c r="K27" s="48"/>
      <c r="L27" s="42">
        <f t="shared" si="1"/>
        <v>0</v>
      </c>
    </row>
    <row r="28" spans="2:12" x14ac:dyDescent="0.25">
      <c r="B28" s="39" t="s">
        <v>29</v>
      </c>
      <c r="C28" s="49">
        <v>0</v>
      </c>
      <c r="D28" s="49">
        <v>0</v>
      </c>
      <c r="E28" s="49"/>
      <c r="F28" s="49"/>
      <c r="G28" s="42">
        <f t="shared" si="0"/>
        <v>0</v>
      </c>
      <c r="H28" s="49"/>
      <c r="I28" s="49"/>
      <c r="J28" s="49"/>
      <c r="K28" s="49"/>
      <c r="L28" s="42">
        <f t="shared" si="1"/>
        <v>0</v>
      </c>
    </row>
    <row r="29" spans="2:12" x14ac:dyDescent="0.25">
      <c r="B29" s="39" t="s">
        <v>30</v>
      </c>
      <c r="C29" s="48">
        <v>0</v>
      </c>
      <c r="D29" s="48">
        <v>0</v>
      </c>
      <c r="E29" s="48"/>
      <c r="F29" s="48"/>
      <c r="G29" s="42">
        <f t="shared" si="0"/>
        <v>0</v>
      </c>
      <c r="H29" s="48"/>
      <c r="I29" s="48"/>
      <c r="J29" s="48"/>
      <c r="K29" s="48"/>
      <c r="L29" s="42">
        <f t="shared" si="1"/>
        <v>0</v>
      </c>
    </row>
    <row r="30" spans="2:12" x14ac:dyDescent="0.25">
      <c r="B30" s="39" t="s">
        <v>31</v>
      </c>
      <c r="C30" s="49">
        <v>160.68432407999998</v>
      </c>
      <c r="D30" s="49">
        <v>160.76817783999996</v>
      </c>
      <c r="E30" s="49"/>
      <c r="F30" s="49"/>
      <c r="G30" s="42">
        <f t="shared" si="0"/>
        <v>321.45250191999992</v>
      </c>
      <c r="H30" s="49"/>
      <c r="I30" s="49"/>
      <c r="J30" s="49"/>
      <c r="K30" s="49"/>
      <c r="L30" s="42">
        <f t="shared" si="1"/>
        <v>0</v>
      </c>
    </row>
    <row r="31" spans="2:12" x14ac:dyDescent="0.25">
      <c r="B31" s="59" t="s">
        <v>32</v>
      </c>
      <c r="C31" s="48">
        <v>0</v>
      </c>
      <c r="D31" s="48">
        <v>0</v>
      </c>
      <c r="E31" s="48"/>
      <c r="F31" s="48"/>
      <c r="G31" s="42">
        <f t="shared" si="0"/>
        <v>0</v>
      </c>
      <c r="H31" s="48"/>
      <c r="I31" s="48"/>
      <c r="J31" s="48"/>
      <c r="K31" s="48"/>
      <c r="L31" s="42">
        <f t="shared" si="1"/>
        <v>0</v>
      </c>
    </row>
    <row r="32" spans="2:12" x14ac:dyDescent="0.25">
      <c r="B32" s="40" t="s">
        <v>33</v>
      </c>
      <c r="C32" s="49">
        <v>0</v>
      </c>
      <c r="D32" s="49">
        <v>0</v>
      </c>
      <c r="E32" s="49"/>
      <c r="F32" s="49"/>
      <c r="G32" s="42">
        <f t="shared" si="0"/>
        <v>0</v>
      </c>
      <c r="H32" s="49"/>
      <c r="I32" s="49"/>
      <c r="J32" s="49"/>
      <c r="K32" s="49"/>
      <c r="L32" s="42">
        <f t="shared" si="1"/>
        <v>0</v>
      </c>
    </row>
    <row r="33" spans="2:12" x14ac:dyDescent="0.25">
      <c r="B33" s="59" t="s">
        <v>34</v>
      </c>
      <c r="C33" s="50">
        <v>107.5596697</v>
      </c>
      <c r="D33" s="50">
        <f>214-C33</f>
        <v>106.4403303</v>
      </c>
      <c r="E33" s="50"/>
      <c r="F33" s="50"/>
      <c r="G33" s="42">
        <f t="shared" si="0"/>
        <v>214</v>
      </c>
      <c r="H33" s="50">
        <v>34.921276310000003</v>
      </c>
      <c r="I33" s="50">
        <v>290.2</v>
      </c>
      <c r="J33" s="50"/>
      <c r="K33" s="50"/>
      <c r="L33" s="42">
        <f t="shared" si="1"/>
        <v>325.12127630999998</v>
      </c>
    </row>
    <row r="34" spans="2:12" x14ac:dyDescent="0.25">
      <c r="B34" s="56" t="s">
        <v>10</v>
      </c>
      <c r="C34" s="57">
        <f>SUM(C10:C33)</f>
        <v>1073.83007318</v>
      </c>
      <c r="D34" s="57">
        <f>SUM(D10:D33)</f>
        <v>1097.5419046</v>
      </c>
      <c r="E34" s="57">
        <f>SUM(E10:E33)</f>
        <v>0</v>
      </c>
      <c r="F34" s="57">
        <f>SUM(F10:F33)</f>
        <v>0</v>
      </c>
      <c r="G34" s="57">
        <f t="shared" ref="G34" si="2">SUM(G10:G33)</f>
        <v>2171.3719777800002</v>
      </c>
      <c r="H34" s="58">
        <f>SUM(H10:H33)</f>
        <v>2065.53503383</v>
      </c>
      <c r="I34" s="58">
        <f>SUM(I10:I33)</f>
        <v>2737.6513308599997</v>
      </c>
      <c r="J34" s="58">
        <f>SUM(J10:J33)</f>
        <v>0</v>
      </c>
      <c r="K34" s="58">
        <f>SUM(K10:K33)</f>
        <v>0</v>
      </c>
      <c r="L34" s="58">
        <f t="shared" ref="L34" si="3">SUM(L10:L33)</f>
        <v>4803.1863646900001</v>
      </c>
    </row>
    <row r="35" spans="2:12" x14ac:dyDescent="0.25">
      <c r="B35" s="136" t="s">
        <v>79</v>
      </c>
      <c r="J35" s="32"/>
      <c r="L35" s="32"/>
    </row>
    <row r="36" spans="2:12" x14ac:dyDescent="0.25">
      <c r="B36" s="107"/>
      <c r="J36" s="32"/>
      <c r="L36" s="32"/>
    </row>
    <row r="37" spans="2:12" x14ac:dyDescent="0.25">
      <c r="B37" s="107"/>
      <c r="J37" s="32"/>
      <c r="L37" s="32"/>
    </row>
    <row r="38" spans="2:12" x14ac:dyDescent="0.25">
      <c r="B38" s="108"/>
      <c r="C38" s="99"/>
      <c r="D38" s="99"/>
      <c r="E38" s="99"/>
      <c r="F38" s="99"/>
      <c r="J38" s="32"/>
      <c r="L38" s="32"/>
    </row>
    <row r="39" spans="2:12" x14ac:dyDescent="0.25">
      <c r="B39" s="109"/>
      <c r="J39" s="32"/>
      <c r="L39" s="32"/>
    </row>
    <row r="40" spans="2:12" x14ac:dyDescent="0.25">
      <c r="B40" s="109"/>
      <c r="J40" s="32"/>
      <c r="L40" s="32"/>
    </row>
    <row r="41" spans="2:12" x14ac:dyDescent="0.25">
      <c r="B41" s="109"/>
      <c r="J41" s="32"/>
      <c r="L41" s="32"/>
    </row>
    <row r="42" spans="2:12" x14ac:dyDescent="0.25">
      <c r="B42" s="110"/>
      <c r="C42" s="7"/>
      <c r="D42" s="7"/>
      <c r="E42" s="7"/>
      <c r="F42" s="7"/>
      <c r="G42" s="7"/>
      <c r="H42" s="7"/>
      <c r="I42" s="7"/>
      <c r="J42" s="32"/>
      <c r="K42" s="7"/>
      <c r="L42" s="32"/>
    </row>
    <row r="43" spans="2:12" x14ac:dyDescent="0.25">
      <c r="B43" s="110"/>
      <c r="C43" s="7"/>
      <c r="D43" s="7"/>
      <c r="E43" s="7"/>
      <c r="F43" s="7"/>
      <c r="G43" s="7"/>
      <c r="H43" s="7"/>
      <c r="I43" s="7"/>
      <c r="J43" s="32"/>
      <c r="K43" s="7"/>
      <c r="L43" s="32"/>
    </row>
    <row r="44" spans="2:12" x14ac:dyDescent="0.25">
      <c r="B44" s="8"/>
      <c r="C44" s="7"/>
      <c r="D44" s="7"/>
      <c r="E44" s="7"/>
      <c r="F44" s="7"/>
      <c r="G44" s="7"/>
      <c r="H44" s="7"/>
      <c r="I44" s="7"/>
      <c r="J44" s="32"/>
      <c r="K44" s="7"/>
      <c r="L44" s="32"/>
    </row>
    <row r="45" spans="2:12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32"/>
    </row>
    <row r="46" spans="2:12" x14ac:dyDescent="0.25">
      <c r="B46" s="8"/>
      <c r="C46" s="7"/>
      <c r="D46" s="7"/>
      <c r="E46" s="7"/>
      <c r="F46" s="7"/>
      <c r="G46" s="7"/>
      <c r="H46" s="7"/>
      <c r="I46" s="7"/>
      <c r="J46" s="7"/>
      <c r="K46" s="7"/>
      <c r="L46" s="32"/>
    </row>
    <row r="47" spans="2:12" x14ac:dyDescent="0.25">
      <c r="B47" s="8"/>
      <c r="C47" s="7"/>
      <c r="D47" s="7"/>
      <c r="E47" s="7"/>
      <c r="F47" s="7"/>
      <c r="G47" s="7"/>
      <c r="H47" s="7"/>
      <c r="I47" s="7"/>
      <c r="J47" s="7"/>
      <c r="K47" s="7"/>
      <c r="L47" s="32"/>
    </row>
    <row r="48" spans="2:12" x14ac:dyDescent="0.25">
      <c r="B48" s="8"/>
      <c r="C48" s="7"/>
      <c r="D48" s="7"/>
      <c r="E48" s="7"/>
      <c r="F48" s="7"/>
      <c r="G48" s="7"/>
      <c r="H48" s="7"/>
      <c r="I48" s="7"/>
      <c r="J48" s="7"/>
      <c r="K48" s="7"/>
      <c r="L48" s="32"/>
    </row>
    <row r="49" spans="2:12" x14ac:dyDescent="0.25">
      <c r="B49" s="8"/>
      <c r="C49" s="7"/>
      <c r="D49" s="7"/>
      <c r="E49" s="7"/>
      <c r="F49" s="7"/>
      <c r="G49" s="7"/>
      <c r="H49" s="7"/>
      <c r="I49" s="7"/>
      <c r="J49" s="7"/>
      <c r="K49" s="7"/>
      <c r="L49" s="32"/>
    </row>
    <row r="50" spans="2:12" x14ac:dyDescent="0.25">
      <c r="B50" s="8"/>
      <c r="C50" s="7"/>
      <c r="D50" s="7"/>
      <c r="E50" s="7"/>
      <c r="F50" s="7"/>
      <c r="G50" s="7"/>
      <c r="H50" s="7"/>
      <c r="I50" s="7"/>
      <c r="J50" s="7"/>
      <c r="K50" s="7"/>
      <c r="L50" s="32"/>
    </row>
    <row r="51" spans="2:12" x14ac:dyDescent="0.25">
      <c r="B51" s="8"/>
      <c r="C51" s="7"/>
      <c r="D51" s="7"/>
      <c r="E51" s="7"/>
      <c r="F51" s="7"/>
      <c r="G51" s="7"/>
      <c r="H51" s="7"/>
      <c r="I51" s="7"/>
      <c r="J51" s="7"/>
      <c r="K51" s="7"/>
      <c r="L51" s="32"/>
    </row>
    <row r="52" spans="2:12" x14ac:dyDescent="0.25">
      <c r="B52" s="8"/>
      <c r="C52" s="7"/>
      <c r="D52" s="7"/>
      <c r="E52" s="7"/>
      <c r="F52" s="7"/>
      <c r="G52" s="7"/>
      <c r="H52" s="7"/>
      <c r="I52" s="7"/>
      <c r="J52" s="7"/>
      <c r="K52" s="7"/>
      <c r="L52" s="32"/>
    </row>
    <row r="53" spans="2:12" x14ac:dyDescent="0.25">
      <c r="B53" s="8"/>
      <c r="C53" s="7"/>
      <c r="D53" s="7"/>
      <c r="E53" s="7"/>
      <c r="F53" s="7"/>
      <c r="G53" s="7"/>
      <c r="H53" s="7"/>
      <c r="I53" s="7"/>
      <c r="J53" s="7"/>
      <c r="K53" s="7"/>
      <c r="L53" s="32"/>
    </row>
    <row r="54" spans="2:12" x14ac:dyDescent="0.25">
      <c r="B54" s="8"/>
      <c r="C54" s="7"/>
      <c r="D54" s="7"/>
      <c r="E54" s="7"/>
      <c r="F54" s="7"/>
      <c r="G54" s="7"/>
      <c r="H54" s="7"/>
      <c r="I54" s="7"/>
      <c r="J54" s="7"/>
      <c r="K54" s="7"/>
      <c r="L54" s="32"/>
    </row>
    <row r="55" spans="2:12" x14ac:dyDescent="0.25">
      <c r="B55" s="8"/>
      <c r="C55" s="7"/>
      <c r="D55" s="7"/>
      <c r="E55" s="7"/>
      <c r="F55" s="7"/>
      <c r="G55" s="7"/>
      <c r="H55" s="7"/>
      <c r="I55" s="7"/>
      <c r="J55" s="7"/>
      <c r="K55" s="7"/>
      <c r="L55" s="32"/>
    </row>
    <row r="56" spans="2:12" x14ac:dyDescent="0.25">
      <c r="B56" s="8"/>
      <c r="C56" s="7"/>
      <c r="D56" s="7"/>
      <c r="E56" s="7"/>
      <c r="F56" s="7"/>
      <c r="G56" s="7"/>
      <c r="H56" s="7"/>
      <c r="I56" s="7"/>
      <c r="J56" s="7"/>
      <c r="K56" s="7"/>
    </row>
    <row r="57" spans="2:12" x14ac:dyDescent="0.25">
      <c r="B57" s="8"/>
      <c r="C57" s="7"/>
      <c r="D57" s="7"/>
      <c r="E57" s="7"/>
      <c r="F57" s="7"/>
      <c r="G57" s="7"/>
      <c r="H57" s="7"/>
      <c r="I57" s="7"/>
      <c r="J57" s="7"/>
      <c r="K57" s="7"/>
    </row>
    <row r="58" spans="2:12" x14ac:dyDescent="0.25">
      <c r="B58" s="8"/>
      <c r="C58" s="7"/>
      <c r="D58" s="7"/>
      <c r="E58" s="7"/>
      <c r="F58" s="7"/>
      <c r="G58" s="7"/>
      <c r="H58" s="7"/>
      <c r="I58" s="7"/>
      <c r="J58" s="7"/>
      <c r="K58" s="7"/>
    </row>
    <row r="59" spans="2:12" x14ac:dyDescent="0.25">
      <c r="B59" s="8"/>
      <c r="C59" s="7"/>
      <c r="D59" s="7"/>
      <c r="E59" s="7"/>
      <c r="F59" s="7"/>
      <c r="G59" s="7"/>
      <c r="H59" s="7"/>
      <c r="I59" s="7"/>
      <c r="J59" s="7"/>
      <c r="K59" s="7"/>
    </row>
    <row r="60" spans="2:12" x14ac:dyDescent="0.25">
      <c r="B60" s="8"/>
      <c r="C60" s="7"/>
      <c r="D60" s="7"/>
      <c r="E60" s="7"/>
      <c r="F60" s="7"/>
      <c r="G60" s="7"/>
      <c r="H60" s="7"/>
      <c r="I60" s="7"/>
      <c r="J60" s="7"/>
      <c r="K60" s="7"/>
    </row>
    <row r="61" spans="2:12" x14ac:dyDescent="0.25">
      <c r="B61" s="8"/>
      <c r="C61" s="7"/>
      <c r="D61" s="7"/>
      <c r="E61" s="7"/>
      <c r="F61" s="7"/>
      <c r="G61" s="7"/>
      <c r="H61" s="7"/>
      <c r="I61" s="7"/>
      <c r="J61" s="7"/>
      <c r="K61" s="7"/>
    </row>
    <row r="62" spans="2:12" x14ac:dyDescent="0.25">
      <c r="B62" s="8"/>
      <c r="C62" s="7"/>
      <c r="D62" s="7"/>
      <c r="E62" s="7"/>
      <c r="F62" s="7"/>
      <c r="G62" s="7"/>
      <c r="H62" s="7"/>
      <c r="I62" s="7"/>
      <c r="J62" s="7"/>
      <c r="K62" s="7"/>
    </row>
    <row r="63" spans="2:12" x14ac:dyDescent="0.25">
      <c r="B63" s="8"/>
      <c r="C63" s="7"/>
      <c r="D63" s="7"/>
      <c r="E63" s="7"/>
      <c r="F63" s="7"/>
      <c r="G63" s="7"/>
      <c r="H63" s="7"/>
      <c r="I63" s="7"/>
      <c r="J63" s="7"/>
      <c r="K63" s="7"/>
    </row>
    <row r="64" spans="2:12" x14ac:dyDescent="0.25">
      <c r="B64" s="8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8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8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5">
      <c r="B67" s="8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5">
      <c r="B68" s="8"/>
      <c r="C68" s="7"/>
      <c r="D68" s="7"/>
      <c r="E68" s="7"/>
      <c r="F68" s="7"/>
      <c r="G68" s="7"/>
      <c r="H68" s="7"/>
      <c r="I68" s="7"/>
      <c r="J68" s="7"/>
      <c r="K68" s="7"/>
    </row>
  </sheetData>
  <mergeCells count="4">
    <mergeCell ref="B8:B9"/>
    <mergeCell ref="C8:G8"/>
    <mergeCell ref="H8:L8"/>
    <mergeCell ref="S9:W9"/>
  </mergeCells>
  <dataValidations count="1">
    <dataValidation allowBlank="1" showInputMessage="1" showErrorMessage="1" promptTitle="PUTO" sqref="B6:F7 B4:F4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Transf. Autom. 2016</vt:lpstr>
      <vt:lpstr>Transf. Presup. 2016 </vt:lpstr>
      <vt:lpstr>Transf. Autom. 2017</vt:lpstr>
      <vt:lpstr>Transf. Presup. 2017</vt:lpstr>
      <vt:lpstr>Transf. Autom. 2018</vt:lpstr>
      <vt:lpstr>Transf. Presup. 2018</vt:lpstr>
      <vt:lpstr>Transf. Autom. 2019</vt:lpstr>
      <vt:lpstr>Tranf. Presup. 2019</vt:lpstr>
      <vt:lpstr>Transf. ExtraPresup. 2019</vt:lpstr>
      <vt:lpstr>TRANSFERENCIAS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Antonio Nicolas Lorenti</cp:lastModifiedBy>
  <cp:lastPrinted>2019-08-05T19:03:19Z</cp:lastPrinted>
  <dcterms:created xsi:type="dcterms:W3CDTF">2017-07-10T18:48:49Z</dcterms:created>
  <dcterms:modified xsi:type="dcterms:W3CDTF">2019-09-25T14:33:14Z</dcterms:modified>
</cp:coreProperties>
</file>