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455"/>
  </bookViews>
  <sheets>
    <sheet name="Simulador - Español" sheetId="1" r:id="rId1"/>
    <sheet name="Anexo" sheetId="2" state="hidden" r:id="rId2"/>
    <sheet name="Tabla de Distancias 1" sheetId="3" state="hidden" r:id="rId3"/>
    <sheet name="Tabla de Distancias 2" sheetId="7" state="hidden" r:id="rId4"/>
    <sheet name="Zona - Origen" sheetId="4" state="hidden" r:id="rId5"/>
    <sheet name="Zona - Destino" sheetId="5" state="hidden" r:id="rId6"/>
    <sheet name="Zona-Alt. Navegacion" sheetId="6" state="hidden" r:id="rId7"/>
  </sheets>
  <definedNames>
    <definedName name="Bahia_Blanca">'Zona - Destino'!$B$3:$B$5</definedName>
    <definedName name="Bahía_Blanca">'Zona - Origen'!$B$3</definedName>
    <definedName name="Beagle">'Zona - Origen'!$B$4:$B$5</definedName>
    <definedName name="Beaglee">'Zona - Destino'!$B$6</definedName>
    <definedName name="Rio_1">'Zona - Destino'!$H$2:$H$4</definedName>
    <definedName name="Rio_2">'Zona - Destino'!$N$2:$N$3</definedName>
    <definedName name="Rio_de_la_Plata">'Zona - Destino'!$B$2</definedName>
    <definedName name="Río_de_la_Plata">'Zona - Origen'!$B$2</definedName>
    <definedName name="Rio_Parana">'Zona - Destino'!$E$2:$E$23</definedName>
    <definedName name="Rio_Paraná">'Zona-Alt. Navegacion'!$B$2:$B$3</definedName>
    <definedName name="Río_Paraná" localSheetId="3">'Zona - Origen'!$E$2</definedName>
    <definedName name="Rio_Uruguay">'Zona - Destino'!$E$24:$E$27</definedName>
    <definedName name="Río_Uruguay" localSheetId="3">'Zona - Origen'!$E$3</definedName>
    <definedName name="Rio_Uruuguay">'Zona-Alt. Navegacion'!$B$4:$B$5</definedName>
    <definedName name="ZonaRio_2">'Zona - Destino'!$O$2:$O$3</definedName>
    <definedName name="Zonas_1">'Zona - Destino'!$G$2:$G$4</definedName>
    <definedName name="Zonas_2">'Zona - Destino'!$M$2:$M$3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3" i="1" s="1"/>
  <c r="H4" i="7"/>
  <c r="H3" i="7"/>
  <c r="H2" i="7"/>
  <c r="B82" i="1" s="1"/>
  <c r="H1" i="7"/>
  <c r="B81" i="1" s="1"/>
  <c r="Q3" i="5"/>
  <c r="Q2" i="5"/>
  <c r="Q1" i="5"/>
  <c r="P3" i="5"/>
  <c r="P2" i="5"/>
  <c r="P1" i="5"/>
  <c r="G2" i="3"/>
  <c r="G1" i="3"/>
  <c r="B60" i="1" s="1"/>
  <c r="J2" i="5"/>
  <c r="J1" i="5"/>
  <c r="B39" i="1" l="1"/>
  <c r="B25" i="2" l="1"/>
  <c r="B56" i="1" l="1"/>
  <c r="B55" i="1"/>
  <c r="B25" i="1"/>
  <c r="B16" i="1" l="1"/>
  <c r="A3" i="3" l="1"/>
  <c r="A4" i="3"/>
  <c r="A5" i="3"/>
  <c r="A6" i="3"/>
  <c r="A7" i="3"/>
  <c r="A2" i="3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B86" i="1" l="1"/>
  <c r="B92" i="1"/>
  <c r="B16" i="2"/>
  <c r="B17" i="2" s="1"/>
  <c r="B22" i="2"/>
  <c r="B19" i="2"/>
  <c r="B12" i="2"/>
  <c r="B9" i="2"/>
  <c r="B6" i="2"/>
  <c r="B7" i="2" s="1"/>
  <c r="B10" i="2" l="1"/>
  <c r="B13" i="2" s="1"/>
  <c r="B20" i="2"/>
  <c r="B23" i="2" s="1"/>
  <c r="B55" i="2"/>
  <c r="B57" i="2" s="1"/>
  <c r="B59" i="2" s="1"/>
  <c r="B64" i="1"/>
  <c r="B33" i="2" s="1"/>
  <c r="B70" i="1"/>
  <c r="B40" i="2" l="1"/>
  <c r="B93" i="1"/>
  <c r="B94" i="1"/>
  <c r="B48" i="2"/>
  <c r="B42" i="2" l="1"/>
  <c r="B44" i="2" s="1"/>
  <c r="B95" i="1"/>
  <c r="B50" i="2"/>
  <c r="B87" i="1" s="1"/>
  <c r="B35" i="2"/>
  <c r="B71" i="1" l="1"/>
  <c r="B34" i="1"/>
  <c r="B37" i="2"/>
  <c r="B65" i="1"/>
  <c r="B40" i="1"/>
  <c r="B35" i="1"/>
  <c r="B41" i="1"/>
  <c r="B52" i="2"/>
  <c r="B42" i="1" l="1"/>
  <c r="B36" i="1"/>
  <c r="B88" i="1"/>
  <c r="B89" i="1" s="1"/>
  <c r="B66" i="1"/>
  <c r="B67" i="1" s="1"/>
  <c r="B72" i="1"/>
  <c r="B73" i="1" s="1"/>
  <c r="B103" i="1" l="1"/>
  <c r="B104" i="1"/>
  <c r="B105" i="1" l="1"/>
</calcChain>
</file>

<file path=xl/sharedStrings.xml><?xml version="1.0" encoding="utf-8"?>
<sst xmlns="http://schemas.openxmlformats.org/spreadsheetml/2006/main" count="490" uniqueCount="149">
  <si>
    <t>Simulación de la Tarifa Máxima de los Servicios de  Practicaje y Pilotaje</t>
  </si>
  <si>
    <t>Servicio de Practicaje</t>
  </si>
  <si>
    <t>Eslora</t>
  </si>
  <si>
    <t>Manga</t>
  </si>
  <si>
    <t>Puntal</t>
  </si>
  <si>
    <t>Comentarios:</t>
  </si>
  <si>
    <t>UF</t>
  </si>
  <si>
    <t>CF</t>
  </si>
  <si>
    <t>USD</t>
  </si>
  <si>
    <t>Servicio Básico</t>
  </si>
  <si>
    <t>Puerto Patagónico</t>
  </si>
  <si>
    <t>Adicional P. Patagónico</t>
  </si>
  <si>
    <t>Adicional Calado</t>
  </si>
  <si>
    <t>Buque de Bandera Argentina</t>
  </si>
  <si>
    <t>sobre el SB</t>
  </si>
  <si>
    <t>Bonificación Buque Argentino</t>
  </si>
  <si>
    <t>sobre SB+AC+APP</t>
  </si>
  <si>
    <t>sobre SB+AC</t>
  </si>
  <si>
    <t>Giro sin remolcador</t>
  </si>
  <si>
    <t>Adicional Giro sin remolcador</t>
  </si>
  <si>
    <t>Este simulador no contempla:</t>
  </si>
  <si>
    <t>Servicio de Pilotaje</t>
  </si>
  <si>
    <t>Adicionales</t>
  </si>
  <si>
    <t>Bonificaciones</t>
  </si>
  <si>
    <t>Servicio Total</t>
  </si>
  <si>
    <t>CR</t>
  </si>
  <si>
    <t>km</t>
  </si>
  <si>
    <t>m</t>
  </si>
  <si>
    <t>% Adicional Calado</t>
  </si>
  <si>
    <t>% Adicional P. Patagónico</t>
  </si>
  <si>
    <t>% Bonificación Buque Argentino</t>
  </si>
  <si>
    <t>Bonificación Buques Argentinos</t>
  </si>
  <si>
    <t>pies</t>
  </si>
  <si>
    <t>Cantidad de Prácticos</t>
  </si>
  <si>
    <t>Cantidad de Practicos</t>
  </si>
  <si>
    <t>Calado de Entrada</t>
  </si>
  <si>
    <t>Calado de Salida</t>
  </si>
  <si>
    <t>Entrada</t>
  </si>
  <si>
    <t>Salida</t>
  </si>
  <si>
    <t xml:space="preserve">Servicio de Pilotaje </t>
  </si>
  <si>
    <t>Tramo 1</t>
  </si>
  <si>
    <t>Tramo 2</t>
  </si>
  <si>
    <t>Tarifa Total Practicaje</t>
  </si>
  <si>
    <t>Tarifa Total Pilotaje</t>
  </si>
  <si>
    <t>Datos del Buque</t>
  </si>
  <si>
    <t>*eslora máxima indicada en los certificados estatutarios</t>
  </si>
  <si>
    <t>*manga moldeada indicada en los certificados estatutarios</t>
  </si>
  <si>
    <t>*puntal indicado en los certificados estatutarios</t>
  </si>
  <si>
    <t>▪ Adicionales por demora</t>
  </si>
  <si>
    <t>▪ Adicionales por permanencia a bordo</t>
  </si>
  <si>
    <t>▪ Adicionales por cancelación del servicio</t>
  </si>
  <si>
    <t>▪ Adicionales por demoras</t>
  </si>
  <si>
    <t>▪ Adicionales por buques remolcados</t>
  </si>
  <si>
    <t>▪ Cancelaciones del servicio</t>
  </si>
  <si>
    <t>*Se recomienda imprimir este documento seleccionando la opción de márgenes estrechos</t>
  </si>
  <si>
    <r>
      <rPr>
        <sz val="11"/>
        <color theme="1"/>
        <rFont val="Calibri"/>
        <family val="2"/>
        <scheme val="minor"/>
      </rPr>
      <t>▪ Adicionales por cambio de escotilla</t>
    </r>
  </si>
  <si>
    <t>*contempla: calado, puerto patagónico y giro sin remolcador</t>
  </si>
  <si>
    <t>*contempla: buque de bandera argentina</t>
  </si>
  <si>
    <t>*contempla: calado y puerto patagónico</t>
  </si>
  <si>
    <t>Unidades Fiscales (UF)</t>
  </si>
  <si>
    <t>Origen</t>
  </si>
  <si>
    <t>Destino</t>
  </si>
  <si>
    <t>Distancia</t>
  </si>
  <si>
    <t>Concatenar</t>
  </si>
  <si>
    <t>Recalada</t>
  </si>
  <si>
    <t>Zona Común</t>
  </si>
  <si>
    <t>Paraná</t>
  </si>
  <si>
    <t>Santa Fé</t>
  </si>
  <si>
    <t>Diamante</t>
  </si>
  <si>
    <t>Timbués</t>
  </si>
  <si>
    <t>Pto. San Martín</t>
  </si>
  <si>
    <t>San Lorenzo</t>
  </si>
  <si>
    <t>Rosario</t>
  </si>
  <si>
    <t>Pta. Alvear</t>
  </si>
  <si>
    <t>Arroyo Seco</t>
  </si>
  <si>
    <t>Villa Constitución</t>
  </si>
  <si>
    <t>San Nicolás</t>
  </si>
  <si>
    <t>Puerto Martins</t>
  </si>
  <si>
    <t>Por donde</t>
  </si>
  <si>
    <t>Emilio Mitre</t>
  </si>
  <si>
    <t>Ramallo</t>
  </si>
  <si>
    <t>San Pedro</t>
  </si>
  <si>
    <t>Lima</t>
  </si>
  <si>
    <t>Zárate</t>
  </si>
  <si>
    <t>Campana</t>
  </si>
  <si>
    <t>Escobar</t>
  </si>
  <si>
    <t>Ibicuy</t>
  </si>
  <si>
    <t>Del Guazú</t>
  </si>
  <si>
    <t>Nueva Palmira</t>
  </si>
  <si>
    <t>Punta Pereyra</t>
  </si>
  <si>
    <t>Martín García</t>
  </si>
  <si>
    <t>Paysandú</t>
  </si>
  <si>
    <t>Concepción del Uruguay</t>
  </si>
  <si>
    <t>M'Bopicuá</t>
  </si>
  <si>
    <t>Fray Bentos</t>
  </si>
  <si>
    <t>Boya 11</t>
  </si>
  <si>
    <t>Pto. Rosales</t>
  </si>
  <si>
    <t>Pto. Ingeniero White</t>
  </si>
  <si>
    <t>Pto. Galván</t>
  </si>
  <si>
    <t>Punta Moat</t>
  </si>
  <si>
    <t>Bahía Lapataia</t>
  </si>
  <si>
    <t>Ushuaia</t>
  </si>
  <si>
    <r>
      <rPr>
        <sz val="11"/>
        <color theme="1"/>
        <rFont val="Wingdings"/>
        <charset val="2"/>
      </rPr>
      <t>û</t>
    </r>
    <r>
      <rPr>
        <sz val="11"/>
        <color theme="1"/>
        <rFont val="Calibri"/>
        <family val="2"/>
        <scheme val="minor"/>
      </rPr>
      <t xml:space="preserve"> En los buques de pasajeros, el puntal se determinará por la cubierta más alta cuya eslora no sea inferior al 75% de la eslora máxima del buque.</t>
    </r>
  </si>
  <si>
    <r>
      <rPr>
        <sz val="11"/>
        <color theme="1"/>
        <rFont val="Wingdings"/>
        <charset val="2"/>
      </rPr>
      <t>û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En el caso de los buques de carga rodante, el puntal se determinará por la cubierta de carga más alta cuya eslora no sea inferior al 75% de la eslora máxima del buque.</t>
    </r>
  </si>
  <si>
    <t>Las celdas a completar con los parámetros necesarios para el cálculo son las celdas sombreadas en gris. El resto de las celdas corresponden a cálculos y comentarios del simulador.</t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</si>
  <si>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>Servicio de Prácticaje: Maniobra de atraque/fondeo y/o zarpada de puertos, radas o instalaciones costa afuera.</t>
    </r>
  </si>
  <si>
    <r>
      <t>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>Servicio de Pilotaje: Navegación en ríos, canales y rías.</t>
    </r>
  </si>
  <si>
    <t>Recorrido</t>
  </si>
  <si>
    <t>Río_de_la_Plata</t>
  </si>
  <si>
    <t>Río_Paraná</t>
  </si>
  <si>
    <t>Río_Uruguay</t>
  </si>
  <si>
    <t>Beagle</t>
  </si>
  <si>
    <t>Bahía_Blanca</t>
  </si>
  <si>
    <t>Rio_de_la_Plata</t>
  </si>
  <si>
    <t>Rio_Parana</t>
  </si>
  <si>
    <t>Rio_Uruguay</t>
  </si>
  <si>
    <t>Bahia_Blanca</t>
  </si>
  <si>
    <t>Beaglee</t>
  </si>
  <si>
    <t>ZonaRio</t>
  </si>
  <si>
    <t>Beagleee</t>
  </si>
  <si>
    <t>Rio_Plata</t>
  </si>
  <si>
    <t>Rio_Paraná</t>
  </si>
  <si>
    <t>Rio_Uruuguay</t>
  </si>
  <si>
    <t>Bahia_Blancaa</t>
  </si>
  <si>
    <t>Alternativas de Navegacion</t>
  </si>
  <si>
    <t>Practicos</t>
  </si>
  <si>
    <t>Zona 1</t>
  </si>
  <si>
    <t>Zona 2</t>
  </si>
  <si>
    <t>Zona1</t>
  </si>
  <si>
    <t>Zona2</t>
  </si>
  <si>
    <t>Zonas1</t>
  </si>
  <si>
    <t>Rio1</t>
  </si>
  <si>
    <t>ZonaRio1</t>
  </si>
  <si>
    <t>Rio2</t>
  </si>
  <si>
    <t>Zonas2</t>
  </si>
  <si>
    <t>ZonaRio2</t>
  </si>
  <si>
    <t>Navegación IDA</t>
  </si>
  <si>
    <t>Navegación VUELTA</t>
  </si>
  <si>
    <t>Km de Recorrido IDA</t>
  </si>
  <si>
    <t>Km de Recorrido VUELTA</t>
  </si>
  <si>
    <t>Todas las celdas pintadas en gris deben ser completadas para garantizar el funcionamiento del simulador</t>
  </si>
  <si>
    <t>*el mínimo valor de UF es 65</t>
  </si>
  <si>
    <t>* El puerto patagónico más al norte es San Antonio Este. Hacia el sur, todos los demás puertos son considerados  Puertos Patagónicos.</t>
  </si>
  <si>
    <t>Coeficiente Fiscal (CF)</t>
  </si>
  <si>
    <t>Coeficiente Recorrido (CR)</t>
  </si>
  <si>
    <t>TARIFA TOTAL</t>
  </si>
  <si>
    <t>Ante cualquier consulta o comentario respecto al simulador por favor escribir a puertos@transporte.gob.ar</t>
  </si>
  <si>
    <t>El siguiente simulador tiene la finalidad de indicar el valor del servicio de practicaje y pilotaje para una operación tipo sin tener en cuenta problemáticas que pueden ocurrir durante la operación que se transmiten en mayores valores de la tarifa. Este tarifario aplica a todas las zonas y puertos donde se requieran prácticos.</t>
  </si>
  <si>
    <t>Continúación del formulario para el servicio de pilotaje, de acuerdo a los parámetros ingresados en la primera parte del simulador.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</si>
</sst>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0" fontId="0" fillId="0" borderId="0" xfId="0" applyNumberFormat="1"/>
    <xf numFmtId="0" fontId="4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3" fillId="0" borderId="4" xfId="0" applyFont="1" applyBorder="1"/>
    <xf numFmtId="43" fontId="3" fillId="0" borderId="0" xfId="1" applyFont="1" applyBorder="1"/>
    <xf numFmtId="0" fontId="3" fillId="0" borderId="0" xfId="0" applyFont="1" applyBorder="1"/>
    <xf numFmtId="43" fontId="0" fillId="0" borderId="0" xfId="1" applyFont="1" applyBorder="1"/>
    <xf numFmtId="43" fontId="0" fillId="0" borderId="0" xfId="1" applyFont="1" applyFill="1" applyBorder="1" applyAlignment="1">
      <alignment horizontal="right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Border="1" applyAlignment="1">
      <alignment horizontal="left" vertical="center" wrapText="1"/>
    </xf>
    <xf numFmtId="0" fontId="7" fillId="0" borderId="4" xfId="0" applyFont="1" applyBorder="1"/>
    <xf numFmtId="0" fontId="7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0" xfId="0" applyFont="1" applyBorder="1" applyAlignment="1"/>
    <xf numFmtId="43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1" xfId="0" applyFont="1" applyBorder="1"/>
    <xf numFmtId="43" fontId="0" fillId="0" borderId="2" xfId="1" applyFont="1" applyBorder="1"/>
    <xf numFmtId="0" fontId="0" fillId="0" borderId="2" xfId="0" applyFont="1" applyBorder="1"/>
    <xf numFmtId="0" fontId="0" fillId="0" borderId="3" xfId="0" applyFont="1" applyBorder="1"/>
    <xf numFmtId="0" fontId="6" fillId="0" borderId="4" xfId="0" applyFont="1" applyBorder="1" applyAlignment="1"/>
    <xf numFmtId="0" fontId="0" fillId="0" borderId="6" xfId="0" applyBorder="1"/>
    <xf numFmtId="0" fontId="3" fillId="0" borderId="7" xfId="0" applyFont="1" applyBorder="1"/>
    <xf numFmtId="0" fontId="5" fillId="0" borderId="0" xfId="0" applyFont="1" applyFill="1" applyBorder="1" applyAlignment="1"/>
    <xf numFmtId="0" fontId="0" fillId="0" borderId="0" xfId="0" applyFont="1" applyBorder="1" applyProtection="1">
      <protection hidden="1"/>
    </xf>
    <xf numFmtId="43" fontId="3" fillId="0" borderId="0" xfId="1" applyFont="1" applyBorder="1" applyProtection="1">
      <protection hidden="1"/>
    </xf>
    <xf numFmtId="43" fontId="0" fillId="0" borderId="0" xfId="1" applyFont="1" applyFill="1" applyBorder="1" applyProtection="1">
      <protection hidden="1"/>
    </xf>
    <xf numFmtId="43" fontId="7" fillId="0" borderId="0" xfId="1" applyFont="1" applyBorder="1" applyProtection="1">
      <protection hidden="1"/>
    </xf>
    <xf numFmtId="43" fontId="7" fillId="0" borderId="0" xfId="0" applyNumberFormat="1" applyFont="1" applyBorder="1"/>
    <xf numFmtId="0" fontId="0" fillId="0" borderId="0" xfId="0" applyNumberFormat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43" fontId="0" fillId="3" borderId="9" xfId="1" applyFont="1" applyFill="1" applyBorder="1" applyAlignment="1">
      <alignment horizontal="right"/>
    </xf>
    <xf numFmtId="0" fontId="0" fillId="3" borderId="9" xfId="0" applyFont="1" applyFill="1" applyBorder="1"/>
    <xf numFmtId="43" fontId="0" fillId="3" borderId="9" xfId="1" applyFont="1" applyFill="1" applyBorder="1"/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50"/>
  <sheetViews>
    <sheetView tabSelected="1" topLeftCell="A94" workbookViewId="0">
      <selection activeCell="A107" sqref="A107:I107"/>
    </sheetView>
  </sheetViews>
  <sheetFormatPr baseColWidth="10" defaultRowHeight="15" x14ac:dyDescent="0.25"/>
  <cols>
    <col min="1" max="1" width="26.140625" style="5" customWidth="1"/>
    <col min="2" max="2" width="13.42578125" style="5" customWidth="1"/>
    <col min="3" max="3" width="4.85546875" style="5" customWidth="1"/>
    <col min="4" max="7" width="9.28515625" style="5" customWidth="1"/>
    <col min="8" max="8" width="7.7109375" style="5" customWidth="1"/>
    <col min="9" max="9" width="9.5703125" style="5" customWidth="1"/>
    <col min="10" max="10" width="9.28515625" style="5" customWidth="1"/>
    <col min="11" max="11" width="4.42578125" style="19" customWidth="1"/>
    <col min="12" max="12" width="4.85546875" style="19" customWidth="1"/>
    <col min="13" max="16384" width="11.42578125" style="19"/>
  </cols>
  <sheetData>
    <row r="1" spans="1:12" ht="15.75" thickBot="1" x14ac:dyDescent="0.3">
      <c r="A1" s="68" t="s">
        <v>0</v>
      </c>
      <c r="B1" s="69"/>
      <c r="C1" s="69"/>
      <c r="D1" s="69"/>
      <c r="E1" s="69"/>
      <c r="F1" s="69"/>
      <c r="G1" s="69"/>
      <c r="H1" s="69"/>
      <c r="I1" s="70"/>
      <c r="J1" s="18"/>
      <c r="K1" s="42"/>
      <c r="L1" s="18"/>
    </row>
    <row r="2" spans="1:12" ht="15" customHeight="1" x14ac:dyDescent="0.25">
      <c r="A2" s="73" t="s">
        <v>147</v>
      </c>
      <c r="B2" s="74"/>
      <c r="C2" s="74"/>
      <c r="D2" s="74"/>
      <c r="E2" s="74"/>
      <c r="F2" s="74"/>
      <c r="G2" s="74"/>
      <c r="H2" s="74"/>
      <c r="I2" s="75"/>
      <c r="J2" s="17"/>
    </row>
    <row r="3" spans="1:12" x14ac:dyDescent="0.25">
      <c r="A3" s="57"/>
      <c r="B3" s="58"/>
      <c r="C3" s="58"/>
      <c r="D3" s="58"/>
      <c r="E3" s="58"/>
      <c r="F3" s="58"/>
      <c r="G3" s="58"/>
      <c r="H3" s="58"/>
      <c r="I3" s="59"/>
      <c r="J3" s="17"/>
    </row>
    <row r="4" spans="1:12" x14ac:dyDescent="0.25">
      <c r="A4" s="57"/>
      <c r="B4" s="58"/>
      <c r="C4" s="58"/>
      <c r="D4" s="58"/>
      <c r="E4" s="58"/>
      <c r="F4" s="58"/>
      <c r="G4" s="58"/>
      <c r="H4" s="58"/>
      <c r="I4" s="59"/>
      <c r="J4" s="23"/>
    </row>
    <row r="5" spans="1:12" ht="15" customHeight="1" x14ac:dyDescent="0.25">
      <c r="A5" s="57" t="s">
        <v>104</v>
      </c>
      <c r="B5" s="58"/>
      <c r="C5" s="58"/>
      <c r="D5" s="58"/>
      <c r="E5" s="58"/>
      <c r="F5" s="58"/>
      <c r="G5" s="58"/>
      <c r="H5" s="58"/>
      <c r="I5" s="59"/>
      <c r="J5" s="17"/>
    </row>
    <row r="6" spans="1:12" x14ac:dyDescent="0.25">
      <c r="A6" s="57"/>
      <c r="B6" s="58"/>
      <c r="C6" s="58"/>
      <c r="D6" s="58"/>
      <c r="E6" s="58"/>
      <c r="F6" s="58"/>
      <c r="G6" s="58"/>
      <c r="H6" s="58"/>
      <c r="I6" s="59"/>
      <c r="J6" s="17"/>
    </row>
    <row r="7" spans="1:12" x14ac:dyDescent="0.25">
      <c r="A7" s="76" t="s">
        <v>105</v>
      </c>
      <c r="B7" s="77"/>
      <c r="C7" s="77"/>
      <c r="D7" s="77"/>
      <c r="E7" s="77"/>
      <c r="F7" s="77"/>
      <c r="G7" s="77"/>
      <c r="H7" s="77"/>
      <c r="I7" s="78"/>
      <c r="J7" s="16"/>
    </row>
    <row r="8" spans="1:12" x14ac:dyDescent="0.25">
      <c r="A8" s="60" t="s">
        <v>106</v>
      </c>
      <c r="B8" s="61"/>
      <c r="C8" s="61"/>
      <c r="D8" s="61"/>
      <c r="E8" s="14"/>
      <c r="F8" s="14"/>
      <c r="G8" s="14"/>
      <c r="H8" s="14"/>
      <c r="I8" s="15"/>
    </row>
    <row r="9" spans="1:12" x14ac:dyDescent="0.25">
      <c r="A9" s="60" t="s">
        <v>140</v>
      </c>
      <c r="B9" s="61"/>
      <c r="C9" s="61"/>
      <c r="D9" s="61"/>
      <c r="E9" s="61"/>
      <c r="F9" s="61"/>
      <c r="G9" s="61"/>
      <c r="H9" s="61"/>
      <c r="I9" s="62"/>
    </row>
    <row r="10" spans="1:12" x14ac:dyDescent="0.25">
      <c r="A10" s="51"/>
      <c r="B10" s="52"/>
      <c r="C10" s="52"/>
      <c r="D10" s="52"/>
      <c r="E10" s="52"/>
      <c r="F10" s="52"/>
      <c r="G10" s="52"/>
      <c r="H10" s="52"/>
      <c r="I10" s="53"/>
    </row>
    <row r="11" spans="1:12" x14ac:dyDescent="0.25">
      <c r="A11" s="13"/>
      <c r="B11" s="14"/>
      <c r="C11" s="14"/>
      <c r="D11" s="14"/>
      <c r="E11" s="14"/>
      <c r="F11" s="14"/>
      <c r="G11" s="14"/>
      <c r="H11" s="14"/>
      <c r="I11" s="15"/>
    </row>
    <row r="12" spans="1:12" x14ac:dyDescent="0.25">
      <c r="A12" s="7" t="s">
        <v>44</v>
      </c>
      <c r="B12" s="14"/>
      <c r="C12" s="14"/>
      <c r="D12" s="14"/>
      <c r="E12" s="14"/>
      <c r="F12" s="14"/>
      <c r="G12" s="14"/>
      <c r="H12" s="14"/>
      <c r="I12" s="15"/>
    </row>
    <row r="13" spans="1:12" x14ac:dyDescent="0.25">
      <c r="A13" s="13" t="s">
        <v>2</v>
      </c>
      <c r="B13" s="55"/>
      <c r="C13" s="14" t="s">
        <v>27</v>
      </c>
      <c r="D13" s="14" t="s">
        <v>45</v>
      </c>
      <c r="E13" s="14"/>
      <c r="F13" s="14"/>
      <c r="G13" s="14"/>
      <c r="H13" s="14"/>
      <c r="I13" s="15"/>
    </row>
    <row r="14" spans="1:12" x14ac:dyDescent="0.25">
      <c r="A14" s="13" t="s">
        <v>3</v>
      </c>
      <c r="B14" s="55"/>
      <c r="C14" s="14" t="s">
        <v>27</v>
      </c>
      <c r="D14" s="14" t="s">
        <v>46</v>
      </c>
      <c r="E14" s="14"/>
      <c r="F14" s="14"/>
      <c r="G14" s="14"/>
      <c r="H14" s="14"/>
      <c r="I14" s="15"/>
    </row>
    <row r="15" spans="1:12" x14ac:dyDescent="0.25">
      <c r="A15" s="13" t="s">
        <v>4</v>
      </c>
      <c r="B15" s="55"/>
      <c r="C15" s="14" t="s">
        <v>27</v>
      </c>
      <c r="D15" s="14" t="s">
        <v>47</v>
      </c>
      <c r="E15" s="14"/>
      <c r="F15" s="14"/>
      <c r="G15" s="14"/>
      <c r="H15" s="14"/>
      <c r="I15" s="15"/>
    </row>
    <row r="16" spans="1:12" x14ac:dyDescent="0.25">
      <c r="A16" s="13" t="s">
        <v>59</v>
      </c>
      <c r="B16" s="43" t="str">
        <f>IFERROR(Anexo!B2,"")</f>
        <v/>
      </c>
      <c r="C16" s="22"/>
      <c r="D16" s="22" t="s">
        <v>141</v>
      </c>
      <c r="E16" s="14"/>
      <c r="F16" s="14"/>
      <c r="G16" s="14"/>
      <c r="H16" s="14"/>
      <c r="I16" s="15"/>
    </row>
    <row r="17" spans="1:13" x14ac:dyDescent="0.25">
      <c r="A17" s="13"/>
      <c r="B17" s="14"/>
      <c r="C17" s="14"/>
      <c r="D17" s="14"/>
      <c r="E17" s="14"/>
      <c r="F17" s="14"/>
      <c r="G17" s="14"/>
      <c r="H17" s="14"/>
      <c r="I17" s="15"/>
    </row>
    <row r="18" spans="1:13" x14ac:dyDescent="0.25">
      <c r="A18" s="13" t="s">
        <v>5</v>
      </c>
      <c r="B18" s="14"/>
      <c r="C18" s="14"/>
      <c r="D18" s="14"/>
      <c r="E18" s="14"/>
      <c r="F18" s="14"/>
      <c r="G18" s="14"/>
      <c r="H18" s="14"/>
      <c r="I18" s="15"/>
    </row>
    <row r="19" spans="1:13" ht="15" customHeight="1" x14ac:dyDescent="0.25">
      <c r="A19" s="57" t="s">
        <v>102</v>
      </c>
      <c r="B19" s="58"/>
      <c r="C19" s="58"/>
      <c r="D19" s="58"/>
      <c r="E19" s="58"/>
      <c r="F19" s="58"/>
      <c r="G19" s="58"/>
      <c r="H19" s="58"/>
      <c r="I19" s="59"/>
      <c r="J19" s="17"/>
      <c r="K19" s="20"/>
    </row>
    <row r="20" spans="1:13" x14ac:dyDescent="0.25">
      <c r="A20" s="57"/>
      <c r="B20" s="58"/>
      <c r="C20" s="58"/>
      <c r="D20" s="58"/>
      <c r="E20" s="58"/>
      <c r="F20" s="58"/>
      <c r="G20" s="58"/>
      <c r="H20" s="58"/>
      <c r="I20" s="59"/>
      <c r="J20" s="17"/>
      <c r="K20" s="20"/>
    </row>
    <row r="21" spans="1:13" ht="15" customHeight="1" x14ac:dyDescent="0.25">
      <c r="A21" s="57" t="s">
        <v>103</v>
      </c>
      <c r="B21" s="58"/>
      <c r="C21" s="58"/>
      <c r="D21" s="58"/>
      <c r="E21" s="58"/>
      <c r="F21" s="58"/>
      <c r="G21" s="58"/>
      <c r="H21" s="58"/>
      <c r="I21" s="59"/>
      <c r="J21" s="17"/>
      <c r="K21" s="21"/>
      <c r="L21" s="21"/>
      <c r="M21" s="20"/>
    </row>
    <row r="22" spans="1:13" x14ac:dyDescent="0.25">
      <c r="A22" s="57"/>
      <c r="B22" s="58"/>
      <c r="C22" s="58"/>
      <c r="D22" s="58"/>
      <c r="E22" s="58"/>
      <c r="F22" s="58"/>
      <c r="G22" s="58"/>
      <c r="H22" s="58"/>
      <c r="I22" s="59"/>
      <c r="J22" s="17"/>
      <c r="K22" s="21"/>
      <c r="L22" s="21"/>
      <c r="M22" s="20"/>
    </row>
    <row r="23" spans="1:13" x14ac:dyDescent="0.25">
      <c r="A23" s="13"/>
      <c r="B23" s="14"/>
      <c r="C23" s="14"/>
      <c r="D23" s="14"/>
      <c r="E23" s="14"/>
      <c r="F23" s="14"/>
      <c r="G23" s="14"/>
      <c r="H23" s="14"/>
      <c r="I23" s="15"/>
    </row>
    <row r="24" spans="1:13" x14ac:dyDescent="0.25">
      <c r="A24" s="7" t="s">
        <v>1</v>
      </c>
      <c r="B24" s="14"/>
      <c r="C24" s="14"/>
      <c r="D24" s="14"/>
      <c r="E24" s="14"/>
      <c r="F24" s="14"/>
      <c r="G24" s="14"/>
      <c r="H24" s="14"/>
      <c r="I24" s="15"/>
    </row>
    <row r="25" spans="1:13" x14ac:dyDescent="0.25">
      <c r="A25" s="13" t="s">
        <v>143</v>
      </c>
      <c r="B25" s="43">
        <f>IFERROR(Anexo!B3,"")</f>
        <v>14</v>
      </c>
      <c r="C25" s="14"/>
      <c r="D25" s="14"/>
      <c r="E25" s="14"/>
      <c r="F25" s="14"/>
      <c r="G25" s="14"/>
      <c r="H25" s="14"/>
      <c r="I25" s="15"/>
    </row>
    <row r="26" spans="1:13" x14ac:dyDescent="0.25">
      <c r="A26" s="13" t="s">
        <v>35</v>
      </c>
      <c r="B26" s="54"/>
      <c r="C26" s="14" t="s">
        <v>32</v>
      </c>
      <c r="D26" s="14"/>
      <c r="E26" s="14"/>
      <c r="F26" s="14"/>
      <c r="G26" s="14"/>
      <c r="H26" s="14"/>
      <c r="I26" s="15"/>
    </row>
    <row r="27" spans="1:13" x14ac:dyDescent="0.25">
      <c r="A27" s="13" t="s">
        <v>36</v>
      </c>
      <c r="B27" s="54"/>
      <c r="C27" s="14" t="s">
        <v>32</v>
      </c>
      <c r="D27" s="14"/>
      <c r="E27" s="14"/>
      <c r="F27" s="14"/>
      <c r="G27" s="14"/>
      <c r="H27" s="14"/>
      <c r="I27" s="15"/>
    </row>
    <row r="28" spans="1:13" x14ac:dyDescent="0.25">
      <c r="A28" s="13" t="s">
        <v>10</v>
      </c>
      <c r="B28" s="54"/>
      <c r="C28" s="14"/>
      <c r="D28" s="58" t="s">
        <v>142</v>
      </c>
      <c r="E28" s="58"/>
      <c r="F28" s="58"/>
      <c r="G28" s="58"/>
      <c r="H28" s="58"/>
      <c r="I28" s="59"/>
    </row>
    <row r="29" spans="1:13" x14ac:dyDescent="0.25">
      <c r="A29" s="13" t="s">
        <v>13</v>
      </c>
      <c r="B29" s="54"/>
      <c r="C29" s="14"/>
      <c r="D29" s="58"/>
      <c r="E29" s="58"/>
      <c r="F29" s="58"/>
      <c r="G29" s="58"/>
      <c r="H29" s="58"/>
      <c r="I29" s="59"/>
    </row>
    <row r="30" spans="1:13" x14ac:dyDescent="0.25">
      <c r="A30" s="13" t="s">
        <v>18</v>
      </c>
      <c r="B30" s="54"/>
      <c r="C30" s="14"/>
      <c r="D30" s="58"/>
      <c r="E30" s="58"/>
      <c r="F30" s="58"/>
      <c r="G30" s="58"/>
      <c r="H30" s="58"/>
      <c r="I30" s="59"/>
    </row>
    <row r="31" spans="1:13" x14ac:dyDescent="0.25">
      <c r="A31" s="13"/>
      <c r="B31" s="12"/>
      <c r="C31" s="14"/>
      <c r="D31" s="14"/>
      <c r="E31" s="14"/>
      <c r="F31" s="14"/>
      <c r="G31" s="14"/>
      <c r="H31" s="14"/>
      <c r="I31" s="15"/>
    </row>
    <row r="32" spans="1:13" x14ac:dyDescent="0.25">
      <c r="A32" s="8" t="s">
        <v>37</v>
      </c>
      <c r="B32" s="11"/>
      <c r="C32" s="14"/>
      <c r="D32" s="14"/>
      <c r="E32" s="14"/>
      <c r="F32" s="14"/>
      <c r="G32" s="14"/>
      <c r="H32" s="14"/>
      <c r="I32" s="15"/>
    </row>
    <row r="33" spans="1:10" x14ac:dyDescent="0.25">
      <c r="A33" s="8" t="s">
        <v>9</v>
      </c>
      <c r="B33" s="44" t="str">
        <f>IFERROR(Anexo!B2*Anexo!B3,"")</f>
        <v/>
      </c>
      <c r="C33" s="10" t="s">
        <v>8</v>
      </c>
      <c r="D33" s="14"/>
      <c r="E33" s="14"/>
      <c r="F33" s="14"/>
      <c r="G33" s="14"/>
      <c r="H33" s="14"/>
      <c r="I33" s="15"/>
    </row>
    <row r="34" spans="1:10" x14ac:dyDescent="0.25">
      <c r="A34" s="8" t="s">
        <v>22</v>
      </c>
      <c r="B34" s="44" t="str">
        <f>IFERROR(Anexo!B7+Anexo!B10,"")</f>
        <v/>
      </c>
      <c r="C34" s="10" t="s">
        <v>8</v>
      </c>
      <c r="D34" s="14" t="s">
        <v>56</v>
      </c>
      <c r="E34" s="14"/>
      <c r="F34" s="14"/>
      <c r="G34" s="14"/>
      <c r="H34" s="14"/>
      <c r="I34" s="15"/>
    </row>
    <row r="35" spans="1:10" x14ac:dyDescent="0.25">
      <c r="A35" s="8" t="s">
        <v>23</v>
      </c>
      <c r="B35" s="44" t="str">
        <f>IFERROR(Anexo!B13,"")</f>
        <v/>
      </c>
      <c r="C35" s="10" t="s">
        <v>8</v>
      </c>
      <c r="D35" s="14" t="s">
        <v>57</v>
      </c>
      <c r="E35" s="14"/>
      <c r="F35" s="14"/>
      <c r="G35" s="14"/>
      <c r="H35" s="14"/>
      <c r="I35" s="15"/>
    </row>
    <row r="36" spans="1:10" x14ac:dyDescent="0.25">
      <c r="A36" s="8" t="s">
        <v>24</v>
      </c>
      <c r="B36" s="44" t="str">
        <f>IFERROR(B33+B34+B35,"")</f>
        <v/>
      </c>
      <c r="C36" s="10" t="s">
        <v>8</v>
      </c>
      <c r="D36" s="14"/>
      <c r="E36" s="14"/>
      <c r="F36" s="14"/>
      <c r="G36" s="14"/>
      <c r="H36" s="14"/>
      <c r="I36" s="15"/>
    </row>
    <row r="37" spans="1:10" x14ac:dyDescent="0.25">
      <c r="A37" s="8"/>
      <c r="B37" s="9"/>
      <c r="C37" s="10"/>
      <c r="D37" s="14"/>
      <c r="E37" s="14"/>
      <c r="F37" s="14"/>
      <c r="G37" s="14"/>
      <c r="H37" s="14"/>
      <c r="I37" s="15"/>
    </row>
    <row r="38" spans="1:10" x14ac:dyDescent="0.25">
      <c r="A38" s="8" t="s">
        <v>38</v>
      </c>
      <c r="B38" s="9"/>
      <c r="C38" s="10"/>
      <c r="D38" s="14"/>
      <c r="E38" s="14"/>
      <c r="F38" s="14"/>
      <c r="G38" s="14"/>
      <c r="H38" s="14"/>
      <c r="I38" s="15"/>
    </row>
    <row r="39" spans="1:10" x14ac:dyDescent="0.25">
      <c r="A39" s="8" t="s">
        <v>9</v>
      </c>
      <c r="B39" s="44" t="str">
        <f>IFERROR(Anexo!B2*Anexo!B3,"")</f>
        <v/>
      </c>
      <c r="C39" s="10" t="s">
        <v>8</v>
      </c>
      <c r="D39" s="14"/>
      <c r="E39" s="14"/>
      <c r="F39" s="14"/>
      <c r="G39" s="14"/>
      <c r="H39" s="14"/>
      <c r="I39" s="15"/>
    </row>
    <row r="40" spans="1:10" x14ac:dyDescent="0.25">
      <c r="A40" s="8" t="s">
        <v>22</v>
      </c>
      <c r="B40" s="44" t="str">
        <f>IFERROR(Anexo!B17+Anexo!B20+Anexo!B25,"")</f>
        <v/>
      </c>
      <c r="C40" s="10" t="s">
        <v>8</v>
      </c>
      <c r="D40" s="14" t="s">
        <v>56</v>
      </c>
      <c r="E40" s="14"/>
      <c r="F40" s="14"/>
      <c r="G40" s="14"/>
      <c r="H40" s="14"/>
      <c r="I40" s="15"/>
    </row>
    <row r="41" spans="1:10" x14ac:dyDescent="0.25">
      <c r="A41" s="8" t="s">
        <v>23</v>
      </c>
      <c r="B41" s="44" t="str">
        <f>IFERROR(Anexo!B23,"")</f>
        <v/>
      </c>
      <c r="C41" s="10" t="s">
        <v>8</v>
      </c>
      <c r="D41" s="14" t="s">
        <v>57</v>
      </c>
      <c r="E41" s="14"/>
      <c r="F41" s="14"/>
      <c r="G41" s="14"/>
      <c r="H41" s="14"/>
      <c r="I41" s="15"/>
    </row>
    <row r="42" spans="1:10" x14ac:dyDescent="0.25">
      <c r="A42" s="8" t="s">
        <v>24</v>
      </c>
      <c r="B42" s="44">
        <f>IFERROR(SUM(B39:B41),"")</f>
        <v>0</v>
      </c>
      <c r="C42" s="10" t="s">
        <v>8</v>
      </c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s="22" customFormat="1" x14ac:dyDescent="0.25">
      <c r="A44" s="13" t="s">
        <v>20</v>
      </c>
      <c r="B44" s="14"/>
      <c r="C44" s="14"/>
      <c r="D44" s="14"/>
      <c r="E44" s="14"/>
      <c r="F44" s="14"/>
      <c r="G44" s="14"/>
      <c r="H44" s="14"/>
      <c r="I44" s="15"/>
      <c r="J44" s="14"/>
    </row>
    <row r="45" spans="1:10" s="22" customFormat="1" x14ac:dyDescent="0.25">
      <c r="A45" s="60" t="s">
        <v>55</v>
      </c>
      <c r="B45" s="61"/>
      <c r="C45" s="14"/>
      <c r="D45" s="14"/>
      <c r="E45" s="14"/>
      <c r="F45" s="14"/>
      <c r="G45" s="14"/>
      <c r="H45" s="14"/>
      <c r="I45" s="15"/>
      <c r="J45" s="14"/>
    </row>
    <row r="46" spans="1:10" s="22" customFormat="1" x14ac:dyDescent="0.25">
      <c r="A46" s="13" t="s">
        <v>48</v>
      </c>
      <c r="B46" s="14"/>
      <c r="C46" s="14"/>
      <c r="D46" s="14"/>
      <c r="E46" s="14"/>
      <c r="F46" s="14"/>
      <c r="G46" s="14"/>
      <c r="H46" s="14"/>
      <c r="I46" s="15"/>
      <c r="J46" s="14"/>
    </row>
    <row r="47" spans="1:10" x14ac:dyDescent="0.25">
      <c r="A47" s="60" t="s">
        <v>49</v>
      </c>
      <c r="B47" s="61"/>
      <c r="C47" s="14"/>
      <c r="D47" s="14"/>
      <c r="E47" s="14"/>
      <c r="F47" s="14"/>
      <c r="G47" s="14"/>
      <c r="H47" s="14"/>
      <c r="I47" s="15"/>
    </row>
    <row r="48" spans="1:10" x14ac:dyDescent="0.25">
      <c r="A48" s="60" t="s">
        <v>50</v>
      </c>
      <c r="B48" s="61"/>
      <c r="C48" s="14"/>
      <c r="D48" s="14"/>
      <c r="E48" s="14"/>
      <c r="F48" s="14"/>
      <c r="G48" s="14"/>
      <c r="H48" s="14"/>
      <c r="I48" s="15"/>
    </row>
    <row r="49" spans="1:9" x14ac:dyDescent="0.25">
      <c r="A49" s="49"/>
      <c r="B49" s="50"/>
      <c r="C49" s="14"/>
      <c r="D49" s="14"/>
      <c r="E49" s="14"/>
      <c r="F49" s="14"/>
      <c r="G49" s="14"/>
      <c r="H49" s="14"/>
      <c r="I49" s="15"/>
    </row>
    <row r="50" spans="1:9" ht="15.75" thickBot="1" x14ac:dyDescent="0.3">
      <c r="A50" s="26"/>
      <c r="B50" s="27"/>
      <c r="C50" s="27"/>
      <c r="D50" s="27"/>
      <c r="E50" s="27"/>
      <c r="F50" s="27"/>
      <c r="G50" s="27"/>
      <c r="H50" s="27"/>
      <c r="I50" s="28">
        <v>1</v>
      </c>
    </row>
    <row r="51" spans="1:9" ht="15.75" thickBot="1" x14ac:dyDescent="0.3">
      <c r="A51" s="68" t="s">
        <v>0</v>
      </c>
      <c r="B51" s="69"/>
      <c r="C51" s="69"/>
      <c r="D51" s="69"/>
      <c r="E51" s="69"/>
      <c r="F51" s="69"/>
      <c r="G51" s="69"/>
      <c r="H51" s="69"/>
      <c r="I51" s="70"/>
    </row>
    <row r="52" spans="1:9" x14ac:dyDescent="0.25">
      <c r="A52" s="73" t="s">
        <v>148</v>
      </c>
      <c r="B52" s="74"/>
      <c r="C52" s="74"/>
      <c r="D52" s="74"/>
      <c r="E52" s="74"/>
      <c r="F52" s="74"/>
      <c r="G52" s="74"/>
      <c r="H52" s="74"/>
      <c r="I52" s="75"/>
    </row>
    <row r="53" spans="1:9" x14ac:dyDescent="0.25">
      <c r="A53" s="57"/>
      <c r="B53" s="58"/>
      <c r="C53" s="58"/>
      <c r="D53" s="58"/>
      <c r="E53" s="58"/>
      <c r="F53" s="58"/>
      <c r="G53" s="58"/>
      <c r="H53" s="58"/>
      <c r="I53" s="59"/>
    </row>
    <row r="54" spans="1:9" x14ac:dyDescent="0.25">
      <c r="A54" s="7" t="s">
        <v>39</v>
      </c>
      <c r="B54" s="14"/>
      <c r="C54" s="14"/>
      <c r="D54" s="14"/>
      <c r="E54" s="14"/>
      <c r="F54" s="14"/>
      <c r="G54" s="14"/>
      <c r="H54" s="14"/>
      <c r="I54" s="15"/>
    </row>
    <row r="55" spans="1:9" x14ac:dyDescent="0.25">
      <c r="A55" s="13" t="s">
        <v>143</v>
      </c>
      <c r="B55" s="43">
        <f>IFERROR(Anexo!B28,"")</f>
        <v>8</v>
      </c>
      <c r="C55" s="14"/>
      <c r="D55" s="14"/>
      <c r="E55" s="14"/>
      <c r="F55" s="14"/>
      <c r="G55" s="14"/>
      <c r="H55" s="14"/>
      <c r="I55" s="15"/>
    </row>
    <row r="56" spans="1:9" x14ac:dyDescent="0.25">
      <c r="A56" s="13" t="s">
        <v>144</v>
      </c>
      <c r="B56" s="43">
        <f>IFERROR(Anexo!B29,"")</f>
        <v>12</v>
      </c>
      <c r="C56" s="14"/>
      <c r="D56" s="14"/>
      <c r="E56" s="14"/>
      <c r="F56" s="14"/>
      <c r="G56" s="14"/>
      <c r="H56" s="14"/>
      <c r="I56" s="15"/>
    </row>
    <row r="57" spans="1:9" x14ac:dyDescent="0.25">
      <c r="A57" s="8" t="s">
        <v>126</v>
      </c>
      <c r="B57" s="55"/>
      <c r="C57" s="14"/>
      <c r="D57" s="14"/>
      <c r="E57" s="14"/>
      <c r="F57" s="14"/>
      <c r="G57" s="14"/>
      <c r="H57" s="14"/>
      <c r="I57" s="15"/>
    </row>
    <row r="58" spans="1:9" x14ac:dyDescent="0.25">
      <c r="A58" s="8" t="s">
        <v>60</v>
      </c>
      <c r="B58" s="55"/>
      <c r="C58" s="14"/>
      <c r="D58" s="14"/>
      <c r="E58" s="14"/>
      <c r="F58" s="14"/>
      <c r="G58" s="14"/>
      <c r="H58" s="14"/>
      <c r="I58" s="15"/>
    </row>
    <row r="59" spans="1:9" x14ac:dyDescent="0.25">
      <c r="A59" s="8" t="s">
        <v>61</v>
      </c>
      <c r="B59" s="55"/>
      <c r="C59" s="14"/>
      <c r="D59" s="14"/>
      <c r="E59" s="14"/>
      <c r="F59" s="14"/>
      <c r="G59" s="14"/>
      <c r="H59" s="14"/>
      <c r="I59" s="15"/>
    </row>
    <row r="60" spans="1:9" x14ac:dyDescent="0.25">
      <c r="A60" s="13" t="s">
        <v>107</v>
      </c>
      <c r="B60" s="45" t="str">
        <f>IFERROR(VLOOKUP('Tabla de Distancias 1'!G1,'Tabla de Distancias 1'!$A:$E,4,FALSE),"")</f>
        <v/>
      </c>
      <c r="C60" s="14" t="s">
        <v>26</v>
      </c>
      <c r="D60" s="14"/>
      <c r="E60" s="14"/>
      <c r="F60" s="14"/>
      <c r="G60" s="14"/>
      <c r="H60" s="14"/>
      <c r="I60" s="15"/>
    </row>
    <row r="61" spans="1:9" x14ac:dyDescent="0.25">
      <c r="A61" s="13" t="s">
        <v>33</v>
      </c>
      <c r="B61" s="56"/>
      <c r="C61" s="14"/>
      <c r="D61" s="14"/>
      <c r="E61" s="14"/>
      <c r="F61" s="14"/>
      <c r="G61" s="14"/>
      <c r="H61" s="14"/>
      <c r="I61" s="15"/>
    </row>
    <row r="62" spans="1:9" x14ac:dyDescent="0.25">
      <c r="A62" s="13"/>
      <c r="B62" s="11"/>
      <c r="C62" s="14"/>
      <c r="D62" s="14"/>
      <c r="E62" s="14"/>
      <c r="F62" s="14"/>
      <c r="G62" s="14"/>
      <c r="H62" s="14"/>
      <c r="I62" s="15"/>
    </row>
    <row r="63" spans="1:9" x14ac:dyDescent="0.25">
      <c r="A63" s="8" t="s">
        <v>37</v>
      </c>
      <c r="B63" s="11"/>
      <c r="C63" s="14"/>
      <c r="D63" s="14"/>
      <c r="E63" s="14"/>
      <c r="F63" s="14"/>
      <c r="G63" s="14"/>
      <c r="H63" s="14"/>
      <c r="I63" s="15"/>
    </row>
    <row r="64" spans="1:9" x14ac:dyDescent="0.25">
      <c r="A64" s="8" t="s">
        <v>9</v>
      </c>
      <c r="B64" s="44" t="str">
        <f>IFERROR(B61*('Simulador - Español'!B60*Anexo!$B$29+Anexo!$B$28*Anexo!$B$2),"")</f>
        <v/>
      </c>
      <c r="C64" s="10" t="s">
        <v>8</v>
      </c>
      <c r="D64" s="14"/>
      <c r="E64" s="14"/>
      <c r="F64" s="14"/>
      <c r="G64" s="14"/>
      <c r="H64" s="14"/>
      <c r="I64" s="15"/>
    </row>
    <row r="65" spans="1:9" x14ac:dyDescent="0.25">
      <c r="A65" s="8" t="s">
        <v>22</v>
      </c>
      <c r="B65" s="44" t="str">
        <f>IFERROR(+Anexo!B33+Anexo!B35,"")</f>
        <v/>
      </c>
      <c r="C65" s="10" t="s">
        <v>8</v>
      </c>
      <c r="D65" s="14" t="s">
        <v>58</v>
      </c>
      <c r="E65" s="14"/>
      <c r="F65" s="14"/>
      <c r="G65" s="14"/>
      <c r="H65" s="14"/>
      <c r="I65" s="15"/>
    </row>
    <row r="66" spans="1:9" x14ac:dyDescent="0.25">
      <c r="A66" s="8" t="s">
        <v>23</v>
      </c>
      <c r="B66" s="44" t="str">
        <f>IFERROR(Anexo!B37,"")</f>
        <v/>
      </c>
      <c r="C66" s="10" t="s">
        <v>8</v>
      </c>
      <c r="D66" s="14" t="s">
        <v>57</v>
      </c>
      <c r="E66" s="14"/>
      <c r="F66" s="14"/>
      <c r="G66" s="14"/>
      <c r="H66" s="14"/>
      <c r="I66" s="15"/>
    </row>
    <row r="67" spans="1:9" x14ac:dyDescent="0.25">
      <c r="A67" s="8" t="s">
        <v>24</v>
      </c>
      <c r="B67" s="44">
        <f>IFERROR(SUM(B64:B66),"")</f>
        <v>0</v>
      </c>
      <c r="C67" s="10" t="s">
        <v>8</v>
      </c>
      <c r="D67" s="14"/>
      <c r="E67" s="14"/>
      <c r="F67" s="14"/>
      <c r="G67" s="14"/>
      <c r="H67" s="14"/>
      <c r="I67" s="15"/>
    </row>
    <row r="68" spans="1:9" x14ac:dyDescent="0.25">
      <c r="A68" s="13"/>
      <c r="B68" s="11"/>
      <c r="C68" s="10"/>
      <c r="D68" s="14"/>
      <c r="E68" s="14"/>
      <c r="F68" s="14"/>
      <c r="G68" s="14"/>
      <c r="H68" s="14"/>
      <c r="I68" s="15"/>
    </row>
    <row r="69" spans="1:9" x14ac:dyDescent="0.25">
      <c r="A69" s="8" t="s">
        <v>38</v>
      </c>
      <c r="B69" s="11"/>
      <c r="C69" s="10"/>
      <c r="D69" s="14"/>
      <c r="E69" s="14"/>
      <c r="F69" s="14"/>
      <c r="G69" s="14"/>
      <c r="H69" s="14"/>
      <c r="I69" s="15"/>
    </row>
    <row r="70" spans="1:9" x14ac:dyDescent="0.25">
      <c r="A70" s="8" t="s">
        <v>9</v>
      </c>
      <c r="B70" s="44" t="str">
        <f>IFERROR($B$61*('Simulador - Español'!$B$60*Anexo!$B$29+Anexo!$B$28*Anexo!$B$2),"")</f>
        <v/>
      </c>
      <c r="C70" s="10" t="s">
        <v>8</v>
      </c>
      <c r="D70" s="14"/>
      <c r="E70" s="14"/>
      <c r="F70" s="14"/>
      <c r="G70" s="14"/>
      <c r="H70" s="14"/>
      <c r="I70" s="15"/>
    </row>
    <row r="71" spans="1:9" x14ac:dyDescent="0.25">
      <c r="A71" s="8" t="s">
        <v>22</v>
      </c>
      <c r="B71" s="44" t="str">
        <f>IFERROR(+Anexo!B40+Anexo!B42,"")</f>
        <v/>
      </c>
      <c r="C71" s="10" t="s">
        <v>8</v>
      </c>
      <c r="D71" s="14" t="s">
        <v>58</v>
      </c>
      <c r="E71" s="14"/>
      <c r="F71" s="14"/>
      <c r="G71" s="14"/>
      <c r="H71" s="14"/>
      <c r="I71" s="15"/>
    </row>
    <row r="72" spans="1:9" x14ac:dyDescent="0.25">
      <c r="A72" s="8" t="s">
        <v>23</v>
      </c>
      <c r="B72" s="44" t="str">
        <f>IFERROR(Anexo!B44,"")</f>
        <v/>
      </c>
      <c r="C72" s="10" t="s">
        <v>8</v>
      </c>
      <c r="D72" s="14" t="s">
        <v>57</v>
      </c>
      <c r="E72" s="14"/>
      <c r="F72" s="14"/>
      <c r="G72" s="14"/>
      <c r="H72" s="14"/>
      <c r="I72" s="15"/>
    </row>
    <row r="73" spans="1:9" x14ac:dyDescent="0.25">
      <c r="A73" s="8" t="s">
        <v>24</v>
      </c>
      <c r="B73" s="44">
        <f>IFERROR(SUM(B70:B72),"")</f>
        <v>0</v>
      </c>
      <c r="C73" s="10" t="s">
        <v>8</v>
      </c>
      <c r="D73" s="14"/>
      <c r="E73" s="14"/>
      <c r="F73" s="14"/>
      <c r="G73" s="14"/>
      <c r="H73" s="14"/>
      <c r="I73" s="15"/>
    </row>
    <row r="74" spans="1:9" x14ac:dyDescent="0.25">
      <c r="A74" s="13"/>
      <c r="B74" s="11"/>
      <c r="C74" s="14"/>
      <c r="D74" s="14"/>
      <c r="E74" s="14"/>
      <c r="F74" s="14"/>
      <c r="G74" s="14"/>
      <c r="H74" s="14"/>
      <c r="I74" s="15"/>
    </row>
    <row r="75" spans="1:9" x14ac:dyDescent="0.25">
      <c r="A75" s="7" t="s">
        <v>21</v>
      </c>
      <c r="B75" s="11"/>
      <c r="C75" s="14"/>
      <c r="D75" s="14"/>
      <c r="E75" s="14"/>
      <c r="F75" s="14"/>
      <c r="G75" s="14"/>
      <c r="H75" s="14"/>
      <c r="I75" s="15"/>
    </row>
    <row r="76" spans="1:9" x14ac:dyDescent="0.25">
      <c r="A76" s="8" t="s">
        <v>127</v>
      </c>
      <c r="B76" s="56"/>
      <c r="C76" s="14"/>
      <c r="D76" s="14"/>
      <c r="E76" s="14"/>
      <c r="F76" s="14"/>
      <c r="G76" s="14"/>
      <c r="H76" s="14"/>
      <c r="I76" s="15"/>
    </row>
    <row r="77" spans="1:9" x14ac:dyDescent="0.25">
      <c r="A77" s="8" t="s">
        <v>60</v>
      </c>
      <c r="B77" s="56"/>
      <c r="C77" s="14"/>
      <c r="D77" s="14"/>
      <c r="E77" s="14"/>
      <c r="F77" s="14"/>
      <c r="G77" s="14"/>
      <c r="H77" s="14"/>
      <c r="I77" s="15"/>
    </row>
    <row r="78" spans="1:9" x14ac:dyDescent="0.25">
      <c r="A78" s="8" t="s">
        <v>61</v>
      </c>
      <c r="B78" s="56"/>
      <c r="C78" s="14"/>
      <c r="D78" s="14"/>
      <c r="E78" s="14"/>
      <c r="F78" s="14"/>
      <c r="G78" s="14"/>
      <c r="H78" s="14"/>
      <c r="I78" s="15"/>
    </row>
    <row r="79" spans="1:9" x14ac:dyDescent="0.25">
      <c r="A79" s="8" t="s">
        <v>136</v>
      </c>
      <c r="B79" s="56"/>
      <c r="C79" s="14"/>
      <c r="D79" s="14"/>
      <c r="E79" s="14"/>
      <c r="F79" s="14"/>
      <c r="G79" s="14"/>
      <c r="H79" s="14"/>
      <c r="I79" s="15"/>
    </row>
    <row r="80" spans="1:9" x14ac:dyDescent="0.25">
      <c r="A80" s="8" t="s">
        <v>137</v>
      </c>
      <c r="B80" s="56"/>
      <c r="C80" s="14"/>
      <c r="D80" s="14"/>
      <c r="E80" s="14"/>
      <c r="F80" s="14"/>
      <c r="G80" s="14"/>
      <c r="H80" s="14"/>
      <c r="I80" s="15"/>
    </row>
    <row r="81" spans="1:9" x14ac:dyDescent="0.25">
      <c r="A81" s="13" t="s">
        <v>138</v>
      </c>
      <c r="B81" s="45" t="str">
        <f>IFERROR(VLOOKUP('Tabla de Distancias 2'!H1,'Tabla de Distancias 2'!$A$2:$E$53,5,FALSE),"")</f>
        <v/>
      </c>
      <c r="C81" s="14" t="s">
        <v>26</v>
      </c>
      <c r="D81" s="14"/>
      <c r="E81" s="14"/>
      <c r="F81" s="14"/>
      <c r="G81" s="14"/>
      <c r="H81" s="14"/>
      <c r="I81" s="15"/>
    </row>
    <row r="82" spans="1:9" x14ac:dyDescent="0.25">
      <c r="A82" s="13" t="s">
        <v>139</v>
      </c>
      <c r="B82" s="45" t="str">
        <f>IFERROR(VLOOKUP('Tabla de Distancias 2'!H2,'Tabla de Distancias 2'!$A$2:$E$53,5,FALSE),"")</f>
        <v/>
      </c>
      <c r="C82" s="14" t="s">
        <v>26</v>
      </c>
      <c r="D82" s="14"/>
      <c r="E82" s="14"/>
      <c r="F82" s="14"/>
      <c r="G82" s="14"/>
      <c r="H82" s="14"/>
      <c r="I82" s="15"/>
    </row>
    <row r="83" spans="1:9" x14ac:dyDescent="0.25">
      <c r="A83" s="13" t="s">
        <v>34</v>
      </c>
      <c r="B83" s="56"/>
      <c r="C83" s="14"/>
      <c r="D83" s="14"/>
      <c r="E83" s="14"/>
      <c r="F83" s="14"/>
      <c r="G83" s="14"/>
      <c r="H83" s="14"/>
      <c r="I83" s="15"/>
    </row>
    <row r="84" spans="1:9" x14ac:dyDescent="0.25">
      <c r="A84" s="13"/>
      <c r="B84" s="11"/>
      <c r="C84" s="14"/>
      <c r="D84" s="14"/>
      <c r="E84" s="14"/>
      <c r="F84" s="14"/>
      <c r="G84" s="14"/>
      <c r="H84" s="14"/>
      <c r="I84" s="15"/>
    </row>
    <row r="85" spans="1:9" x14ac:dyDescent="0.25">
      <c r="A85" s="8" t="s">
        <v>37</v>
      </c>
      <c r="B85" s="11"/>
      <c r="C85" s="14"/>
      <c r="D85" s="14"/>
      <c r="E85" s="14"/>
      <c r="F85" s="14"/>
      <c r="G85" s="14"/>
      <c r="H85" s="14"/>
      <c r="I85" s="15"/>
    </row>
    <row r="86" spans="1:9" x14ac:dyDescent="0.25">
      <c r="A86" s="8" t="s">
        <v>9</v>
      </c>
      <c r="B86" s="44" t="str">
        <f>IFERROR(B83*('Simulador - Español'!B81*Anexo!$B$29+Anexo!$B$28*Anexo!$B$2),"")</f>
        <v/>
      </c>
      <c r="C86" s="10" t="s">
        <v>8</v>
      </c>
      <c r="D86" s="14"/>
      <c r="E86" s="14"/>
      <c r="F86" s="14"/>
      <c r="G86" s="14"/>
      <c r="H86" s="14"/>
      <c r="I86" s="15"/>
    </row>
    <row r="87" spans="1:9" x14ac:dyDescent="0.25">
      <c r="A87" s="8" t="s">
        <v>22</v>
      </c>
      <c r="B87" s="44" t="str">
        <f>IFERROR(Anexo!B48+Anexo!B50,"")</f>
        <v/>
      </c>
      <c r="C87" s="10" t="s">
        <v>8</v>
      </c>
      <c r="D87" s="14" t="s">
        <v>58</v>
      </c>
      <c r="E87" s="14"/>
      <c r="F87" s="14"/>
      <c r="G87" s="14"/>
      <c r="H87" s="14"/>
      <c r="I87" s="15"/>
    </row>
    <row r="88" spans="1:9" x14ac:dyDescent="0.25">
      <c r="A88" s="8" t="s">
        <v>23</v>
      </c>
      <c r="B88" s="44" t="str">
        <f>IFERROR(Anexo!B52,"")</f>
        <v/>
      </c>
      <c r="C88" s="10" t="s">
        <v>8</v>
      </c>
      <c r="D88" s="14" t="s">
        <v>57</v>
      </c>
      <c r="E88" s="14"/>
      <c r="F88" s="14"/>
      <c r="G88" s="14"/>
      <c r="H88" s="14"/>
      <c r="I88" s="15"/>
    </row>
    <row r="89" spans="1:9" x14ac:dyDescent="0.25">
      <c r="A89" s="8" t="s">
        <v>24</v>
      </c>
      <c r="B89" s="44">
        <f>IFERROR(SUM(B86:B88),"")</f>
        <v>0</v>
      </c>
      <c r="C89" s="10" t="s">
        <v>8</v>
      </c>
      <c r="D89" s="14"/>
      <c r="E89" s="14"/>
      <c r="F89" s="14"/>
      <c r="G89" s="14"/>
      <c r="H89" s="14"/>
      <c r="I89" s="15"/>
    </row>
    <row r="90" spans="1:9" x14ac:dyDescent="0.25">
      <c r="A90" s="13"/>
      <c r="B90" s="11"/>
      <c r="C90" s="14"/>
      <c r="D90" s="14"/>
      <c r="E90" s="14"/>
      <c r="F90" s="14"/>
      <c r="G90" s="14"/>
      <c r="H90" s="14"/>
      <c r="I90" s="15"/>
    </row>
    <row r="91" spans="1:9" x14ac:dyDescent="0.25">
      <c r="A91" s="8" t="s">
        <v>38</v>
      </c>
      <c r="B91" s="11"/>
      <c r="C91" s="14"/>
      <c r="D91" s="14"/>
      <c r="E91" s="14"/>
      <c r="F91" s="14"/>
      <c r="G91" s="14"/>
      <c r="H91" s="14"/>
      <c r="I91" s="15"/>
    </row>
    <row r="92" spans="1:9" x14ac:dyDescent="0.25">
      <c r="A92" s="8" t="s">
        <v>9</v>
      </c>
      <c r="B92" s="44" t="str">
        <f>IFERROR(B83*('Simulador - Español'!B82*Anexo!$B$29+Anexo!$B$28*Anexo!$B$2),"")</f>
        <v/>
      </c>
      <c r="C92" s="10" t="s">
        <v>8</v>
      </c>
      <c r="D92" s="14"/>
      <c r="E92" s="14"/>
      <c r="F92" s="14"/>
      <c r="G92" s="14"/>
      <c r="H92" s="14"/>
      <c r="I92" s="15"/>
    </row>
    <row r="93" spans="1:9" x14ac:dyDescent="0.25">
      <c r="A93" s="8" t="s">
        <v>22</v>
      </c>
      <c r="B93" s="44" t="str">
        <f>IFERROR(Anexo!B55+Anexo!B57,"")</f>
        <v/>
      </c>
      <c r="C93" s="10" t="s">
        <v>8</v>
      </c>
      <c r="D93" s="14" t="s">
        <v>58</v>
      </c>
      <c r="E93" s="14"/>
      <c r="F93" s="14"/>
      <c r="G93" s="14"/>
      <c r="H93" s="14"/>
      <c r="I93" s="15"/>
    </row>
    <row r="94" spans="1:9" x14ac:dyDescent="0.25">
      <c r="A94" s="8" t="s">
        <v>23</v>
      </c>
      <c r="B94" s="44" t="str">
        <f>IFERROR(Anexo!B59,"")</f>
        <v/>
      </c>
      <c r="C94" s="10" t="s">
        <v>8</v>
      </c>
      <c r="D94" s="14" t="s">
        <v>57</v>
      </c>
      <c r="E94" s="14"/>
      <c r="F94" s="14"/>
      <c r="G94" s="14"/>
      <c r="H94" s="14"/>
      <c r="I94" s="15"/>
    </row>
    <row r="95" spans="1:9" x14ac:dyDescent="0.25">
      <c r="A95" s="8" t="s">
        <v>24</v>
      </c>
      <c r="B95" s="44">
        <f>IFERROR(SUM(B92:B94),"")</f>
        <v>0</v>
      </c>
      <c r="C95" s="10" t="s">
        <v>8</v>
      </c>
      <c r="D95" s="14"/>
      <c r="E95" s="14"/>
      <c r="F95" s="14"/>
      <c r="G95" s="14"/>
      <c r="H95" s="14"/>
      <c r="I95" s="15"/>
    </row>
    <row r="96" spans="1:9" x14ac:dyDescent="0.25">
      <c r="A96" s="8"/>
      <c r="B96" s="9"/>
      <c r="C96" s="10"/>
      <c r="D96" s="14"/>
      <c r="E96" s="14"/>
      <c r="F96" s="14"/>
      <c r="G96" s="14"/>
      <c r="H96" s="14"/>
      <c r="I96" s="15"/>
    </row>
    <row r="97" spans="1:9" x14ac:dyDescent="0.25">
      <c r="A97" s="13" t="s">
        <v>20</v>
      </c>
      <c r="B97" s="14"/>
      <c r="C97" s="10"/>
      <c r="D97" s="14"/>
      <c r="E97" s="14"/>
      <c r="F97" s="14"/>
      <c r="G97" s="14"/>
      <c r="H97" s="14"/>
      <c r="I97" s="15"/>
    </row>
    <row r="98" spans="1:9" x14ac:dyDescent="0.25">
      <c r="A98" s="33" t="s">
        <v>51</v>
      </c>
      <c r="B98" s="34"/>
      <c r="C98" s="10"/>
      <c r="D98" s="14"/>
      <c r="E98" s="14"/>
      <c r="F98" s="14"/>
      <c r="G98" s="14"/>
      <c r="H98" s="14"/>
      <c r="I98" s="15"/>
    </row>
    <row r="99" spans="1:9" x14ac:dyDescent="0.25">
      <c r="A99" s="60" t="s">
        <v>52</v>
      </c>
      <c r="B99" s="61"/>
      <c r="C99" s="10"/>
      <c r="D99" s="14"/>
      <c r="E99" s="14"/>
      <c r="F99" s="14"/>
      <c r="G99" s="14"/>
      <c r="H99" s="14"/>
      <c r="I99" s="15"/>
    </row>
    <row r="100" spans="1:9" ht="15.75" thickBot="1" x14ac:dyDescent="0.3">
      <c r="A100" s="71" t="s">
        <v>53</v>
      </c>
      <c r="B100" s="72"/>
      <c r="C100" s="41"/>
      <c r="D100" s="27"/>
      <c r="E100" s="27"/>
      <c r="F100" s="27"/>
      <c r="G100" s="27"/>
      <c r="H100" s="27"/>
      <c r="I100" s="28">
        <v>2</v>
      </c>
    </row>
    <row r="101" spans="1:9" ht="15.75" thickBot="1" x14ac:dyDescent="0.3">
      <c r="A101" s="68" t="s">
        <v>0</v>
      </c>
      <c r="B101" s="69"/>
      <c r="C101" s="69"/>
      <c r="D101" s="69"/>
      <c r="E101" s="69"/>
      <c r="F101" s="69"/>
      <c r="G101" s="69"/>
      <c r="H101" s="69"/>
      <c r="I101" s="70"/>
    </row>
    <row r="102" spans="1:9" x14ac:dyDescent="0.25">
      <c r="A102" s="35"/>
      <c r="B102" s="36"/>
      <c r="C102" s="37"/>
      <c r="D102" s="37"/>
      <c r="E102" s="37"/>
      <c r="F102" s="37"/>
      <c r="G102" s="37"/>
      <c r="H102" s="37"/>
      <c r="I102" s="38"/>
    </row>
    <row r="103" spans="1:9" x14ac:dyDescent="0.25">
      <c r="A103" s="24" t="s">
        <v>42</v>
      </c>
      <c r="B103" s="46" t="str">
        <f>IFERROR(B36+B42,"")</f>
        <v/>
      </c>
      <c r="C103" s="25" t="s">
        <v>8</v>
      </c>
      <c r="D103" s="14"/>
      <c r="E103" s="14"/>
      <c r="F103" s="14"/>
      <c r="G103" s="14"/>
      <c r="H103" s="14"/>
      <c r="I103" s="15"/>
    </row>
    <row r="104" spans="1:9" x14ac:dyDescent="0.25">
      <c r="A104" s="24" t="s">
        <v>43</v>
      </c>
      <c r="B104" s="46">
        <f>IFERROR(B67+B73+B89+B95,"")</f>
        <v>0</v>
      </c>
      <c r="C104" s="25" t="s">
        <v>8</v>
      </c>
      <c r="D104" s="14"/>
      <c r="E104" s="14"/>
      <c r="F104" s="14"/>
      <c r="G104" s="14"/>
      <c r="H104" s="14"/>
      <c r="I104" s="15"/>
    </row>
    <row r="105" spans="1:9" x14ac:dyDescent="0.25">
      <c r="A105" s="24" t="s">
        <v>145</v>
      </c>
      <c r="B105" s="47">
        <f>SUM(B103:B104)</f>
        <v>0</v>
      </c>
      <c r="C105" s="25" t="s">
        <v>8</v>
      </c>
      <c r="I105" s="6"/>
    </row>
    <row r="106" spans="1:9" x14ac:dyDescent="0.25">
      <c r="A106" s="4"/>
      <c r="C106" s="25"/>
      <c r="I106" s="6"/>
    </row>
    <row r="107" spans="1:9" x14ac:dyDescent="0.25">
      <c r="A107" s="63" t="s">
        <v>146</v>
      </c>
      <c r="B107" s="64"/>
      <c r="C107" s="64"/>
      <c r="D107" s="64"/>
      <c r="E107" s="64"/>
      <c r="F107" s="64"/>
      <c r="G107" s="64"/>
      <c r="H107" s="64"/>
      <c r="I107" s="65"/>
    </row>
    <row r="108" spans="1:9" x14ac:dyDescent="0.25">
      <c r="A108" s="66" t="s">
        <v>54</v>
      </c>
      <c r="B108" s="67"/>
      <c r="C108" s="67"/>
      <c r="D108" s="67"/>
      <c r="E108" s="67"/>
      <c r="F108" s="67"/>
      <c r="G108" s="67"/>
      <c r="I108" s="6"/>
    </row>
    <row r="109" spans="1:9" x14ac:dyDescent="0.25">
      <c r="A109" s="4"/>
      <c r="I109" s="6"/>
    </row>
    <row r="110" spans="1:9" x14ac:dyDescent="0.25">
      <c r="A110" s="39"/>
      <c r="B110" s="29"/>
      <c r="C110" s="29"/>
      <c r="D110" s="29"/>
      <c r="E110" s="29"/>
      <c r="F110" s="29"/>
      <c r="G110" s="29"/>
      <c r="I110" s="6"/>
    </row>
    <row r="111" spans="1:9" x14ac:dyDescent="0.25">
      <c r="A111" s="4"/>
      <c r="I111" s="6"/>
    </row>
    <row r="112" spans="1:9" x14ac:dyDescent="0.25">
      <c r="A112" s="4"/>
      <c r="I112" s="6"/>
    </row>
    <row r="113" spans="1:9" x14ac:dyDescent="0.25">
      <c r="A113" s="4"/>
      <c r="I113" s="6"/>
    </row>
    <row r="114" spans="1:9" x14ac:dyDescent="0.25">
      <c r="A114" s="4"/>
      <c r="I114" s="6"/>
    </row>
    <row r="115" spans="1:9" x14ac:dyDescent="0.25">
      <c r="A115" s="4"/>
      <c r="I115" s="6"/>
    </row>
    <row r="116" spans="1:9" x14ac:dyDescent="0.25">
      <c r="A116" s="4"/>
      <c r="I116" s="6"/>
    </row>
    <row r="117" spans="1:9" x14ac:dyDescent="0.25">
      <c r="A117" s="4"/>
      <c r="I117" s="6"/>
    </row>
    <row r="118" spans="1:9" x14ac:dyDescent="0.25">
      <c r="A118" s="4"/>
      <c r="I118" s="6"/>
    </row>
    <row r="119" spans="1:9" x14ac:dyDescent="0.25">
      <c r="A119" s="4"/>
      <c r="I119" s="6"/>
    </row>
    <row r="120" spans="1:9" x14ac:dyDescent="0.25">
      <c r="A120" s="4"/>
      <c r="I120" s="6"/>
    </row>
    <row r="121" spans="1:9" x14ac:dyDescent="0.25">
      <c r="A121" s="4"/>
      <c r="I121" s="6"/>
    </row>
    <row r="122" spans="1:9" x14ac:dyDescent="0.25">
      <c r="A122" s="4"/>
      <c r="I122" s="6"/>
    </row>
    <row r="123" spans="1:9" x14ac:dyDescent="0.25">
      <c r="A123" s="4"/>
      <c r="I123" s="6"/>
    </row>
    <row r="124" spans="1:9" x14ac:dyDescent="0.25">
      <c r="A124" s="4"/>
      <c r="I124" s="6"/>
    </row>
    <row r="125" spans="1:9" x14ac:dyDescent="0.25">
      <c r="A125" s="4"/>
      <c r="I125" s="6"/>
    </row>
    <row r="126" spans="1:9" x14ac:dyDescent="0.25">
      <c r="A126" s="4"/>
      <c r="I126" s="6"/>
    </row>
    <row r="127" spans="1:9" x14ac:dyDescent="0.25">
      <c r="A127" s="4"/>
      <c r="I127" s="6"/>
    </row>
    <row r="128" spans="1:9" x14ac:dyDescent="0.25">
      <c r="A128" s="4"/>
      <c r="I128" s="6"/>
    </row>
    <row r="129" spans="1:9" x14ac:dyDescent="0.25">
      <c r="A129" s="4"/>
      <c r="I129" s="6"/>
    </row>
    <row r="130" spans="1:9" x14ac:dyDescent="0.25">
      <c r="A130" s="4"/>
      <c r="I130" s="6"/>
    </row>
    <row r="131" spans="1:9" x14ac:dyDescent="0.25">
      <c r="A131" s="4"/>
      <c r="I131" s="6"/>
    </row>
    <row r="132" spans="1:9" x14ac:dyDescent="0.25">
      <c r="A132" s="4"/>
      <c r="I132" s="6"/>
    </row>
    <row r="133" spans="1:9" x14ac:dyDescent="0.25">
      <c r="A133" s="4"/>
      <c r="I133" s="6"/>
    </row>
    <row r="134" spans="1:9" x14ac:dyDescent="0.25">
      <c r="A134" s="4"/>
      <c r="I134" s="6"/>
    </row>
    <row r="135" spans="1:9" x14ac:dyDescent="0.25">
      <c r="A135" s="4"/>
      <c r="I135" s="6"/>
    </row>
    <row r="136" spans="1:9" x14ac:dyDescent="0.25">
      <c r="A136" s="4"/>
      <c r="I136" s="6"/>
    </row>
    <row r="137" spans="1:9" x14ac:dyDescent="0.25">
      <c r="A137" s="4"/>
      <c r="I137" s="6"/>
    </row>
    <row r="138" spans="1:9" x14ac:dyDescent="0.25">
      <c r="A138" s="4"/>
      <c r="I138" s="6"/>
    </row>
    <row r="139" spans="1:9" x14ac:dyDescent="0.25">
      <c r="A139" s="4"/>
      <c r="I139" s="6"/>
    </row>
    <row r="140" spans="1:9" x14ac:dyDescent="0.25">
      <c r="A140" s="4"/>
      <c r="I140" s="6"/>
    </row>
    <row r="141" spans="1:9" x14ac:dyDescent="0.25">
      <c r="A141" s="4"/>
      <c r="I141" s="6"/>
    </row>
    <row r="142" spans="1:9" x14ac:dyDescent="0.25">
      <c r="A142" s="4"/>
      <c r="I142" s="6"/>
    </row>
    <row r="143" spans="1:9" x14ac:dyDescent="0.25">
      <c r="A143" s="4"/>
      <c r="I143" s="6"/>
    </row>
    <row r="144" spans="1:9" x14ac:dyDescent="0.25">
      <c r="A144" s="4"/>
      <c r="I144" s="6"/>
    </row>
    <row r="145" spans="1:9" x14ac:dyDescent="0.25">
      <c r="A145" s="4"/>
      <c r="I145" s="6"/>
    </row>
    <row r="146" spans="1:9" x14ac:dyDescent="0.25">
      <c r="A146" s="4"/>
      <c r="I146" s="6"/>
    </row>
    <row r="147" spans="1:9" x14ac:dyDescent="0.25">
      <c r="A147" s="4"/>
      <c r="I147" s="6"/>
    </row>
    <row r="148" spans="1:9" x14ac:dyDescent="0.25">
      <c r="A148" s="4"/>
      <c r="I148" s="6"/>
    </row>
    <row r="149" spans="1:9" x14ac:dyDescent="0.25">
      <c r="A149" s="4"/>
      <c r="I149" s="6"/>
    </row>
    <row r="150" spans="1:9" ht="15.75" thickBot="1" x14ac:dyDescent="0.3">
      <c r="A150" s="40"/>
      <c r="B150" s="31"/>
      <c r="C150" s="31"/>
      <c r="D150" s="31"/>
      <c r="E150" s="31"/>
      <c r="F150" s="31"/>
      <c r="G150" s="31"/>
      <c r="H150" s="31"/>
      <c r="I150" s="32">
        <v>3</v>
      </c>
    </row>
  </sheetData>
  <sheetProtection algorithmName="SHA-512" hashValue="Yhu5/G43r3hjoD4bKrn53ChkSsYvfC4lr7bTqiU6cCM4wgtentgAH/bJOVaYvKTf1Hu870PZN7lS+3s3VpOTYw==" saltValue="0OmJsPI6RGduqNhq9+HcPQ==" spinCount="100000" sheet="1" objects="1" scenarios="1"/>
  <protectedRanges>
    <protectedRange sqref="B83" name="Cantidad de Practicos 2"/>
    <protectedRange sqref="B80" name="Navegación Vuelta"/>
    <protectedRange sqref="B79" name="Navegación IDA"/>
    <protectedRange sqref="B78" name="Destino 2"/>
    <protectedRange sqref="B77" name="Origen 2"/>
    <protectedRange sqref="B76" name="Zona 2"/>
    <protectedRange sqref="B61" name="Cantidad de Practicos 1"/>
    <protectedRange sqref="B59" name="Destino1"/>
    <protectedRange sqref="B58" name="Origen1"/>
    <protectedRange sqref="B57" name="Zona 1"/>
    <protectedRange sqref="B30" name="Giro sin Remolcador"/>
    <protectedRange sqref="B29" name="Buque Argentino"/>
    <protectedRange sqref="B28" name="Puerto Patagónico"/>
    <protectedRange sqref="B27" name="Calado de Salida"/>
    <protectedRange sqref="B26" name="Calado de Entrada"/>
    <protectedRange sqref="B15" name="Puntal"/>
    <protectedRange sqref="B14" name="Manga"/>
    <protectedRange sqref="B13" name="Eslora"/>
  </protectedRanges>
  <mergeCells count="19">
    <mergeCell ref="A1:I1"/>
    <mergeCell ref="A100:B100"/>
    <mergeCell ref="A99:B99"/>
    <mergeCell ref="A47:B47"/>
    <mergeCell ref="A48:B48"/>
    <mergeCell ref="A8:D8"/>
    <mergeCell ref="A45:B45"/>
    <mergeCell ref="A2:I4"/>
    <mergeCell ref="A5:I6"/>
    <mergeCell ref="A51:I51"/>
    <mergeCell ref="A52:I53"/>
    <mergeCell ref="A7:I7"/>
    <mergeCell ref="A19:I20"/>
    <mergeCell ref="A21:I22"/>
    <mergeCell ref="A9:I9"/>
    <mergeCell ref="D28:I30"/>
    <mergeCell ref="A107:I107"/>
    <mergeCell ref="A108:G108"/>
    <mergeCell ref="A101:I101"/>
  </mergeCells>
  <dataValidations count="4">
    <dataValidation type="list" allowBlank="1" showInputMessage="1" showErrorMessage="1" sqref="B28:B30">
      <formula1>"Sí,No"</formula1>
    </dataValidation>
    <dataValidation type="list" allowBlank="1" showInputMessage="1" showErrorMessage="1" sqref="B58">
      <formula1>INDIRECT($B$57)</formula1>
    </dataValidation>
    <dataValidation type="list" allowBlank="1" showInputMessage="1" showErrorMessage="1" sqref="B57">
      <formula1>Zonas_1</formula1>
    </dataValidation>
    <dataValidation type="list" allowBlank="1" showInputMessage="1" showErrorMessage="1" sqref="B76">
      <formula1>Zonas_2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INDIRECT('Zona - Destino'!$J$1)</xm:f>
          </x14:formula1>
          <xm:sqref>B59</xm:sqref>
        </x14:dataValidation>
        <x14:dataValidation type="list" allowBlank="1" showInputMessage="1" showErrorMessage="1">
          <x14:formula1>
            <xm:f>INDIRECT('Zona - Destino'!$P$2)</xm:f>
          </x14:formula1>
          <xm:sqref>B78</xm:sqref>
        </x14:dataValidation>
        <x14:dataValidation type="list" allowBlank="1" showInputMessage="1" showErrorMessage="1">
          <x14:formula1>
            <xm:f>INDIRECT('Zona - Destino'!$P$3)</xm:f>
          </x14:formula1>
          <xm:sqref>B79:B80</xm:sqref>
        </x14:dataValidation>
        <x14:dataValidation type="list" allowBlank="1" showInputMessage="1" showErrorMessage="1">
          <x14:formula1>
            <xm:f>'Zona - Origen'!$E$2</xm:f>
          </x14:formula1>
          <xm:sqref>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59"/>
  <sheetViews>
    <sheetView workbookViewId="0">
      <selection activeCell="B3" sqref="B3"/>
    </sheetView>
  </sheetViews>
  <sheetFormatPr baseColWidth="10" defaultRowHeight="15" x14ac:dyDescent="0.25"/>
  <cols>
    <col min="1" max="1" width="29.7109375" bestFit="1" customWidth="1"/>
  </cols>
  <sheetData>
    <row r="1" spans="1:3" x14ac:dyDescent="0.25">
      <c r="A1" s="3" t="s">
        <v>1</v>
      </c>
    </row>
    <row r="2" spans="1:3" x14ac:dyDescent="0.25">
      <c r="A2" t="s">
        <v>6</v>
      </c>
      <c r="B2" t="str">
        <f>IF('Simulador - Español'!B15="","",ROUNDUP(IF((('Simulador - Español'!B13*'Simulador - Español'!B14*'Simulador - Español'!B15)/800)&lt;65,65,(('Simulador - Español'!B13*'Simulador - Español'!B14*'Simulador - Español'!B15)/800)),0))</f>
        <v/>
      </c>
    </row>
    <row r="3" spans="1:3" x14ac:dyDescent="0.25">
      <c r="A3" t="s">
        <v>7</v>
      </c>
      <c r="B3">
        <v>14</v>
      </c>
      <c r="C3" t="s">
        <v>8</v>
      </c>
    </row>
    <row r="5" spans="1:3" x14ac:dyDescent="0.25">
      <c r="A5" s="1" t="s">
        <v>37</v>
      </c>
    </row>
    <row r="6" spans="1:3" x14ac:dyDescent="0.25">
      <c r="A6" t="s">
        <v>28</v>
      </c>
      <c r="B6" s="2">
        <f>IF('Simulador - Español'!$B$26&lt;=28,0,IF('Simulador - Español'!$B$26&lt;=30,0.075,IF('Simulador - Español'!$B$26&lt;=32,0.15,IF('Simulador - Español'!$B$26&lt;=34,0.225,0.3))))</f>
        <v>0</v>
      </c>
      <c r="C6" t="s">
        <v>14</v>
      </c>
    </row>
    <row r="7" spans="1:3" x14ac:dyDescent="0.25">
      <c r="A7" t="s">
        <v>12</v>
      </c>
      <c r="B7" s="48" t="e">
        <f>B6*'Simulador - Español'!$B$33</f>
        <v>#VALUE!</v>
      </c>
    </row>
    <row r="9" spans="1:3" x14ac:dyDescent="0.25">
      <c r="A9" t="s">
        <v>29</v>
      </c>
      <c r="B9" s="2">
        <f>IF('Simulador - Español'!$B$28="No",0,0.2)</f>
        <v>0.2</v>
      </c>
      <c r="C9" t="s">
        <v>17</v>
      </c>
    </row>
    <row r="10" spans="1:3" x14ac:dyDescent="0.25">
      <c r="A10" t="s">
        <v>11</v>
      </c>
      <c r="B10" s="48" t="e">
        <f>B9*(B7+'Simulador - Español'!$B$33)</f>
        <v>#VALUE!</v>
      </c>
    </row>
    <row r="12" spans="1:3" x14ac:dyDescent="0.25">
      <c r="A12" t="s">
        <v>30</v>
      </c>
      <c r="B12" s="2">
        <f>IF('Simulador - Español'!$B$29="No",0,-0.25)</f>
        <v>-0.25</v>
      </c>
      <c r="C12" t="s">
        <v>16</v>
      </c>
    </row>
    <row r="13" spans="1:3" x14ac:dyDescent="0.25">
      <c r="A13" t="s">
        <v>15</v>
      </c>
      <c r="B13" s="48" t="e">
        <f>B12*(B10+B7+'Simulador - Español'!$B$33)</f>
        <v>#VALUE!</v>
      </c>
    </row>
    <row r="15" spans="1:3" x14ac:dyDescent="0.25">
      <c r="A15" s="1" t="s">
        <v>38</v>
      </c>
    </row>
    <row r="16" spans="1:3" x14ac:dyDescent="0.25">
      <c r="A16" t="s">
        <v>28</v>
      </c>
      <c r="B16" s="2">
        <f>IF('Simulador - Español'!$B$27&lt;=28,0,IF('Simulador - Español'!$B$27&lt;=30,0.075,IF('Simulador - Español'!$B$27&lt;=32,0.15,IF('Simulador - Español'!$B$27&lt;=34,0.225,0.3))))</f>
        <v>0</v>
      </c>
      <c r="C16" t="s">
        <v>14</v>
      </c>
    </row>
    <row r="17" spans="1:3" x14ac:dyDescent="0.25">
      <c r="A17" t="s">
        <v>12</v>
      </c>
      <c r="B17" s="48" t="e">
        <f>B16*'Simulador - Español'!$B$39</f>
        <v>#VALUE!</v>
      </c>
    </row>
    <row r="19" spans="1:3" x14ac:dyDescent="0.25">
      <c r="A19" t="s">
        <v>29</v>
      </c>
      <c r="B19" s="2">
        <f>IF('Simulador - Español'!$B$28="No",0,0.2)</f>
        <v>0.2</v>
      </c>
      <c r="C19" t="s">
        <v>17</v>
      </c>
    </row>
    <row r="20" spans="1:3" x14ac:dyDescent="0.25">
      <c r="A20" t="s">
        <v>11</v>
      </c>
      <c r="B20" s="48" t="e">
        <f>B19*(B17+'Simulador - Español'!$B$39)</f>
        <v>#VALUE!</v>
      </c>
    </row>
    <row r="22" spans="1:3" x14ac:dyDescent="0.25">
      <c r="A22" t="s">
        <v>30</v>
      </c>
      <c r="B22" s="2">
        <f>IF('Simulador - Español'!$B$29="No",0,-0.25)</f>
        <v>-0.25</v>
      </c>
      <c r="C22" t="s">
        <v>16</v>
      </c>
    </row>
    <row r="23" spans="1:3" x14ac:dyDescent="0.25">
      <c r="A23" t="s">
        <v>15</v>
      </c>
      <c r="B23" s="48" t="e">
        <f>B22*(B20+B17+'Simulador - Español'!$B$39)</f>
        <v>#VALUE!</v>
      </c>
    </row>
    <row r="25" spans="1:3" x14ac:dyDescent="0.25">
      <c r="A25" t="s">
        <v>19</v>
      </c>
      <c r="B25" t="str">
        <f>IF('Simulador - Español'!$B$30="No",0,'Simulador - Español'!$B$39)</f>
        <v/>
      </c>
      <c r="C25" t="s">
        <v>8</v>
      </c>
    </row>
    <row r="27" spans="1:3" x14ac:dyDescent="0.25">
      <c r="A27" s="3" t="s">
        <v>21</v>
      </c>
    </row>
    <row r="28" spans="1:3" x14ac:dyDescent="0.25">
      <c r="A28" t="s">
        <v>7</v>
      </c>
      <c r="B28">
        <v>8</v>
      </c>
      <c r="C28" t="s">
        <v>8</v>
      </c>
    </row>
    <row r="29" spans="1:3" x14ac:dyDescent="0.25">
      <c r="A29" t="s">
        <v>25</v>
      </c>
      <c r="B29">
        <v>12</v>
      </c>
      <c r="C29" t="s">
        <v>8</v>
      </c>
    </row>
    <row r="31" spans="1:3" x14ac:dyDescent="0.25">
      <c r="A31" s="1" t="s">
        <v>40</v>
      </c>
    </row>
    <row r="32" spans="1:3" x14ac:dyDescent="0.25">
      <c r="A32" s="1" t="s">
        <v>37</v>
      </c>
    </row>
    <row r="33" spans="1:3" x14ac:dyDescent="0.25">
      <c r="A33" t="s">
        <v>12</v>
      </c>
      <c r="B33" t="e">
        <f>$B$6*'Simulador - Español'!$B$64</f>
        <v>#VALUE!</v>
      </c>
      <c r="C33" t="s">
        <v>8</v>
      </c>
    </row>
    <row r="35" spans="1:3" x14ac:dyDescent="0.25">
      <c r="A35" t="s">
        <v>11</v>
      </c>
      <c r="B35" t="e">
        <f>$B$9*('Simulador - Español'!$B$64+B33)</f>
        <v>#VALUE!</v>
      </c>
      <c r="C35" t="s">
        <v>8</v>
      </c>
    </row>
    <row r="37" spans="1:3" x14ac:dyDescent="0.25">
      <c r="A37" t="s">
        <v>31</v>
      </c>
      <c r="B37" t="e">
        <f>$B$12*('Simulador - Español'!$B$64+Anexo!B33+Anexo!B35)</f>
        <v>#VALUE!</v>
      </c>
      <c r="C37" t="s">
        <v>8</v>
      </c>
    </row>
    <row r="39" spans="1:3" x14ac:dyDescent="0.25">
      <c r="A39" s="1" t="s">
        <v>38</v>
      </c>
    </row>
    <row r="40" spans="1:3" x14ac:dyDescent="0.25">
      <c r="A40" t="s">
        <v>12</v>
      </c>
      <c r="B40" s="48" t="e">
        <f>$B$16*'Simulador - Español'!$B$70</f>
        <v>#VALUE!</v>
      </c>
      <c r="C40" t="s">
        <v>8</v>
      </c>
    </row>
    <row r="42" spans="1:3" x14ac:dyDescent="0.25">
      <c r="A42" t="s">
        <v>11</v>
      </c>
      <c r="B42" s="48" t="e">
        <f>$B$9*('Simulador - Español'!$B$70+B40)</f>
        <v>#VALUE!</v>
      </c>
      <c r="C42" t="s">
        <v>8</v>
      </c>
    </row>
    <row r="44" spans="1:3" x14ac:dyDescent="0.25">
      <c r="A44" t="s">
        <v>31</v>
      </c>
      <c r="B44" s="48" t="e">
        <f>$B$12*('Simulador - Español'!$B$70+Anexo!B40+Anexo!B42)</f>
        <v>#VALUE!</v>
      </c>
      <c r="C44" t="s">
        <v>8</v>
      </c>
    </row>
    <row r="46" spans="1:3" x14ac:dyDescent="0.25">
      <c r="A46" s="1" t="s">
        <v>41</v>
      </c>
    </row>
    <row r="47" spans="1:3" x14ac:dyDescent="0.25">
      <c r="A47" s="1" t="s">
        <v>37</v>
      </c>
    </row>
    <row r="48" spans="1:3" x14ac:dyDescent="0.25">
      <c r="A48" t="s">
        <v>12</v>
      </c>
      <c r="B48" t="e">
        <f>$B$6*'Simulador - Español'!$B$86</f>
        <v>#VALUE!</v>
      </c>
      <c r="C48" t="s">
        <v>8</v>
      </c>
    </row>
    <row r="50" spans="1:3" x14ac:dyDescent="0.25">
      <c r="A50" t="s">
        <v>11</v>
      </c>
      <c r="B50" t="e">
        <f>$B$9*('Simulador - Español'!$B$86+B48)</f>
        <v>#VALUE!</v>
      </c>
      <c r="C50" t="s">
        <v>8</v>
      </c>
    </row>
    <row r="52" spans="1:3" x14ac:dyDescent="0.25">
      <c r="A52" t="s">
        <v>31</v>
      </c>
      <c r="B52" t="e">
        <f>$B$12*('Simulador - Español'!$B$86+Anexo!B48+Anexo!B50)</f>
        <v>#VALUE!</v>
      </c>
      <c r="C52" t="s">
        <v>8</v>
      </c>
    </row>
    <row r="54" spans="1:3" x14ac:dyDescent="0.25">
      <c r="A54" s="1" t="s">
        <v>38</v>
      </c>
    </row>
    <row r="55" spans="1:3" x14ac:dyDescent="0.25">
      <c r="A55" t="s">
        <v>12</v>
      </c>
      <c r="B55" s="30" t="e">
        <f>$B$16*'Simulador - Español'!$B$92</f>
        <v>#VALUE!</v>
      </c>
      <c r="C55" t="s">
        <v>8</v>
      </c>
    </row>
    <row r="57" spans="1:3" x14ac:dyDescent="0.25">
      <c r="A57" t="s">
        <v>11</v>
      </c>
      <c r="B57" s="30" t="e">
        <f>$B$9*('Simulador - Español'!$B$92+B55)</f>
        <v>#VALUE!</v>
      </c>
      <c r="C57" t="s">
        <v>8</v>
      </c>
    </row>
    <row r="59" spans="1:3" x14ac:dyDescent="0.25">
      <c r="A59" t="s">
        <v>31</v>
      </c>
      <c r="B59" s="30" t="e">
        <f>$B$12*('Simulador - Español'!$B$92+Anexo!B55+Anexo!B57)</f>
        <v>#VALUE!</v>
      </c>
      <c r="C59" t="s">
        <v>8</v>
      </c>
    </row>
  </sheetData>
  <sheetProtection algorithmName="SHA-512" hashValue="AK5bs8KxxIJ5u+lUdDok4RX/i9QzIpxX+YzK6kF0FCh/916ADoYmJ85bPmGH7ZgP4w3N/zw9xeYi+v981KYlYQ==" saltValue="+2hvFb9k3RbpX8AgLZXnd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7"/>
  <sheetViews>
    <sheetView workbookViewId="0">
      <selection activeCell="G1" sqref="G1"/>
    </sheetView>
  </sheetViews>
  <sheetFormatPr baseColWidth="10" defaultRowHeight="15" x14ac:dyDescent="0.25"/>
  <cols>
    <col min="1" max="1" width="45.5703125" bestFit="1" customWidth="1"/>
    <col min="2" max="2" width="19.5703125" bestFit="1" customWidth="1"/>
    <col min="3" max="3" width="22.5703125" bestFit="1" customWidth="1"/>
  </cols>
  <sheetData>
    <row r="1" spans="1:7" x14ac:dyDescent="0.25">
      <c r="A1" t="s">
        <v>63</v>
      </c>
      <c r="B1" t="s">
        <v>60</v>
      </c>
      <c r="C1" t="s">
        <v>61</v>
      </c>
      <c r="D1" t="s">
        <v>62</v>
      </c>
      <c r="E1" t="s">
        <v>125</v>
      </c>
      <c r="G1" t="str">
        <f>'Simulador - Español'!B58&amp;'Simulador - Español'!B59</f>
        <v/>
      </c>
    </row>
    <row r="2" spans="1:7" x14ac:dyDescent="0.25">
      <c r="A2" t="str">
        <f>CONCATENATE(B2,C2)</f>
        <v>RecaladaZona Común</v>
      </c>
      <c r="B2" t="s">
        <v>64</v>
      </c>
      <c r="C2" t="s">
        <v>65</v>
      </c>
      <c r="D2">
        <v>187</v>
      </c>
      <c r="G2" t="e">
        <f>#REF!&amp;#REF!</f>
        <v>#REF!</v>
      </c>
    </row>
    <row r="3" spans="1:7" x14ac:dyDescent="0.25">
      <c r="A3" t="str">
        <f t="shared" ref="A3:A7" si="0">CONCATENATE(B3,C3)</f>
        <v>Boya 11Pto. Rosales</v>
      </c>
      <c r="B3" t="s">
        <v>95</v>
      </c>
      <c r="C3" t="s">
        <v>96</v>
      </c>
      <c r="D3">
        <v>25</v>
      </c>
    </row>
    <row r="4" spans="1:7" x14ac:dyDescent="0.25">
      <c r="A4" t="str">
        <f t="shared" si="0"/>
        <v>Boya 11Pto. Ingeniero White</v>
      </c>
      <c r="B4" t="s">
        <v>95</v>
      </c>
      <c r="C4" t="s">
        <v>97</v>
      </c>
      <c r="D4">
        <v>53</v>
      </c>
    </row>
    <row r="5" spans="1:7" x14ac:dyDescent="0.25">
      <c r="A5" t="str">
        <f t="shared" si="0"/>
        <v>Boya 11Pto. Galván</v>
      </c>
      <c r="B5" t="s">
        <v>95</v>
      </c>
      <c r="C5" t="s">
        <v>98</v>
      </c>
      <c r="D5">
        <v>55</v>
      </c>
    </row>
    <row r="6" spans="1:7" x14ac:dyDescent="0.25">
      <c r="A6" t="str">
        <f t="shared" si="0"/>
        <v>Punta MoatUshuaia</v>
      </c>
      <c r="B6" t="s">
        <v>99</v>
      </c>
      <c r="C6" t="s">
        <v>101</v>
      </c>
      <c r="D6">
        <v>101</v>
      </c>
    </row>
    <row r="7" spans="1:7" x14ac:dyDescent="0.25">
      <c r="A7" t="str">
        <f t="shared" si="0"/>
        <v>Bahía LapataiaUshuaia</v>
      </c>
      <c r="B7" t="s">
        <v>100</v>
      </c>
      <c r="C7" t="s">
        <v>101</v>
      </c>
      <c r="D7">
        <v>26</v>
      </c>
    </row>
  </sheetData>
  <sheetProtection algorithmName="SHA-512" hashValue="F9DTRgXIWwWeki/KOtWSKzEFY67Bfzl4ybbU2QGUwYG+pcVD7fjVrTKKqWDFih5VSIDsPUpK/j/C6jvyNraa0w==" saltValue="VUWF0x1M+ZDw/WXk1TfpU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53"/>
  <sheetViews>
    <sheetView workbookViewId="0">
      <selection activeCell="H2" sqref="H2"/>
    </sheetView>
  </sheetViews>
  <sheetFormatPr baseColWidth="10" defaultRowHeight="15" x14ac:dyDescent="0.25"/>
  <cols>
    <col min="1" max="1" width="45.5703125" bestFit="1" customWidth="1"/>
    <col min="2" max="2" width="15.140625" bestFit="1" customWidth="1"/>
    <col min="3" max="3" width="19.5703125" bestFit="1" customWidth="1"/>
    <col min="4" max="4" width="22.5703125" bestFit="1" customWidth="1"/>
  </cols>
  <sheetData>
    <row r="1" spans="1:8" x14ac:dyDescent="0.25">
      <c r="A1" t="s">
        <v>63</v>
      </c>
      <c r="B1" t="s">
        <v>78</v>
      </c>
      <c r="C1" t="s">
        <v>60</v>
      </c>
      <c r="D1" t="s">
        <v>61</v>
      </c>
      <c r="E1" t="s">
        <v>62</v>
      </c>
      <c r="F1" t="s">
        <v>125</v>
      </c>
      <c r="H1" s="30" t="str">
        <f>'Simulador - Español'!B79&amp;'Simulador - Español'!B77&amp;'Simulador - Español'!B78</f>
        <v/>
      </c>
    </row>
    <row r="2" spans="1:8" x14ac:dyDescent="0.25">
      <c r="A2" t="str">
        <f t="shared" ref="A2:A33" si="0">CONCATENATE(B2,C2,D2)</f>
        <v>Emilio MitreZona ComúnParaná</v>
      </c>
      <c r="B2" t="s">
        <v>79</v>
      </c>
      <c r="C2" t="s">
        <v>65</v>
      </c>
      <c r="D2" t="s">
        <v>66</v>
      </c>
      <c r="E2">
        <v>572</v>
      </c>
      <c r="H2" s="30" t="str">
        <f>'Simulador - Español'!B80&amp;'Simulador - Español'!B77&amp;'Simulador - Español'!B78</f>
        <v/>
      </c>
    </row>
    <row r="3" spans="1:8" x14ac:dyDescent="0.25">
      <c r="A3" t="str">
        <f t="shared" si="0"/>
        <v>Emilio MitreZona ComúnSanta Fé</v>
      </c>
      <c r="B3" t="s">
        <v>79</v>
      </c>
      <c r="C3" t="s">
        <v>65</v>
      </c>
      <c r="D3" t="s">
        <v>67</v>
      </c>
      <c r="E3">
        <v>556</v>
      </c>
      <c r="H3" s="30" t="e">
        <f>#REF!&amp;#REF!&amp;#REF!</f>
        <v>#REF!</v>
      </c>
    </row>
    <row r="4" spans="1:8" x14ac:dyDescent="0.25">
      <c r="A4" t="str">
        <f t="shared" si="0"/>
        <v>Emilio MitreZona ComúnDiamante</v>
      </c>
      <c r="B4" t="s">
        <v>79</v>
      </c>
      <c r="C4" t="s">
        <v>65</v>
      </c>
      <c r="D4" t="s">
        <v>68</v>
      </c>
      <c r="E4">
        <v>504</v>
      </c>
      <c r="H4" s="30" t="e">
        <f>#REF!&amp;#REF!&amp;#REF!</f>
        <v>#REF!</v>
      </c>
    </row>
    <row r="5" spans="1:8" x14ac:dyDescent="0.25">
      <c r="A5" t="str">
        <f t="shared" si="0"/>
        <v>Emilio MitreZona ComúnTimbués</v>
      </c>
      <c r="B5" t="s">
        <v>79</v>
      </c>
      <c r="C5" t="s">
        <v>65</v>
      </c>
      <c r="D5" t="s">
        <v>69</v>
      </c>
      <c r="E5">
        <v>435</v>
      </c>
    </row>
    <row r="6" spans="1:8" x14ac:dyDescent="0.25">
      <c r="A6" t="str">
        <f t="shared" si="0"/>
        <v>Emilio MitreZona ComúnPto. San Martín</v>
      </c>
      <c r="B6" t="s">
        <v>79</v>
      </c>
      <c r="C6" t="s">
        <v>65</v>
      </c>
      <c r="D6" t="s">
        <v>70</v>
      </c>
      <c r="E6">
        <v>424</v>
      </c>
    </row>
    <row r="7" spans="1:8" x14ac:dyDescent="0.25">
      <c r="A7" t="str">
        <f t="shared" si="0"/>
        <v>Emilio MitreZona ComúnSan Lorenzo</v>
      </c>
      <c r="B7" t="s">
        <v>79</v>
      </c>
      <c r="C7" t="s">
        <v>65</v>
      </c>
      <c r="D7" t="s">
        <v>71</v>
      </c>
      <c r="E7">
        <v>416</v>
      </c>
    </row>
    <row r="8" spans="1:8" x14ac:dyDescent="0.25">
      <c r="A8" t="str">
        <f t="shared" si="0"/>
        <v>Emilio MitreZona ComúnRosario</v>
      </c>
      <c r="B8" t="s">
        <v>79</v>
      </c>
      <c r="C8" t="s">
        <v>65</v>
      </c>
      <c r="D8" t="s">
        <v>72</v>
      </c>
      <c r="E8">
        <v>391</v>
      </c>
    </row>
    <row r="9" spans="1:8" x14ac:dyDescent="0.25">
      <c r="A9" t="str">
        <f t="shared" si="0"/>
        <v>Emilio MitreZona ComúnPta. Alvear</v>
      </c>
      <c r="B9" t="s">
        <v>79</v>
      </c>
      <c r="C9" t="s">
        <v>65</v>
      </c>
      <c r="D9" t="s">
        <v>73</v>
      </c>
      <c r="E9">
        <v>378</v>
      </c>
    </row>
    <row r="10" spans="1:8" x14ac:dyDescent="0.25">
      <c r="A10" t="str">
        <f t="shared" si="0"/>
        <v>Emilio MitreZona ComúnArroyo Seco</v>
      </c>
      <c r="B10" t="s">
        <v>79</v>
      </c>
      <c r="C10" t="s">
        <v>65</v>
      </c>
      <c r="D10" t="s">
        <v>74</v>
      </c>
      <c r="E10">
        <v>366</v>
      </c>
    </row>
    <row r="11" spans="1:8" x14ac:dyDescent="0.25">
      <c r="A11" t="str">
        <f t="shared" si="0"/>
        <v>Emilio MitreZona ComúnVilla Constitución</v>
      </c>
      <c r="B11" t="s">
        <v>79</v>
      </c>
      <c r="C11" t="s">
        <v>65</v>
      </c>
      <c r="D11" t="s">
        <v>75</v>
      </c>
      <c r="E11">
        <v>337</v>
      </c>
    </row>
    <row r="12" spans="1:8" x14ac:dyDescent="0.25">
      <c r="A12" t="str">
        <f t="shared" si="0"/>
        <v>Emilio MitreZona ComúnSan Nicolás</v>
      </c>
      <c r="B12" t="s">
        <v>79</v>
      </c>
      <c r="C12" t="s">
        <v>65</v>
      </c>
      <c r="D12" t="s">
        <v>76</v>
      </c>
      <c r="E12">
        <v>314</v>
      </c>
    </row>
    <row r="13" spans="1:8" x14ac:dyDescent="0.25">
      <c r="A13" t="str">
        <f t="shared" si="0"/>
        <v>Emilio MitreZona ComúnPuerto Martins</v>
      </c>
      <c r="B13" t="s">
        <v>79</v>
      </c>
      <c r="C13" t="s">
        <v>65</v>
      </c>
      <c r="D13" t="s">
        <v>77</v>
      </c>
      <c r="E13">
        <v>303</v>
      </c>
    </row>
    <row r="14" spans="1:8" x14ac:dyDescent="0.25">
      <c r="A14" t="str">
        <f t="shared" si="0"/>
        <v>Emilio MitreZona ComúnRamallo</v>
      </c>
      <c r="B14" t="s">
        <v>79</v>
      </c>
      <c r="C14" t="s">
        <v>65</v>
      </c>
      <c r="D14" t="s">
        <v>80</v>
      </c>
      <c r="E14">
        <v>298</v>
      </c>
    </row>
    <row r="15" spans="1:8" x14ac:dyDescent="0.25">
      <c r="A15" t="str">
        <f t="shared" si="0"/>
        <v>Emilio MitreZona ComúnSan Pedro</v>
      </c>
      <c r="B15" t="s">
        <v>79</v>
      </c>
      <c r="C15" t="s">
        <v>65</v>
      </c>
      <c r="D15" t="s">
        <v>81</v>
      </c>
      <c r="E15">
        <v>248</v>
      </c>
    </row>
    <row r="16" spans="1:8" x14ac:dyDescent="0.25">
      <c r="A16" t="str">
        <f t="shared" si="0"/>
        <v>Emilio MitreZona ComúnLima</v>
      </c>
      <c r="B16" t="s">
        <v>79</v>
      </c>
      <c r="C16" t="s">
        <v>65</v>
      </c>
      <c r="D16" t="s">
        <v>82</v>
      </c>
      <c r="E16">
        <v>160</v>
      </c>
    </row>
    <row r="17" spans="1:5" x14ac:dyDescent="0.25">
      <c r="A17" t="str">
        <f t="shared" si="0"/>
        <v>Emilio MitreZona ComúnZárate</v>
      </c>
      <c r="B17" t="s">
        <v>79</v>
      </c>
      <c r="C17" t="s">
        <v>65</v>
      </c>
      <c r="D17" t="s">
        <v>83</v>
      </c>
      <c r="E17">
        <v>140</v>
      </c>
    </row>
    <row r="18" spans="1:5" x14ac:dyDescent="0.25">
      <c r="A18" t="str">
        <f t="shared" si="0"/>
        <v>Emilio MitreZona ComúnCampana</v>
      </c>
      <c r="B18" t="s">
        <v>79</v>
      </c>
      <c r="C18" t="s">
        <v>65</v>
      </c>
      <c r="D18" t="s">
        <v>84</v>
      </c>
      <c r="E18">
        <v>121</v>
      </c>
    </row>
    <row r="19" spans="1:5" x14ac:dyDescent="0.25">
      <c r="A19" t="str">
        <f t="shared" si="0"/>
        <v>Emilio MitreZona ComúnEscobar</v>
      </c>
      <c r="B19" t="s">
        <v>79</v>
      </c>
      <c r="C19" t="s">
        <v>65</v>
      </c>
      <c r="D19" t="s">
        <v>85</v>
      </c>
      <c r="E19">
        <v>101</v>
      </c>
    </row>
    <row r="20" spans="1:5" x14ac:dyDescent="0.25">
      <c r="A20" t="str">
        <f t="shared" si="0"/>
        <v>Emilio MitreZona ComúnIbicuy</v>
      </c>
      <c r="B20" t="s">
        <v>79</v>
      </c>
      <c r="C20" t="s">
        <v>65</v>
      </c>
      <c r="D20" t="s">
        <v>86</v>
      </c>
      <c r="E20">
        <v>291</v>
      </c>
    </row>
    <row r="21" spans="1:5" x14ac:dyDescent="0.25">
      <c r="A21" t="str">
        <f t="shared" si="0"/>
        <v>Emilio MitreZona ComúnDel Guazú</v>
      </c>
      <c r="B21" t="s">
        <v>79</v>
      </c>
      <c r="C21" t="s">
        <v>65</v>
      </c>
      <c r="D21" t="s">
        <v>87</v>
      </c>
      <c r="E21">
        <v>261</v>
      </c>
    </row>
    <row r="22" spans="1:5" x14ac:dyDescent="0.25">
      <c r="A22" t="str">
        <f t="shared" si="0"/>
        <v>Emilio MitreZona ComúnNueva Palmira</v>
      </c>
      <c r="B22" t="s">
        <v>79</v>
      </c>
      <c r="C22" t="s">
        <v>65</v>
      </c>
      <c r="D22" t="s">
        <v>88</v>
      </c>
      <c r="E22">
        <v>297</v>
      </c>
    </row>
    <row r="23" spans="1:5" x14ac:dyDescent="0.25">
      <c r="A23" t="str">
        <f t="shared" si="0"/>
        <v>Emilio MitreZona ComúnPunta Pereyra</v>
      </c>
      <c r="B23" t="s">
        <v>79</v>
      </c>
      <c r="C23" t="s">
        <v>65</v>
      </c>
      <c r="D23" t="s">
        <v>89</v>
      </c>
      <c r="E23">
        <v>0</v>
      </c>
    </row>
    <row r="24" spans="1:5" x14ac:dyDescent="0.25">
      <c r="A24" t="str">
        <f t="shared" si="0"/>
        <v>Martín GarcíaZona ComúnParaná</v>
      </c>
      <c r="B24" t="s">
        <v>90</v>
      </c>
      <c r="C24" t="s">
        <v>65</v>
      </c>
      <c r="D24" t="s">
        <v>66</v>
      </c>
      <c r="E24">
        <v>583</v>
      </c>
    </row>
    <row r="25" spans="1:5" x14ac:dyDescent="0.25">
      <c r="A25" t="str">
        <f t="shared" si="0"/>
        <v>Martín GarcíaZona ComúnSanta Fé</v>
      </c>
      <c r="B25" t="s">
        <v>90</v>
      </c>
      <c r="C25" t="s">
        <v>65</v>
      </c>
      <c r="D25" t="s">
        <v>67</v>
      </c>
      <c r="E25">
        <v>567</v>
      </c>
    </row>
    <row r="26" spans="1:5" x14ac:dyDescent="0.25">
      <c r="A26" t="str">
        <f t="shared" si="0"/>
        <v>Martín GarcíaZona ComúnDiamante</v>
      </c>
      <c r="B26" t="s">
        <v>90</v>
      </c>
      <c r="C26" t="s">
        <v>65</v>
      </c>
      <c r="D26" t="s">
        <v>68</v>
      </c>
      <c r="E26">
        <v>515</v>
      </c>
    </row>
    <row r="27" spans="1:5" x14ac:dyDescent="0.25">
      <c r="A27" t="str">
        <f t="shared" si="0"/>
        <v>Martín GarcíaZona ComúnTimbués</v>
      </c>
      <c r="B27" t="s">
        <v>90</v>
      </c>
      <c r="C27" t="s">
        <v>65</v>
      </c>
      <c r="D27" t="s">
        <v>69</v>
      </c>
      <c r="E27">
        <v>446</v>
      </c>
    </row>
    <row r="28" spans="1:5" x14ac:dyDescent="0.25">
      <c r="A28" t="str">
        <f t="shared" si="0"/>
        <v>Martín GarcíaZona ComúnPto. San Martín</v>
      </c>
      <c r="B28" t="s">
        <v>90</v>
      </c>
      <c r="C28" t="s">
        <v>65</v>
      </c>
      <c r="D28" t="s">
        <v>70</v>
      </c>
      <c r="E28">
        <v>435</v>
      </c>
    </row>
    <row r="29" spans="1:5" x14ac:dyDescent="0.25">
      <c r="A29" t="str">
        <f t="shared" si="0"/>
        <v>Martín GarcíaZona ComúnSan Lorenzo</v>
      </c>
      <c r="B29" t="s">
        <v>90</v>
      </c>
      <c r="C29" t="s">
        <v>65</v>
      </c>
      <c r="D29" t="s">
        <v>71</v>
      </c>
      <c r="E29">
        <v>427</v>
      </c>
    </row>
    <row r="30" spans="1:5" x14ac:dyDescent="0.25">
      <c r="A30" t="str">
        <f t="shared" si="0"/>
        <v>Martín GarcíaZona ComúnRosario</v>
      </c>
      <c r="B30" t="s">
        <v>90</v>
      </c>
      <c r="C30" t="s">
        <v>65</v>
      </c>
      <c r="D30" t="s">
        <v>72</v>
      </c>
      <c r="E30">
        <v>402</v>
      </c>
    </row>
    <row r="31" spans="1:5" x14ac:dyDescent="0.25">
      <c r="A31" t="str">
        <f t="shared" si="0"/>
        <v>Martín GarcíaZona ComúnPta. Alvear</v>
      </c>
      <c r="B31" t="s">
        <v>90</v>
      </c>
      <c r="C31" t="s">
        <v>65</v>
      </c>
      <c r="D31" t="s">
        <v>73</v>
      </c>
      <c r="E31">
        <v>389</v>
      </c>
    </row>
    <row r="32" spans="1:5" x14ac:dyDescent="0.25">
      <c r="A32" t="str">
        <f t="shared" si="0"/>
        <v>Martín GarcíaZona ComúnArroyo Seco</v>
      </c>
      <c r="B32" t="s">
        <v>90</v>
      </c>
      <c r="C32" t="s">
        <v>65</v>
      </c>
      <c r="D32" t="s">
        <v>74</v>
      </c>
      <c r="E32">
        <v>377</v>
      </c>
    </row>
    <row r="33" spans="1:5" x14ac:dyDescent="0.25">
      <c r="A33" t="str">
        <f t="shared" si="0"/>
        <v>Martín GarcíaZona ComúnVilla Constitución</v>
      </c>
      <c r="B33" t="s">
        <v>90</v>
      </c>
      <c r="C33" t="s">
        <v>65</v>
      </c>
      <c r="D33" t="s">
        <v>75</v>
      </c>
      <c r="E33">
        <v>348</v>
      </c>
    </row>
    <row r="34" spans="1:5" x14ac:dyDescent="0.25">
      <c r="A34" t="str">
        <f t="shared" ref="A34:A53" si="1">CONCATENATE(B34,C34,D34)</f>
        <v>Martín GarcíaZona ComúnSan Nicolás</v>
      </c>
      <c r="B34" t="s">
        <v>90</v>
      </c>
      <c r="C34" t="s">
        <v>65</v>
      </c>
      <c r="D34" t="s">
        <v>76</v>
      </c>
      <c r="E34">
        <v>325</v>
      </c>
    </row>
    <row r="35" spans="1:5" x14ac:dyDescent="0.25">
      <c r="A35" t="str">
        <f t="shared" si="1"/>
        <v>Martín GarcíaZona ComúnPuerto Martins</v>
      </c>
      <c r="B35" t="s">
        <v>90</v>
      </c>
      <c r="C35" t="s">
        <v>65</v>
      </c>
      <c r="D35" t="s">
        <v>77</v>
      </c>
      <c r="E35">
        <v>314</v>
      </c>
    </row>
    <row r="36" spans="1:5" x14ac:dyDescent="0.25">
      <c r="A36" t="str">
        <f t="shared" si="1"/>
        <v>Martín GarcíaZona ComúnRamallo</v>
      </c>
      <c r="B36" t="s">
        <v>90</v>
      </c>
      <c r="C36" t="s">
        <v>65</v>
      </c>
      <c r="D36" t="s">
        <v>80</v>
      </c>
      <c r="E36">
        <v>309</v>
      </c>
    </row>
    <row r="37" spans="1:5" x14ac:dyDescent="0.25">
      <c r="A37" t="str">
        <f t="shared" si="1"/>
        <v>Martín GarcíaZona ComúnSan Pedro</v>
      </c>
      <c r="B37" t="s">
        <v>90</v>
      </c>
      <c r="C37" t="s">
        <v>65</v>
      </c>
      <c r="D37" t="s">
        <v>81</v>
      </c>
      <c r="E37">
        <v>259</v>
      </c>
    </row>
    <row r="38" spans="1:5" x14ac:dyDescent="0.25">
      <c r="A38" t="str">
        <f t="shared" si="1"/>
        <v>Martín GarcíaZona ComúnLima</v>
      </c>
      <c r="B38" t="s">
        <v>90</v>
      </c>
      <c r="C38" t="s">
        <v>65</v>
      </c>
      <c r="D38" t="s">
        <v>82</v>
      </c>
      <c r="E38">
        <v>257</v>
      </c>
    </row>
    <row r="39" spans="1:5" x14ac:dyDescent="0.25">
      <c r="A39" t="str">
        <f t="shared" si="1"/>
        <v>Martín GarcíaZona ComúnZárate</v>
      </c>
      <c r="B39" t="s">
        <v>90</v>
      </c>
      <c r="C39" t="s">
        <v>65</v>
      </c>
      <c r="D39" t="s">
        <v>83</v>
      </c>
      <c r="E39">
        <v>277</v>
      </c>
    </row>
    <row r="40" spans="1:5" x14ac:dyDescent="0.25">
      <c r="A40" t="str">
        <f t="shared" si="1"/>
        <v>Martín GarcíaZona ComúnCampana</v>
      </c>
      <c r="B40" t="s">
        <v>90</v>
      </c>
      <c r="C40" t="s">
        <v>65</v>
      </c>
      <c r="D40" t="s">
        <v>84</v>
      </c>
      <c r="E40">
        <v>296</v>
      </c>
    </row>
    <row r="41" spans="1:5" x14ac:dyDescent="0.25">
      <c r="A41" t="str">
        <f t="shared" si="1"/>
        <v>Martín GarcíaZona ComúnEscobar</v>
      </c>
      <c r="B41" t="s">
        <v>90</v>
      </c>
      <c r="C41" t="s">
        <v>65</v>
      </c>
      <c r="D41" t="s">
        <v>85</v>
      </c>
      <c r="E41">
        <v>316</v>
      </c>
    </row>
    <row r="42" spans="1:5" x14ac:dyDescent="0.25">
      <c r="A42" t="str">
        <f t="shared" si="1"/>
        <v>Martín GarcíaZona ComúnIbicuy</v>
      </c>
      <c r="B42" t="s">
        <v>90</v>
      </c>
      <c r="C42" t="s">
        <v>65</v>
      </c>
      <c r="D42" t="s">
        <v>86</v>
      </c>
      <c r="E42">
        <v>200</v>
      </c>
    </row>
    <row r="43" spans="1:5" x14ac:dyDescent="0.25">
      <c r="A43" t="str">
        <f t="shared" si="1"/>
        <v>Martín GarcíaZona ComúnDel Guazú</v>
      </c>
      <c r="B43" t="s">
        <v>90</v>
      </c>
      <c r="C43" t="s">
        <v>65</v>
      </c>
      <c r="D43" t="s">
        <v>87</v>
      </c>
      <c r="E43">
        <v>156</v>
      </c>
    </row>
    <row r="44" spans="1:5" x14ac:dyDescent="0.25">
      <c r="A44" t="str">
        <f t="shared" si="1"/>
        <v>Martín GarcíaZona ComúnNueva Palmira</v>
      </c>
      <c r="B44" t="s">
        <v>90</v>
      </c>
      <c r="C44" t="s">
        <v>65</v>
      </c>
      <c r="D44" t="s">
        <v>88</v>
      </c>
      <c r="E44">
        <v>122</v>
      </c>
    </row>
    <row r="45" spans="1:5" x14ac:dyDescent="0.25">
      <c r="A45" t="str">
        <f t="shared" si="1"/>
        <v>Martín GarcíaZona ComúnPunta Pereyra</v>
      </c>
      <c r="B45" t="s">
        <v>90</v>
      </c>
      <c r="C45" t="s">
        <v>65</v>
      </c>
      <c r="D45" t="s">
        <v>89</v>
      </c>
      <c r="E45">
        <v>67</v>
      </c>
    </row>
    <row r="46" spans="1:5" x14ac:dyDescent="0.25">
      <c r="A46" t="str">
        <f t="shared" si="1"/>
        <v>Emilio MitreZona ComúnPaysandú</v>
      </c>
      <c r="B46" t="s">
        <v>79</v>
      </c>
      <c r="C46" t="s">
        <v>65</v>
      </c>
      <c r="D46" t="s">
        <v>91</v>
      </c>
      <c r="E46">
        <v>501</v>
      </c>
    </row>
    <row r="47" spans="1:5" x14ac:dyDescent="0.25">
      <c r="A47" t="str">
        <f t="shared" si="1"/>
        <v>Emilio MitreZona ComúnConcepción del Uruguay</v>
      </c>
      <c r="B47" t="s">
        <v>79</v>
      </c>
      <c r="C47" t="s">
        <v>65</v>
      </c>
      <c r="D47" t="s">
        <v>92</v>
      </c>
      <c r="E47">
        <v>477</v>
      </c>
    </row>
    <row r="48" spans="1:5" x14ac:dyDescent="0.25">
      <c r="A48" t="str">
        <f t="shared" si="1"/>
        <v>Emilio MitreZona ComúnM'Bopicuá</v>
      </c>
      <c r="B48" t="s">
        <v>79</v>
      </c>
      <c r="C48" t="s">
        <v>65</v>
      </c>
      <c r="D48" t="s">
        <v>93</v>
      </c>
      <c r="E48">
        <v>400</v>
      </c>
    </row>
    <row r="49" spans="1:5" x14ac:dyDescent="0.25">
      <c r="A49" t="str">
        <f t="shared" si="1"/>
        <v>Emilio MitreZona ComúnFray Bentos</v>
      </c>
      <c r="B49" t="s">
        <v>79</v>
      </c>
      <c r="C49" t="s">
        <v>65</v>
      </c>
      <c r="D49" t="s">
        <v>94</v>
      </c>
      <c r="E49">
        <v>390</v>
      </c>
    </row>
    <row r="50" spans="1:5" x14ac:dyDescent="0.25">
      <c r="A50" t="str">
        <f t="shared" si="1"/>
        <v>Martín GarcíaZona ComúnPaysandú</v>
      </c>
      <c r="B50" t="s">
        <v>90</v>
      </c>
      <c r="C50" t="s">
        <v>65</v>
      </c>
      <c r="D50" t="s">
        <v>91</v>
      </c>
      <c r="E50">
        <v>324</v>
      </c>
    </row>
    <row r="51" spans="1:5" x14ac:dyDescent="0.25">
      <c r="A51" t="str">
        <f t="shared" si="1"/>
        <v>Martín GarcíaZona ComúnConcepción del Uruguay</v>
      </c>
      <c r="B51" t="s">
        <v>90</v>
      </c>
      <c r="C51" t="s">
        <v>65</v>
      </c>
      <c r="D51" t="s">
        <v>92</v>
      </c>
      <c r="E51">
        <v>300</v>
      </c>
    </row>
    <row r="52" spans="1:5" x14ac:dyDescent="0.25">
      <c r="A52" t="str">
        <f t="shared" si="1"/>
        <v>Martín GarcíaZona ComúnM'Bopicuá</v>
      </c>
      <c r="B52" t="s">
        <v>90</v>
      </c>
      <c r="C52" t="s">
        <v>65</v>
      </c>
      <c r="D52" t="s">
        <v>93</v>
      </c>
      <c r="E52">
        <v>223</v>
      </c>
    </row>
    <row r="53" spans="1:5" x14ac:dyDescent="0.25">
      <c r="A53" t="str">
        <f t="shared" si="1"/>
        <v>Martín GarcíaZona ComúnFray Bentos</v>
      </c>
      <c r="B53" t="s">
        <v>90</v>
      </c>
      <c r="C53" t="s">
        <v>65</v>
      </c>
      <c r="D53" t="s">
        <v>94</v>
      </c>
      <c r="E53">
        <v>213</v>
      </c>
    </row>
  </sheetData>
  <sheetProtection algorithmName="SHA-512" hashValue="E5hfKlHjJlWv68DHnxqM1lsDDea4lAt7R8jpzdyA3ftB0DlXf/sNuq6oWY3X+wtjgJZb3mxSw7EuFmBQldVYvw==" saltValue="O65eWIWOw/4obDJ15S1ZU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5"/>
  <sheetViews>
    <sheetView workbookViewId="0">
      <selection activeCell="D1" sqref="D1"/>
    </sheetView>
  </sheetViews>
  <sheetFormatPr baseColWidth="10" defaultRowHeight="15" x14ac:dyDescent="0.25"/>
  <cols>
    <col min="1" max="1" width="17.7109375" bestFit="1" customWidth="1"/>
    <col min="2" max="2" width="13.42578125" bestFit="1" customWidth="1"/>
    <col min="3" max="3" width="19.42578125" bestFit="1" customWidth="1"/>
    <col min="4" max="4" width="15" bestFit="1" customWidth="1"/>
    <col min="5" max="5" width="12" bestFit="1" customWidth="1"/>
    <col min="7" max="7" width="17.7109375" bestFit="1" customWidth="1"/>
    <col min="8" max="8" width="22.5703125" bestFit="1" customWidth="1"/>
    <col min="11" max="11" width="17.7109375" bestFit="1" customWidth="1"/>
  </cols>
  <sheetData>
    <row r="1" spans="1:5" x14ac:dyDescent="0.25">
      <c r="A1" t="s">
        <v>128</v>
      </c>
      <c r="B1" t="s">
        <v>60</v>
      </c>
      <c r="D1" t="s">
        <v>129</v>
      </c>
      <c r="E1" t="s">
        <v>60</v>
      </c>
    </row>
    <row r="2" spans="1:5" x14ac:dyDescent="0.25">
      <c r="A2" t="s">
        <v>108</v>
      </c>
      <c r="B2" t="s">
        <v>64</v>
      </c>
      <c r="D2" t="s">
        <v>109</v>
      </c>
      <c r="E2" t="s">
        <v>65</v>
      </c>
    </row>
    <row r="3" spans="1:5" x14ac:dyDescent="0.25">
      <c r="A3" t="s">
        <v>112</v>
      </c>
      <c r="B3" t="s">
        <v>95</v>
      </c>
      <c r="D3" t="s">
        <v>110</v>
      </c>
      <c r="E3" t="s">
        <v>65</v>
      </c>
    </row>
    <row r="4" spans="1:5" x14ac:dyDescent="0.25">
      <c r="A4" t="s">
        <v>111</v>
      </c>
      <c r="B4" t="s">
        <v>99</v>
      </c>
    </row>
    <row r="5" spans="1:5" x14ac:dyDescent="0.25">
      <c r="A5" t="s">
        <v>111</v>
      </c>
      <c r="B5" t="s">
        <v>100</v>
      </c>
    </row>
  </sheetData>
  <sheetProtection algorithmName="SHA-512" hashValue="Pj6GlnDsf3CqjkiXluiOdE1r4VVlcKyaW/17q62quh8u5lx4T+FqexlsPRuw212XXUJ/jYRycW1Z5R7jUNEMNw==" saltValue="8/kDy/LUJncz7XuBivQxU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27"/>
  <sheetViews>
    <sheetView topLeftCell="F1" workbookViewId="0">
      <selection activeCell="Q4" sqref="Q4"/>
    </sheetView>
  </sheetViews>
  <sheetFormatPr baseColWidth="10" defaultRowHeight="15" x14ac:dyDescent="0.25"/>
  <cols>
    <col min="1" max="1" width="17.7109375" bestFit="1" customWidth="1"/>
    <col min="2" max="2" width="22.5703125" bestFit="1" customWidth="1"/>
    <col min="3" max="6" width="22.5703125" customWidth="1"/>
    <col min="7" max="7" width="17.7109375" bestFit="1" customWidth="1"/>
    <col min="8" max="8" width="15.140625" bestFit="1" customWidth="1"/>
    <col min="9" max="9" width="13.28515625" bestFit="1" customWidth="1"/>
    <col min="10" max="10" width="15.140625" bestFit="1" customWidth="1"/>
    <col min="13" max="13" width="12" bestFit="1" customWidth="1"/>
    <col min="14" max="14" width="12.140625" bestFit="1" customWidth="1"/>
    <col min="15" max="16" width="13.28515625" bestFit="1" customWidth="1"/>
  </cols>
  <sheetData>
    <row r="1" spans="1:17" x14ac:dyDescent="0.25">
      <c r="A1" t="s">
        <v>131</v>
      </c>
      <c r="B1" t="s">
        <v>61</v>
      </c>
      <c r="D1" t="s">
        <v>133</v>
      </c>
      <c r="E1" t="s">
        <v>61</v>
      </c>
      <c r="G1" t="s">
        <v>130</v>
      </c>
      <c r="H1" t="s">
        <v>131</v>
      </c>
      <c r="I1" t="s">
        <v>132</v>
      </c>
      <c r="J1" t="e">
        <f>VLOOKUP('Simulador - Español'!B57,'Zona - Destino'!G2:H4,2,FALSE)</f>
        <v>#N/A</v>
      </c>
      <c r="M1" t="s">
        <v>134</v>
      </c>
      <c r="N1" t="s">
        <v>133</v>
      </c>
      <c r="O1" t="s">
        <v>135</v>
      </c>
      <c r="P1" t="e">
        <f>VLOOKUP('Simulador - Español'!B76,'Zona - Destino'!M2:N3,2,FALSE)</f>
        <v>#N/A</v>
      </c>
      <c r="Q1" t="e">
        <f>VLOOKUP(#REF!,'Zona - Destino'!M2:N3,2,FALSE)</f>
        <v>#REF!</v>
      </c>
    </row>
    <row r="2" spans="1:17" x14ac:dyDescent="0.25">
      <c r="A2" t="s">
        <v>113</v>
      </c>
      <c r="B2" t="s">
        <v>65</v>
      </c>
      <c r="D2" t="s">
        <v>114</v>
      </c>
      <c r="E2" t="s">
        <v>66</v>
      </c>
      <c r="G2" t="s">
        <v>108</v>
      </c>
      <c r="H2" t="s">
        <v>113</v>
      </c>
      <c r="I2" t="s">
        <v>120</v>
      </c>
      <c r="J2" t="e">
        <f>VLOOKUP(#REF!,'Zona - Destino'!G2:H4,2,FALSE)</f>
        <v>#REF!</v>
      </c>
      <c r="M2" t="s">
        <v>109</v>
      </c>
      <c r="N2" t="s">
        <v>114</v>
      </c>
      <c r="O2" t="s">
        <v>121</v>
      </c>
      <c r="P2" t="e">
        <f>VLOOKUP('Simulador - Español'!B76,'Zona - Destino'!M2:O3,2,FALSE)</f>
        <v>#N/A</v>
      </c>
      <c r="Q2" t="e">
        <f>VLOOKUP(#REF!,'Zona - Destino'!M2:O3,2,FALSE)</f>
        <v>#REF!</v>
      </c>
    </row>
    <row r="3" spans="1:17" x14ac:dyDescent="0.25">
      <c r="A3" t="s">
        <v>116</v>
      </c>
      <c r="B3" t="s">
        <v>96</v>
      </c>
      <c r="D3" t="s">
        <v>114</v>
      </c>
      <c r="E3" t="s">
        <v>67</v>
      </c>
      <c r="G3" t="s">
        <v>112</v>
      </c>
      <c r="H3" t="s">
        <v>116</v>
      </c>
      <c r="I3" t="s">
        <v>123</v>
      </c>
      <c r="M3" t="s">
        <v>110</v>
      </c>
      <c r="N3" t="s">
        <v>115</v>
      </c>
      <c r="O3" t="s">
        <v>122</v>
      </c>
      <c r="P3" t="e">
        <f>VLOOKUP('Simulador - Español'!B76,'Zona - Destino'!M2:O3,3,FALSE)</f>
        <v>#N/A</v>
      </c>
      <c r="Q3" t="e">
        <f>VLOOKUP(#REF!,'Zona - Destino'!M2:O3,3,FALSE)</f>
        <v>#REF!</v>
      </c>
    </row>
    <row r="4" spans="1:17" x14ac:dyDescent="0.25">
      <c r="A4" t="s">
        <v>116</v>
      </c>
      <c r="B4" t="s">
        <v>97</v>
      </c>
      <c r="D4" t="s">
        <v>114</v>
      </c>
      <c r="E4" t="s">
        <v>68</v>
      </c>
      <c r="G4" t="s">
        <v>111</v>
      </c>
      <c r="H4" t="s">
        <v>117</v>
      </c>
      <c r="I4" t="s">
        <v>119</v>
      </c>
    </row>
    <row r="5" spans="1:17" x14ac:dyDescent="0.25">
      <c r="A5" t="s">
        <v>116</v>
      </c>
      <c r="B5" t="s">
        <v>98</v>
      </c>
      <c r="D5" t="s">
        <v>114</v>
      </c>
      <c r="E5" t="s">
        <v>69</v>
      </c>
    </row>
    <row r="6" spans="1:17" x14ac:dyDescent="0.25">
      <c r="A6" t="s">
        <v>117</v>
      </c>
      <c r="B6" t="s">
        <v>101</v>
      </c>
      <c r="D6" t="s">
        <v>114</v>
      </c>
      <c r="E6" t="s">
        <v>70</v>
      </c>
    </row>
    <row r="7" spans="1:17" x14ac:dyDescent="0.25">
      <c r="D7" t="s">
        <v>114</v>
      </c>
      <c r="E7" t="s">
        <v>71</v>
      </c>
    </row>
    <row r="8" spans="1:17" x14ac:dyDescent="0.25">
      <c r="D8" t="s">
        <v>114</v>
      </c>
      <c r="E8" t="s">
        <v>72</v>
      </c>
    </row>
    <row r="9" spans="1:17" x14ac:dyDescent="0.25">
      <c r="D9" t="s">
        <v>114</v>
      </c>
      <c r="E9" t="s">
        <v>73</v>
      </c>
    </row>
    <row r="10" spans="1:17" x14ac:dyDescent="0.25">
      <c r="D10" t="s">
        <v>114</v>
      </c>
      <c r="E10" t="s">
        <v>74</v>
      </c>
    </row>
    <row r="11" spans="1:17" x14ac:dyDescent="0.25">
      <c r="D11" t="s">
        <v>114</v>
      </c>
      <c r="E11" t="s">
        <v>75</v>
      </c>
    </row>
    <row r="12" spans="1:17" x14ac:dyDescent="0.25">
      <c r="D12" t="s">
        <v>114</v>
      </c>
      <c r="E12" t="s">
        <v>76</v>
      </c>
    </row>
    <row r="13" spans="1:17" x14ac:dyDescent="0.25">
      <c r="D13" t="s">
        <v>114</v>
      </c>
      <c r="E13" t="s">
        <v>77</v>
      </c>
    </row>
    <row r="14" spans="1:17" x14ac:dyDescent="0.25">
      <c r="D14" t="s">
        <v>114</v>
      </c>
      <c r="E14" t="s">
        <v>80</v>
      </c>
    </row>
    <row r="15" spans="1:17" x14ac:dyDescent="0.25">
      <c r="D15" t="s">
        <v>114</v>
      </c>
      <c r="E15" t="s">
        <v>81</v>
      </c>
    </row>
    <row r="16" spans="1:17" x14ac:dyDescent="0.25">
      <c r="D16" t="s">
        <v>114</v>
      </c>
      <c r="E16" t="s">
        <v>82</v>
      </c>
    </row>
    <row r="17" spans="4:5" x14ac:dyDescent="0.25">
      <c r="D17" t="s">
        <v>114</v>
      </c>
      <c r="E17" t="s">
        <v>83</v>
      </c>
    </row>
    <row r="18" spans="4:5" x14ac:dyDescent="0.25">
      <c r="D18" t="s">
        <v>114</v>
      </c>
      <c r="E18" t="s">
        <v>84</v>
      </c>
    </row>
    <row r="19" spans="4:5" x14ac:dyDescent="0.25">
      <c r="D19" t="s">
        <v>114</v>
      </c>
      <c r="E19" t="s">
        <v>85</v>
      </c>
    </row>
    <row r="20" spans="4:5" x14ac:dyDescent="0.25">
      <c r="D20" t="s">
        <v>114</v>
      </c>
      <c r="E20" t="s">
        <v>86</v>
      </c>
    </row>
    <row r="21" spans="4:5" x14ac:dyDescent="0.25">
      <c r="D21" t="s">
        <v>114</v>
      </c>
      <c r="E21" t="s">
        <v>87</v>
      </c>
    </row>
    <row r="22" spans="4:5" x14ac:dyDescent="0.25">
      <c r="D22" t="s">
        <v>114</v>
      </c>
      <c r="E22" t="s">
        <v>88</v>
      </c>
    </row>
    <row r="23" spans="4:5" x14ac:dyDescent="0.25">
      <c r="D23" t="s">
        <v>114</v>
      </c>
      <c r="E23" t="s">
        <v>89</v>
      </c>
    </row>
    <row r="24" spans="4:5" x14ac:dyDescent="0.25">
      <c r="D24" t="s">
        <v>115</v>
      </c>
      <c r="E24" t="s">
        <v>91</v>
      </c>
    </row>
    <row r="25" spans="4:5" x14ac:dyDescent="0.25">
      <c r="D25" t="s">
        <v>115</v>
      </c>
      <c r="E25" t="s">
        <v>92</v>
      </c>
    </row>
    <row r="26" spans="4:5" x14ac:dyDescent="0.25">
      <c r="D26" t="s">
        <v>115</v>
      </c>
      <c r="E26" t="s">
        <v>93</v>
      </c>
    </row>
    <row r="27" spans="4:5" x14ac:dyDescent="0.25">
      <c r="D27" t="s">
        <v>115</v>
      </c>
      <c r="E27" t="s">
        <v>94</v>
      </c>
    </row>
  </sheetData>
  <sheetProtection algorithmName="SHA-512" hashValue="YKgxg9T749zfHTqpH3ad/v8YtEFPEUb2b5YRyd99CN66Iq0RKjmN2d1avIAXn2kW4M41mqXXEgJNjY+RpRaCUw==" saltValue="QVkL9EZqsPRUN+FXFWx16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5"/>
  <sheetViews>
    <sheetView workbookViewId="0">
      <selection activeCell="A2" sqref="A2"/>
    </sheetView>
  </sheetViews>
  <sheetFormatPr baseColWidth="10" defaultRowHeight="15" x14ac:dyDescent="0.25"/>
  <cols>
    <col min="1" max="1" width="15.140625" bestFit="1" customWidth="1"/>
    <col min="2" max="2" width="25.42578125" bestFit="1" customWidth="1"/>
  </cols>
  <sheetData>
    <row r="1" spans="1:2" x14ac:dyDescent="0.25">
      <c r="A1" t="s">
        <v>118</v>
      </c>
      <c r="B1" t="s">
        <v>124</v>
      </c>
    </row>
    <row r="2" spans="1:2" x14ac:dyDescent="0.25">
      <c r="A2" t="s">
        <v>121</v>
      </c>
      <c r="B2" t="s">
        <v>79</v>
      </c>
    </row>
    <row r="3" spans="1:2" x14ac:dyDescent="0.25">
      <c r="A3" t="s">
        <v>121</v>
      </c>
      <c r="B3" t="s">
        <v>90</v>
      </c>
    </row>
    <row r="4" spans="1:2" x14ac:dyDescent="0.25">
      <c r="A4" t="s">
        <v>122</v>
      </c>
      <c r="B4" t="s">
        <v>79</v>
      </c>
    </row>
    <row r="5" spans="1:2" x14ac:dyDescent="0.25">
      <c r="A5" t="s">
        <v>122</v>
      </c>
      <c r="B5" t="s">
        <v>90</v>
      </c>
    </row>
  </sheetData>
  <sheetProtection algorithmName="SHA-512" hashValue="MIlEFR00RpseAWnl1qROqIerHFTwuh1UTOgoMLw6FRjoCX2JAEkIamPcw3/88e2fRSavikVKjBM86njnSTUKUA==" saltValue="yTDidOKG8eUbuBWhmGcxX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17</vt:i4>
      </vt:variant>
    </vt:vector>
  </HeadingPairs>
  <TitlesOfParts>
    <vt:vector size="24" baseType="lpstr">
      <vt:lpstr>Simulador - Español</vt:lpstr>
      <vt:lpstr>Anexo</vt:lpstr>
      <vt:lpstr>Tabla de Distancias 1</vt:lpstr>
      <vt:lpstr>Tabla de Distancias 2</vt:lpstr>
      <vt:lpstr>Zona - Origen</vt:lpstr>
      <vt:lpstr>Zona - Destino</vt:lpstr>
      <vt:lpstr>Zona-Alt. Navegacion</vt:lpstr>
      <vt:lpstr>Bahia_Blanca</vt:lpstr>
      <vt:lpstr>Bahía_Blanca</vt:lpstr>
      <vt:lpstr>Beagle</vt:lpstr>
      <vt:lpstr>Beaglee</vt:lpstr>
      <vt:lpstr>Rio_1</vt:lpstr>
      <vt:lpstr>Rio_2</vt:lpstr>
      <vt:lpstr>Rio_de_la_Plata</vt:lpstr>
      <vt:lpstr>Río_de_la_Plata</vt:lpstr>
      <vt:lpstr>Rio_Parana</vt:lpstr>
      <vt:lpstr>Rio_Paraná</vt:lpstr>
      <vt:lpstr>'Tabla de Distancias 2'!Río_Paraná</vt:lpstr>
      <vt:lpstr>Rio_Uruguay</vt:lpstr>
      <vt:lpstr>'Tabla de Distancias 2'!Río_Uruguay</vt:lpstr>
      <vt:lpstr>Rio_Uruuguay</vt:lpstr>
      <vt:lpstr>ZonaRio_2</vt:lpstr>
      <vt:lpstr>Zonas_1</vt:lpstr>
      <vt:lpstr>Zonas_2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2018-09-19T18:56:19Z</cp:lastPrinted>
  <dcterms:created xsi:type="dcterms:W3CDTF">2018-08-23T15:13:34Z</dcterms:created>
  <dcterms:modified xsi:type="dcterms:W3CDTF">2018-09-19T18:58:55Z</dcterms:modified>
</cp:coreProperties>
</file>