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G:\Users\aballesteros\Downloads\"/>
    </mc:Choice>
  </mc:AlternateContent>
  <bookViews>
    <workbookView xWindow="0" yWindow="0" windowWidth="20490" windowHeight="7500" tabRatio="758" firstSheet="7" activeTab="12"/>
  </bookViews>
  <sheets>
    <sheet name="Instrucciones" sheetId="11" r:id="rId1"/>
    <sheet name="Mapa subregiones 2021" sheetId="34" r:id="rId2"/>
    <sheet name="Datos" sheetId="4" r:id="rId3"/>
    <sheet name="Comentarios" sheetId="28" r:id="rId4"/>
    <sheet name="Fechas" sheetId="6" r:id="rId5"/>
    <sheet name="Comportamiento" sheetId="15" r:id="rId6"/>
    <sheet name="Enfermedades" sheetId="16" r:id="rId7"/>
    <sheet name="Rendimiento" sheetId="1" r:id="rId8"/>
    <sheet name="Estadísticas" sheetId="3" r:id="rId9"/>
    <sheet name="ANVA-MDS Con Fung." sheetId="39" r:id="rId10"/>
    <sheet name="ANVA-MDS Sin Fung." sheetId="37" r:id="rId11"/>
    <sheet name="ANVA Cv. x Fung." sheetId="33" r:id="rId12"/>
    <sheet name="Grupos de Calidad 2024" sheetId="40" r:id="rId13"/>
  </sheets>
  <definedNames>
    <definedName name="CV1CF">Fechas!$K$6:$P$65</definedName>
    <definedName name="CV1SF">Fechas!$E$6:$J$65</definedName>
    <definedName name="CV2CF">Fechas!$K$71:$P$130</definedName>
    <definedName name="CV2SF">Fechas!$E$71:$J$130</definedName>
    <definedName name="CV3CF">Fechas!$K$136:$P$195</definedName>
    <definedName name="CV3SF">Fechas!$E$136:$J$195</definedName>
    <definedName name="CV4CF">Fechas!$K$201:$P$260</definedName>
    <definedName name="CV4SF">Fechas!$E$201:$J$260</definedName>
    <definedName name="RTO1CF">Rendimiento!$H$6:$L$65</definedName>
    <definedName name="RTO1CV">Rendimiento!$B$6:$B$65</definedName>
    <definedName name="RTO1SF">Rendimiento!$C$6:$G$65</definedName>
    <definedName name="RTO2CF">Rendimiento!$H$73:$L$132</definedName>
    <definedName name="RTO2CV">Rendimiento!$B$73:$B$132</definedName>
    <definedName name="RTO2SF">Rendimiento!$C$73:$G$132</definedName>
    <definedName name="RTO3CF">Rendimiento!$H$140:$L$199</definedName>
    <definedName name="RTO3CV">Rendimiento!$B$140:$B$199</definedName>
    <definedName name="RTO3SF">Rendimiento!$C$140:$G$199</definedName>
    <definedName name="RTO4CF">Rendimiento!$H$207:$L$266</definedName>
    <definedName name="RTO4CV">Rendimiento!$B$207:$B$266</definedName>
    <definedName name="RTO4SF">Rendimiento!$C$207:$G$266</definedName>
  </definedNames>
  <calcPr calcId="162913"/>
</workbook>
</file>

<file path=xl/calcChain.xml><?xml version="1.0" encoding="utf-8"?>
<calcChain xmlns="http://schemas.openxmlformats.org/spreadsheetml/2006/main">
  <c r="S227" i="1" l="1"/>
  <c r="T226" i="1"/>
  <c r="S226" i="1"/>
  <c r="T225" i="1"/>
  <c r="S225" i="1"/>
  <c r="T224" i="1"/>
  <c r="S224" i="1"/>
  <c r="T223" i="1"/>
  <c r="S223" i="1"/>
  <c r="T222" i="1"/>
  <c r="S222" i="1"/>
  <c r="T221" i="1"/>
  <c r="S221" i="1"/>
  <c r="T220" i="1"/>
  <c r="S220" i="1"/>
  <c r="T219" i="1"/>
  <c r="S219" i="1"/>
  <c r="T218" i="1"/>
  <c r="S218" i="1"/>
  <c r="T217" i="1"/>
  <c r="S217" i="1"/>
  <c r="T216" i="1"/>
  <c r="S216" i="1"/>
  <c r="T215" i="1"/>
  <c r="S215" i="1"/>
  <c r="T214" i="1"/>
  <c r="S214" i="1"/>
  <c r="T213" i="1"/>
  <c r="S213" i="1"/>
  <c r="T212" i="1"/>
  <c r="S212" i="1"/>
  <c r="T211" i="1"/>
  <c r="S211" i="1"/>
  <c r="T210" i="1"/>
  <c r="S210" i="1"/>
  <c r="T209" i="1"/>
  <c r="S209" i="1"/>
  <c r="T208" i="1"/>
  <c r="S208" i="1"/>
  <c r="T207" i="1"/>
  <c r="S207" i="1"/>
  <c r="U174" i="1"/>
  <c r="U173" i="1"/>
  <c r="U172" i="1"/>
  <c r="U171" i="1"/>
  <c r="U170" i="1"/>
  <c r="U169" i="1"/>
  <c r="U168" i="1"/>
  <c r="U167" i="1"/>
  <c r="U166" i="1"/>
  <c r="U165" i="1"/>
  <c r="U164" i="1"/>
  <c r="U163" i="1"/>
  <c r="U162" i="1"/>
  <c r="U161" i="1"/>
  <c r="U160" i="1"/>
  <c r="U159" i="1"/>
  <c r="U158" i="1"/>
  <c r="U157" i="1"/>
  <c r="U156" i="1"/>
  <c r="U155" i="1"/>
  <c r="U154" i="1"/>
  <c r="U153" i="1"/>
  <c r="U152" i="1"/>
  <c r="U151" i="1"/>
  <c r="U150" i="1"/>
  <c r="U149" i="1"/>
  <c r="U148" i="1"/>
  <c r="U147" i="1"/>
  <c r="U146" i="1"/>
  <c r="U145" i="1"/>
  <c r="U144" i="1"/>
  <c r="U143" i="1"/>
  <c r="U142" i="1"/>
  <c r="U141" i="1"/>
  <c r="S175" i="1"/>
  <c r="U38" i="1"/>
  <c r="U37" i="1"/>
  <c r="U36" i="1"/>
  <c r="U35" i="1"/>
  <c r="U34" i="1"/>
  <c r="U33" i="1"/>
  <c r="U32" i="1"/>
  <c r="U31" i="1"/>
  <c r="U30" i="1"/>
  <c r="U29" i="1"/>
  <c r="U28" i="1"/>
  <c r="U27" i="1"/>
  <c r="U26" i="1"/>
  <c r="U25" i="1"/>
  <c r="U24" i="1"/>
  <c r="U23" i="1"/>
  <c r="U22" i="1"/>
  <c r="U21" i="1"/>
  <c r="U20" i="1"/>
  <c r="U19" i="1"/>
  <c r="U18" i="1"/>
  <c r="U17" i="1"/>
  <c r="U16" i="1"/>
  <c r="U15" i="1"/>
  <c r="U14" i="1"/>
  <c r="U13" i="1"/>
  <c r="U12" i="1"/>
  <c r="U11" i="1"/>
  <c r="U10" i="1"/>
  <c r="U9" i="1"/>
  <c r="U8" i="1"/>
  <c r="U7" i="1"/>
  <c r="U6" i="1"/>
  <c r="T174" i="1"/>
  <c r="S174" i="1"/>
  <c r="T173" i="1"/>
  <c r="S173" i="1"/>
  <c r="T172" i="1"/>
  <c r="S172" i="1"/>
  <c r="T171" i="1"/>
  <c r="S171" i="1"/>
  <c r="T170" i="1"/>
  <c r="S170" i="1"/>
  <c r="T169" i="1"/>
  <c r="S169" i="1"/>
  <c r="T168" i="1"/>
  <c r="S168" i="1"/>
  <c r="T167" i="1"/>
  <c r="S167" i="1"/>
  <c r="T166" i="1"/>
  <c r="S166" i="1"/>
  <c r="T165" i="1"/>
  <c r="S165" i="1"/>
  <c r="T164" i="1"/>
  <c r="S164" i="1"/>
  <c r="T163" i="1"/>
  <c r="S163" i="1"/>
  <c r="T162" i="1"/>
  <c r="S162" i="1"/>
  <c r="T161" i="1"/>
  <c r="S161" i="1"/>
  <c r="T160" i="1"/>
  <c r="S160" i="1"/>
  <c r="T159" i="1"/>
  <c r="S159" i="1"/>
  <c r="T158" i="1"/>
  <c r="S158" i="1"/>
  <c r="T157" i="1"/>
  <c r="S157" i="1"/>
  <c r="T156" i="1"/>
  <c r="S156" i="1"/>
  <c r="T155" i="1"/>
  <c r="S155" i="1"/>
  <c r="T154" i="1"/>
  <c r="S154" i="1"/>
  <c r="T153" i="1"/>
  <c r="S153" i="1"/>
  <c r="T152" i="1"/>
  <c r="S152" i="1"/>
  <c r="T151" i="1"/>
  <c r="S151" i="1"/>
  <c r="T150" i="1"/>
  <c r="S150" i="1"/>
  <c r="T149" i="1"/>
  <c r="S149" i="1"/>
  <c r="T148" i="1"/>
  <c r="S148" i="1"/>
  <c r="T147" i="1"/>
  <c r="S147" i="1"/>
  <c r="T146" i="1"/>
  <c r="S146" i="1"/>
  <c r="T145" i="1"/>
  <c r="S145" i="1"/>
  <c r="T144" i="1"/>
  <c r="S144" i="1"/>
  <c r="T143" i="1"/>
  <c r="S143" i="1"/>
  <c r="T142" i="1"/>
  <c r="S142" i="1"/>
  <c r="T141" i="1"/>
  <c r="S141" i="1"/>
  <c r="U140" i="1"/>
  <c r="T140" i="1"/>
  <c r="S140" i="1"/>
  <c r="S119" i="1"/>
  <c r="T118" i="1"/>
  <c r="S118" i="1"/>
  <c r="T117" i="1"/>
  <c r="S117" i="1"/>
  <c r="T116" i="1"/>
  <c r="S116" i="1"/>
  <c r="T115" i="1"/>
  <c r="S115" i="1"/>
  <c r="T114" i="1"/>
  <c r="S114" i="1"/>
  <c r="T113" i="1"/>
  <c r="S113" i="1"/>
  <c r="T112" i="1"/>
  <c r="S112" i="1"/>
  <c r="T111" i="1"/>
  <c r="S111" i="1"/>
  <c r="T110" i="1"/>
  <c r="S110" i="1"/>
  <c r="T109" i="1"/>
  <c r="S109" i="1"/>
  <c r="T108" i="1"/>
  <c r="S108" i="1"/>
  <c r="T107" i="1"/>
  <c r="S107" i="1"/>
  <c r="T106" i="1"/>
  <c r="S106" i="1"/>
  <c r="T105" i="1"/>
  <c r="S105" i="1"/>
  <c r="T104" i="1"/>
  <c r="S104" i="1"/>
  <c r="T103" i="1"/>
  <c r="S103" i="1"/>
  <c r="T102" i="1"/>
  <c r="S102" i="1"/>
  <c r="T101" i="1"/>
  <c r="S101" i="1"/>
  <c r="T100" i="1"/>
  <c r="S100" i="1"/>
  <c r="T99" i="1"/>
  <c r="S99" i="1"/>
  <c r="T98" i="1"/>
  <c r="S98" i="1"/>
  <c r="T97" i="1"/>
  <c r="S97" i="1"/>
  <c r="T96" i="1"/>
  <c r="S96" i="1"/>
  <c r="T95" i="1"/>
  <c r="S95" i="1"/>
  <c r="T94" i="1"/>
  <c r="S94" i="1"/>
  <c r="T93" i="1"/>
  <c r="S93" i="1"/>
  <c r="T92" i="1"/>
  <c r="S92" i="1"/>
  <c r="T91" i="1"/>
  <c r="S91" i="1"/>
  <c r="T90" i="1"/>
  <c r="S90" i="1"/>
  <c r="T89" i="1"/>
  <c r="S89" i="1"/>
  <c r="T88" i="1"/>
  <c r="S88" i="1"/>
  <c r="T87" i="1"/>
  <c r="S87" i="1"/>
  <c r="T86" i="1"/>
  <c r="S86" i="1"/>
  <c r="T85" i="1"/>
  <c r="S85" i="1"/>
  <c r="T84" i="1"/>
  <c r="S84" i="1"/>
  <c r="T83" i="1"/>
  <c r="S83" i="1"/>
  <c r="T82" i="1"/>
  <c r="S82" i="1"/>
  <c r="T81" i="1"/>
  <c r="S81" i="1"/>
  <c r="T80" i="1"/>
  <c r="S80" i="1"/>
  <c r="T79" i="1"/>
  <c r="S79" i="1"/>
  <c r="T78" i="1"/>
  <c r="S78" i="1"/>
  <c r="T77" i="1"/>
  <c r="S77" i="1"/>
  <c r="T76" i="1"/>
  <c r="S76" i="1"/>
  <c r="T75" i="1"/>
  <c r="S75" i="1"/>
  <c r="T74" i="1"/>
  <c r="S74" i="1"/>
  <c r="T73" i="1"/>
  <c r="S73" i="1"/>
  <c r="S39" i="1"/>
  <c r="S38" i="1"/>
  <c r="S37" i="1"/>
  <c r="S36" i="1"/>
  <c r="S35" i="1"/>
  <c r="S34" i="1"/>
  <c r="S33" i="1"/>
  <c r="S32" i="1"/>
  <c r="S31" i="1"/>
  <c r="S30" i="1"/>
  <c r="S29" i="1"/>
  <c r="S28" i="1"/>
  <c r="S27" i="1"/>
  <c r="S26" i="1"/>
  <c r="S25" i="1"/>
  <c r="S24" i="1"/>
  <c r="S23" i="1"/>
  <c r="S22" i="1"/>
  <c r="S21" i="1"/>
  <c r="S20" i="1"/>
  <c r="S19" i="1"/>
  <c r="S18" i="1"/>
  <c r="S17" i="1"/>
  <c r="S16" i="1"/>
  <c r="S15" i="1"/>
  <c r="S14" i="1"/>
  <c r="S13" i="1"/>
  <c r="S12" i="1"/>
  <c r="S11" i="1"/>
  <c r="S10" i="1"/>
  <c r="S9" i="1"/>
  <c r="S8" i="1"/>
  <c r="S7" i="1"/>
  <c r="S6" i="1"/>
  <c r="T38" i="1"/>
  <c r="T37" i="1"/>
  <c r="T36" i="1"/>
  <c r="T35" i="1"/>
  <c r="T34" i="1"/>
  <c r="T33" i="1"/>
  <c r="T32" i="1"/>
  <c r="T31" i="1"/>
  <c r="T30" i="1"/>
  <c r="T29" i="1"/>
  <c r="T28" i="1"/>
  <c r="T27" i="1"/>
  <c r="T26" i="1"/>
  <c r="T25" i="1"/>
  <c r="T24" i="1"/>
  <c r="T23" i="1"/>
  <c r="T22" i="1"/>
  <c r="T21" i="1"/>
  <c r="T20" i="1"/>
  <c r="T19" i="1"/>
  <c r="T18" i="1"/>
  <c r="T17" i="1"/>
  <c r="T16" i="1"/>
  <c r="T15" i="1"/>
  <c r="T14" i="1"/>
  <c r="T13" i="1"/>
  <c r="T12" i="1"/>
  <c r="T11" i="1"/>
  <c r="T10" i="1"/>
  <c r="T9" i="1"/>
  <c r="T8" i="1"/>
  <c r="T7" i="1"/>
  <c r="T6" i="1"/>
  <c r="B59" i="4" l="1"/>
  <c r="B260" i="16" l="1"/>
  <c r="B259" i="16"/>
  <c r="B258" i="16"/>
  <c r="B257" i="16"/>
  <c r="B256" i="16"/>
  <c r="B255" i="16"/>
  <c r="B254" i="16"/>
  <c r="B253" i="16"/>
  <c r="B252" i="16"/>
  <c r="B251" i="16"/>
  <c r="B250" i="16"/>
  <c r="B249" i="16"/>
  <c r="B248" i="16"/>
  <c r="B247" i="16"/>
  <c r="B246" i="16"/>
  <c r="B245" i="16"/>
  <c r="B244" i="16"/>
  <c r="B243" i="16"/>
  <c r="B242" i="16"/>
  <c r="B241" i="16"/>
  <c r="B240" i="16"/>
  <c r="B239" i="16"/>
  <c r="B238" i="16"/>
  <c r="B237" i="16"/>
  <c r="B236" i="16"/>
  <c r="B235" i="16"/>
  <c r="B234" i="16"/>
  <c r="B233" i="16"/>
  <c r="B232" i="16"/>
  <c r="B231" i="16"/>
  <c r="B230" i="16"/>
  <c r="B229" i="16"/>
  <c r="B228" i="16"/>
  <c r="B227" i="16"/>
  <c r="B226" i="16"/>
  <c r="B225" i="16"/>
  <c r="B224" i="16"/>
  <c r="B223" i="16"/>
  <c r="B222" i="16"/>
  <c r="B221" i="16"/>
  <c r="B220" i="16"/>
  <c r="B219" i="16"/>
  <c r="B218" i="16"/>
  <c r="B217" i="16"/>
  <c r="B216" i="16"/>
  <c r="B215" i="16"/>
  <c r="B214" i="16"/>
  <c r="B213" i="16"/>
  <c r="B212" i="16"/>
  <c r="B211" i="16"/>
  <c r="B210" i="16"/>
  <c r="B209" i="16"/>
  <c r="B208" i="16"/>
  <c r="B207" i="16"/>
  <c r="B206" i="16"/>
  <c r="B205" i="16"/>
  <c r="B204" i="16"/>
  <c r="B203" i="16"/>
  <c r="B202" i="16"/>
  <c r="B201" i="16"/>
  <c r="B200"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9" i="16"/>
  <c r="B168" i="16"/>
  <c r="B167" i="16"/>
  <c r="B166" i="16"/>
  <c r="B165"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0" i="16"/>
  <c r="B129" i="16"/>
  <c r="B128" i="16"/>
  <c r="B127" i="16"/>
  <c r="B126" i="16"/>
  <c r="B125" i="16"/>
  <c r="B124" i="16"/>
  <c r="B123" i="16"/>
  <c r="B122" i="16"/>
  <c r="B121" i="16"/>
  <c r="B120" i="16"/>
  <c r="B119" i="16"/>
  <c r="B118" i="16"/>
  <c r="B117" i="16"/>
  <c r="B116" i="16"/>
  <c r="B115" i="16"/>
  <c r="B114" i="16"/>
  <c r="B113" i="16"/>
  <c r="B112" i="16"/>
  <c r="B111"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5" i="16"/>
  <c r="B64" i="16"/>
  <c r="B63" i="16"/>
  <c r="B62" i="16"/>
  <c r="B61" i="16"/>
  <c r="B60" i="16"/>
  <c r="B59" i="16"/>
  <c r="B58" i="16"/>
  <c r="B57" i="16"/>
  <c r="B56"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B260" i="15"/>
  <c r="B259" i="15"/>
  <c r="B258" i="15"/>
  <c r="B257" i="15"/>
  <c r="B256" i="15"/>
  <c r="B255" i="15"/>
  <c r="B254" i="15"/>
  <c r="B253" i="15"/>
  <c r="B252" i="15"/>
  <c r="B251" i="15"/>
  <c r="B250" i="15"/>
  <c r="B249" i="15"/>
  <c r="B248" i="15"/>
  <c r="B247" i="15"/>
  <c r="B246" i="15"/>
  <c r="B245" i="15"/>
  <c r="B244" i="15"/>
  <c r="B243" i="15"/>
  <c r="B242" i="15"/>
  <c r="B241" i="15"/>
  <c r="B240" i="15"/>
  <c r="B239" i="15"/>
  <c r="B238" i="15"/>
  <c r="B237" i="15"/>
  <c r="B236" i="15"/>
  <c r="B235" i="15"/>
  <c r="B234" i="15"/>
  <c r="B233" i="15"/>
  <c r="B232" i="15"/>
  <c r="B231" i="15"/>
  <c r="B230" i="15"/>
  <c r="B229" i="15"/>
  <c r="B228" i="15"/>
  <c r="B227" i="15"/>
  <c r="B226" i="15"/>
  <c r="B225" i="15"/>
  <c r="B224" i="15"/>
  <c r="B223" i="15"/>
  <c r="B222" i="15"/>
  <c r="B221" i="15"/>
  <c r="B220" i="15"/>
  <c r="B219" i="15"/>
  <c r="B218" i="15"/>
  <c r="B217" i="15"/>
  <c r="B216" i="15"/>
  <c r="B215" i="15"/>
  <c r="B214" i="15"/>
  <c r="B213" i="15"/>
  <c r="B212" i="15"/>
  <c r="B211" i="15"/>
  <c r="B210" i="15"/>
  <c r="B209" i="15"/>
  <c r="B208" i="15"/>
  <c r="B207" i="15"/>
  <c r="B206" i="15"/>
  <c r="B205" i="15"/>
  <c r="B204" i="15"/>
  <c r="B203" i="15"/>
  <c r="B202" i="15"/>
  <c r="B201" i="15"/>
  <c r="B195" i="15"/>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B170" i="15"/>
  <c r="B169" i="15"/>
  <c r="B168" i="15"/>
  <c r="B167" i="15"/>
  <c r="B166"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0" i="15"/>
  <c r="B129" i="15"/>
  <c r="B128" i="15"/>
  <c r="B127" i="15"/>
  <c r="B126" i="15"/>
  <c r="B125" i="15"/>
  <c r="B124" i="15"/>
  <c r="B123" i="15"/>
  <c r="B122" i="15"/>
  <c r="B121" i="15"/>
  <c r="B120" i="15"/>
  <c r="B119" i="15"/>
  <c r="B118" i="15"/>
  <c r="B117" i="15"/>
  <c r="B116" i="15"/>
  <c r="B115" i="15"/>
  <c r="B114" i="15"/>
  <c r="B113" i="15"/>
  <c r="B112" i="15"/>
  <c r="B111"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65" i="15"/>
  <c r="B64" i="15"/>
  <c r="B63" i="15"/>
  <c r="B62" i="15"/>
  <c r="B61" i="15"/>
  <c r="B60" i="15"/>
  <c r="B59" i="15"/>
  <c r="B58" i="15"/>
  <c r="B57" i="15"/>
  <c r="B56"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B266" i="1"/>
  <c r="B265" i="1"/>
  <c r="B264" i="1"/>
  <c r="B263" i="1"/>
  <c r="B262" i="1"/>
  <c r="B261" i="1"/>
  <c r="B260" i="1"/>
  <c r="B259" i="1"/>
  <c r="B258" i="1"/>
  <c r="B257" i="1"/>
  <c r="B256" i="1"/>
  <c r="B255" i="1"/>
  <c r="B254" i="1"/>
  <c r="B253" i="1"/>
  <c r="B252" i="1"/>
  <c r="B251" i="1"/>
  <c r="B250" i="1"/>
  <c r="B249" i="1"/>
  <c r="B248" i="1"/>
  <c r="B247" i="1"/>
  <c r="B246" i="1"/>
  <c r="B245" i="1"/>
  <c r="B244" i="1"/>
  <c r="B243" i="1"/>
  <c r="B242" i="1"/>
  <c r="B241" i="1"/>
  <c r="B240" i="1"/>
  <c r="B239" i="1"/>
  <c r="B238" i="1"/>
  <c r="B237" i="1"/>
  <c r="B236" i="1"/>
  <c r="B235" i="1"/>
  <c r="B234" i="1"/>
  <c r="B233" i="1"/>
  <c r="B232" i="1"/>
  <c r="B231" i="1"/>
  <c r="B230" i="1"/>
  <c r="B229" i="1"/>
  <c r="B228" i="1"/>
  <c r="B227" i="1"/>
  <c r="B226" i="1"/>
  <c r="B225" i="1"/>
  <c r="B224" i="1"/>
  <c r="B223" i="1"/>
  <c r="B222" i="1"/>
  <c r="B221" i="1"/>
  <c r="B220" i="1"/>
  <c r="B219" i="1"/>
  <c r="B218" i="1"/>
  <c r="B217" i="1"/>
  <c r="B216" i="1"/>
  <c r="B215" i="1"/>
  <c r="B214" i="1"/>
  <c r="B213" i="1"/>
  <c r="B212" i="1"/>
  <c r="B211" i="1"/>
  <c r="B210" i="1"/>
  <c r="B209" i="1"/>
  <c r="B208" i="1"/>
  <c r="B207" i="1"/>
  <c r="B199" i="1"/>
  <c r="B198" i="1"/>
  <c r="B197" i="1"/>
  <c r="B196" i="1"/>
  <c r="B195" i="1"/>
  <c r="B194" i="1"/>
  <c r="B193" i="1"/>
  <c r="B192" i="1"/>
  <c r="B191" i="1"/>
  <c r="B190" i="1"/>
  <c r="B189" i="1"/>
  <c r="B188" i="1"/>
  <c r="B187" i="1"/>
  <c r="B186" i="1"/>
  <c r="B185" i="1"/>
  <c r="B184" i="1"/>
  <c r="B183" i="1"/>
  <c r="B182" i="1"/>
  <c r="B181" i="1"/>
  <c r="B180" i="1"/>
  <c r="B179" i="1"/>
  <c r="B178" i="1"/>
  <c r="B177" i="1"/>
  <c r="B176" i="1"/>
  <c r="B175" i="1"/>
  <c r="B174" i="1"/>
  <c r="B173" i="1"/>
  <c r="B172" i="1"/>
  <c r="B171" i="1"/>
  <c r="B170"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O204" i="39" l="1"/>
  <c r="P204" i="39" s="1"/>
  <c r="Q204" i="39" s="1"/>
  <c r="R204" i="39" s="1"/>
  <c r="S204" i="39" s="1"/>
  <c r="T204" i="39" s="1"/>
  <c r="U204" i="39" s="1"/>
  <c r="V204" i="39" s="1"/>
  <c r="W204" i="39" s="1"/>
  <c r="X204" i="39" s="1"/>
  <c r="Y204" i="39" s="1"/>
  <c r="Z204" i="39" s="1"/>
  <c r="AA204" i="39" s="1"/>
  <c r="AB204" i="39" s="1"/>
  <c r="AC204" i="39" s="1"/>
  <c r="AD204" i="39" s="1"/>
  <c r="AE204" i="39" s="1"/>
  <c r="AF204" i="39" s="1"/>
  <c r="AG204" i="39" s="1"/>
  <c r="AH204" i="39" s="1"/>
  <c r="AI204" i="39" s="1"/>
  <c r="AJ204" i="39" s="1"/>
  <c r="AK204" i="39" s="1"/>
  <c r="AL204" i="39" s="1"/>
  <c r="AM204" i="39" s="1"/>
  <c r="AN204" i="39" s="1"/>
  <c r="AO204" i="39" s="1"/>
  <c r="AP204" i="39" s="1"/>
  <c r="AQ204" i="39" s="1"/>
  <c r="AR204" i="39" s="1"/>
  <c r="AS204" i="39" s="1"/>
  <c r="AT204" i="39" s="1"/>
  <c r="AU204" i="39" s="1"/>
  <c r="AV204" i="39" s="1"/>
  <c r="AW204" i="39" s="1"/>
  <c r="AX204" i="39" s="1"/>
  <c r="AY204" i="39" s="1"/>
  <c r="AZ204" i="39" s="1"/>
  <c r="BA204" i="39" s="1"/>
  <c r="BB204" i="39" s="1"/>
  <c r="BC204" i="39" s="1"/>
  <c r="BD204" i="39" s="1"/>
  <c r="BE204" i="39" s="1"/>
  <c r="BF204" i="39" s="1"/>
  <c r="BG204" i="39" s="1"/>
  <c r="BH204" i="39" s="1"/>
  <c r="BI204" i="39" s="1"/>
  <c r="BJ204" i="39" s="1"/>
  <c r="BK204" i="39" s="1"/>
  <c r="BL204" i="39" s="1"/>
  <c r="BM204" i="39" s="1"/>
  <c r="BN204" i="39" s="1"/>
  <c r="BO204" i="39" s="1"/>
  <c r="BP204" i="39" s="1"/>
  <c r="BQ204" i="39" s="1"/>
  <c r="BR204" i="39" s="1"/>
  <c r="BS204" i="39" s="1"/>
  <c r="BT204" i="39" s="1"/>
  <c r="BU204" i="39" s="1"/>
  <c r="O139" i="39"/>
  <c r="P139" i="39" s="1"/>
  <c r="Q139" i="39" s="1"/>
  <c r="R139" i="39" s="1"/>
  <c r="S139" i="39" s="1"/>
  <c r="T139" i="39" s="1"/>
  <c r="U139" i="39" s="1"/>
  <c r="V139" i="39" s="1"/>
  <c r="W139" i="39" s="1"/>
  <c r="X139" i="39" s="1"/>
  <c r="Y139" i="39" s="1"/>
  <c r="Z139" i="39" s="1"/>
  <c r="AA139" i="39" s="1"/>
  <c r="AB139" i="39" s="1"/>
  <c r="AC139" i="39" s="1"/>
  <c r="AD139" i="39" s="1"/>
  <c r="AE139" i="39" s="1"/>
  <c r="AF139" i="39" s="1"/>
  <c r="AG139" i="39" s="1"/>
  <c r="AH139" i="39" s="1"/>
  <c r="AI139" i="39" s="1"/>
  <c r="AJ139" i="39" s="1"/>
  <c r="AK139" i="39" s="1"/>
  <c r="AL139" i="39" s="1"/>
  <c r="AM139" i="39" s="1"/>
  <c r="AN139" i="39" s="1"/>
  <c r="AO139" i="39" s="1"/>
  <c r="AP139" i="39" s="1"/>
  <c r="AQ139" i="39" s="1"/>
  <c r="AR139" i="39" s="1"/>
  <c r="AS139" i="39" s="1"/>
  <c r="AT139" i="39" s="1"/>
  <c r="AU139" i="39" s="1"/>
  <c r="AV139" i="39" s="1"/>
  <c r="AW139" i="39" s="1"/>
  <c r="AX139" i="39" s="1"/>
  <c r="AY139" i="39" s="1"/>
  <c r="AZ139" i="39" s="1"/>
  <c r="BA139" i="39" s="1"/>
  <c r="BB139" i="39" s="1"/>
  <c r="BC139" i="39" s="1"/>
  <c r="BD139" i="39" s="1"/>
  <c r="BE139" i="39" s="1"/>
  <c r="BF139" i="39" s="1"/>
  <c r="BG139" i="39" s="1"/>
  <c r="BH139" i="39" s="1"/>
  <c r="BI139" i="39" s="1"/>
  <c r="BJ139" i="39" s="1"/>
  <c r="BK139" i="39" s="1"/>
  <c r="BL139" i="39" s="1"/>
  <c r="BM139" i="39" s="1"/>
  <c r="BN139" i="39" s="1"/>
  <c r="BO139" i="39" s="1"/>
  <c r="BP139" i="39" s="1"/>
  <c r="BQ139" i="39" s="1"/>
  <c r="BR139" i="39" s="1"/>
  <c r="BS139" i="39" s="1"/>
  <c r="BT139" i="39" s="1"/>
  <c r="BU139" i="39" s="1"/>
  <c r="O72" i="39"/>
  <c r="P72" i="39" s="1"/>
  <c r="Q72" i="39" s="1"/>
  <c r="R72" i="39" s="1"/>
  <c r="S72" i="39" s="1"/>
  <c r="T72" i="39" s="1"/>
  <c r="U72" i="39" s="1"/>
  <c r="V72" i="39" s="1"/>
  <c r="W72" i="39" s="1"/>
  <c r="X72" i="39" s="1"/>
  <c r="Y72" i="39" s="1"/>
  <c r="Z72" i="39" s="1"/>
  <c r="AA72" i="39" s="1"/>
  <c r="AB72" i="39" s="1"/>
  <c r="AC72" i="39" s="1"/>
  <c r="AD72" i="39" s="1"/>
  <c r="AE72" i="39" s="1"/>
  <c r="AF72" i="39" s="1"/>
  <c r="AG72" i="39" s="1"/>
  <c r="AH72" i="39" s="1"/>
  <c r="AI72" i="39" s="1"/>
  <c r="AJ72" i="39" s="1"/>
  <c r="AK72" i="39" s="1"/>
  <c r="AL72" i="39" s="1"/>
  <c r="AM72" i="39" s="1"/>
  <c r="AN72" i="39" s="1"/>
  <c r="AO72" i="39" s="1"/>
  <c r="AP72" i="39" s="1"/>
  <c r="AQ72" i="39" s="1"/>
  <c r="AR72" i="39" s="1"/>
  <c r="AS72" i="39" s="1"/>
  <c r="AT72" i="39" s="1"/>
  <c r="AU72" i="39" s="1"/>
  <c r="AV72" i="39" s="1"/>
  <c r="AW72" i="39" s="1"/>
  <c r="AX72" i="39" s="1"/>
  <c r="AY72" i="39" s="1"/>
  <c r="AZ72" i="39" s="1"/>
  <c r="BA72" i="39" s="1"/>
  <c r="BB72" i="39" s="1"/>
  <c r="BC72" i="39" s="1"/>
  <c r="BD72" i="39" s="1"/>
  <c r="BE72" i="39" s="1"/>
  <c r="BF72" i="39" s="1"/>
  <c r="BG72" i="39" s="1"/>
  <c r="BH72" i="39" s="1"/>
  <c r="BI72" i="39" s="1"/>
  <c r="BJ72" i="39" s="1"/>
  <c r="BK72" i="39" s="1"/>
  <c r="BL72" i="39" s="1"/>
  <c r="BM72" i="39" s="1"/>
  <c r="BN72" i="39" s="1"/>
  <c r="BO72" i="39" s="1"/>
  <c r="BP72" i="39" s="1"/>
  <c r="BQ72" i="39" s="1"/>
  <c r="BR72" i="39" s="1"/>
  <c r="BS72" i="39" s="1"/>
  <c r="BT72" i="39" s="1"/>
  <c r="BU72" i="39" s="1"/>
  <c r="CB207" i="39"/>
  <c r="CB208" i="39" s="1"/>
  <c r="K207" i="39"/>
  <c r="K208" i="39" s="1"/>
  <c r="K209" i="39" s="1"/>
  <c r="CB143" i="39"/>
  <c r="K143" i="39"/>
  <c r="K144" i="39" s="1"/>
  <c r="CB142" i="39"/>
  <c r="K142" i="39"/>
  <c r="CB75" i="39"/>
  <c r="CB76" i="39" s="1"/>
  <c r="K75" i="39"/>
  <c r="K76" i="39" s="1"/>
  <c r="CB8" i="39"/>
  <c r="CB9" i="39" s="1"/>
  <c r="K8" i="39"/>
  <c r="O5" i="39"/>
  <c r="CE142" i="39"/>
  <c r="CG141" i="39"/>
  <c r="CE74" i="39"/>
  <c r="CE7" i="39"/>
  <c r="CG142" i="39"/>
  <c r="CE8" i="39"/>
  <c r="CD74" i="39"/>
  <c r="CE207" i="39"/>
  <c r="CF206" i="39"/>
  <c r="CD208" i="39"/>
  <c r="CE208" i="39"/>
  <c r="CD207" i="39"/>
  <c r="CF7" i="39"/>
  <c r="CF207" i="39"/>
  <c r="CG143" i="39"/>
  <c r="CF142" i="39"/>
  <c r="CG8" i="39"/>
  <c r="CD7" i="39"/>
  <c r="CG206" i="39"/>
  <c r="CF141" i="39"/>
  <c r="CE75" i="39"/>
  <c r="CG74" i="39"/>
  <c r="CG7" i="39"/>
  <c r="CG75" i="39"/>
  <c r="CE141" i="39"/>
  <c r="CG207" i="39"/>
  <c r="CF74" i="39"/>
  <c r="CE206" i="39"/>
  <c r="CD9" i="39"/>
  <c r="CD141" i="39"/>
  <c r="CD8" i="39"/>
  <c r="CG208" i="39"/>
  <c r="CD206" i="39"/>
  <c r="CH7" i="39" l="1"/>
  <c r="CJ7" i="39" a="1"/>
  <c r="CJ7" i="39" s="1"/>
  <c r="CK7" i="39" s="1"/>
  <c r="CI7" i="39"/>
  <c r="CJ74" i="39" a="1"/>
  <c r="CJ74" i="39" s="1"/>
  <c r="CK74" i="39" s="1"/>
  <c r="CI74" i="39"/>
  <c r="CH74" i="39"/>
  <c r="CI141" i="39"/>
  <c r="CH141" i="39"/>
  <c r="CJ141" i="39" a="1"/>
  <c r="CJ141" i="39" s="1"/>
  <c r="CK141" i="39" s="1"/>
  <c r="CH206" i="39"/>
  <c r="CJ206" i="39" a="1"/>
  <c r="CJ206" i="39" s="1"/>
  <c r="CK206" i="39" s="1"/>
  <c r="CI206" i="39"/>
  <c r="CH207" i="39"/>
  <c r="CJ207" i="39" a="1"/>
  <c r="CJ207" i="39" s="1"/>
  <c r="CI207" i="39"/>
  <c r="CB10" i="39"/>
  <c r="O206" i="39"/>
  <c r="O141" i="39"/>
  <c r="O74" i="39"/>
  <c r="O7" i="39"/>
  <c r="P5" i="39"/>
  <c r="K9" i="39"/>
  <c r="K77" i="39"/>
  <c r="CB77" i="39"/>
  <c r="K145" i="39"/>
  <c r="CB144" i="39"/>
  <c r="K210" i="39"/>
  <c r="CB209" i="39"/>
  <c r="BU206" i="37"/>
  <c r="BT206" i="37"/>
  <c r="BS206" i="37"/>
  <c r="BR206" i="37"/>
  <c r="BQ206" i="37"/>
  <c r="BP206" i="37"/>
  <c r="BO206" i="37"/>
  <c r="BN206" i="37"/>
  <c r="BM206" i="37"/>
  <c r="BL206" i="37"/>
  <c r="BK206" i="37"/>
  <c r="BJ206" i="37"/>
  <c r="BI206" i="37"/>
  <c r="BH206" i="37"/>
  <c r="BG206" i="37"/>
  <c r="BF206" i="37"/>
  <c r="BE206" i="37"/>
  <c r="BD206" i="37"/>
  <c r="BC206" i="37"/>
  <c r="BB206" i="37"/>
  <c r="BA206" i="37"/>
  <c r="AZ206" i="37"/>
  <c r="AY206" i="37"/>
  <c r="AX206" i="37"/>
  <c r="AW206" i="37"/>
  <c r="AV206" i="37"/>
  <c r="AU206" i="37"/>
  <c r="AT206" i="37"/>
  <c r="AS206" i="37"/>
  <c r="AR206" i="37"/>
  <c r="AQ206" i="37"/>
  <c r="AP206" i="37"/>
  <c r="AO206" i="37"/>
  <c r="AN206" i="37"/>
  <c r="AM206" i="37"/>
  <c r="AL206" i="37"/>
  <c r="AK206" i="37"/>
  <c r="AJ206" i="37"/>
  <c r="AI206" i="37"/>
  <c r="AH206" i="37"/>
  <c r="AG206" i="37"/>
  <c r="AF206" i="37"/>
  <c r="AE206" i="37"/>
  <c r="AD206" i="37"/>
  <c r="AC206" i="37"/>
  <c r="AB206" i="37"/>
  <c r="AA206" i="37"/>
  <c r="Z206" i="37"/>
  <c r="Y206" i="37"/>
  <c r="X206" i="37"/>
  <c r="W206" i="37"/>
  <c r="V206" i="37"/>
  <c r="U206" i="37"/>
  <c r="T206" i="37"/>
  <c r="S206" i="37"/>
  <c r="R206" i="37"/>
  <c r="Q206" i="37"/>
  <c r="P206" i="37"/>
  <c r="O206" i="37"/>
  <c r="K207" i="37"/>
  <c r="K208" i="37" s="1"/>
  <c r="K209" i="37" s="1"/>
  <c r="K210" i="37" s="1"/>
  <c r="K211" i="37" s="1"/>
  <c r="K212" i="37" s="1"/>
  <c r="K213" i="37" s="1"/>
  <c r="K214" i="37" s="1"/>
  <c r="K215" i="37" s="1"/>
  <c r="K216" i="37" s="1"/>
  <c r="K217" i="37" s="1"/>
  <c r="K218" i="37" s="1"/>
  <c r="K219" i="37" s="1"/>
  <c r="K220" i="37" s="1"/>
  <c r="K221" i="37" s="1"/>
  <c r="K222" i="37" s="1"/>
  <c r="K223" i="37" s="1"/>
  <c r="K224" i="37" s="1"/>
  <c r="K225" i="37" s="1"/>
  <c r="K226" i="37" s="1"/>
  <c r="K227" i="37" s="1"/>
  <c r="K228" i="37" s="1"/>
  <c r="K229" i="37" s="1"/>
  <c r="K230" i="37" s="1"/>
  <c r="K231" i="37" s="1"/>
  <c r="K232" i="37" s="1"/>
  <c r="K233" i="37" s="1"/>
  <c r="K234" i="37" s="1"/>
  <c r="K235" i="37" s="1"/>
  <c r="K236" i="37" s="1"/>
  <c r="K237" i="37" s="1"/>
  <c r="K238" i="37" s="1"/>
  <c r="K239" i="37" s="1"/>
  <c r="K240" i="37" s="1"/>
  <c r="K241" i="37" s="1"/>
  <c r="K242" i="37" s="1"/>
  <c r="K243" i="37" s="1"/>
  <c r="K244" i="37" s="1"/>
  <c r="K245" i="37" s="1"/>
  <c r="K246" i="37" s="1"/>
  <c r="K247" i="37" s="1"/>
  <c r="K248" i="37" s="1"/>
  <c r="K249" i="37" s="1"/>
  <c r="K250" i="37" s="1"/>
  <c r="K251" i="37" s="1"/>
  <c r="K252" i="37" s="1"/>
  <c r="K253" i="37" s="1"/>
  <c r="K254" i="37" s="1"/>
  <c r="K255" i="37" s="1"/>
  <c r="K256" i="37" s="1"/>
  <c r="K257" i="37" s="1"/>
  <c r="K258" i="37" s="1"/>
  <c r="K259" i="37" s="1"/>
  <c r="K260" i="37" s="1"/>
  <c r="K261" i="37" s="1"/>
  <c r="K262" i="37" s="1"/>
  <c r="K263" i="37" s="1"/>
  <c r="K264" i="37" s="1"/>
  <c r="K265" i="37" s="1"/>
  <c r="K142" i="37"/>
  <c r="K143" i="37" s="1"/>
  <c r="K144" i="37" s="1"/>
  <c r="K145" i="37" s="1"/>
  <c r="K146" i="37" s="1"/>
  <c r="K147" i="37" s="1"/>
  <c r="K148" i="37" s="1"/>
  <c r="K149" i="37" s="1"/>
  <c r="K150" i="37" s="1"/>
  <c r="K151" i="37" s="1"/>
  <c r="K152" i="37" s="1"/>
  <c r="K153" i="37" s="1"/>
  <c r="K154" i="37" s="1"/>
  <c r="K155" i="37" s="1"/>
  <c r="K156" i="37" s="1"/>
  <c r="K157" i="37" s="1"/>
  <c r="K158" i="37" s="1"/>
  <c r="K159" i="37" s="1"/>
  <c r="K160" i="37" s="1"/>
  <c r="K161" i="37" s="1"/>
  <c r="K162" i="37" s="1"/>
  <c r="K163" i="37" s="1"/>
  <c r="K164" i="37" s="1"/>
  <c r="K165" i="37" s="1"/>
  <c r="K166" i="37" s="1"/>
  <c r="K167" i="37" s="1"/>
  <c r="K168" i="37" s="1"/>
  <c r="K169" i="37" s="1"/>
  <c r="K170" i="37" s="1"/>
  <c r="K171" i="37" s="1"/>
  <c r="K172" i="37" s="1"/>
  <c r="K173" i="37" s="1"/>
  <c r="K174" i="37" s="1"/>
  <c r="K175" i="37" s="1"/>
  <c r="K176" i="37" s="1"/>
  <c r="K177" i="37" s="1"/>
  <c r="K178" i="37" s="1"/>
  <c r="K179" i="37" s="1"/>
  <c r="K180" i="37" s="1"/>
  <c r="K181" i="37" s="1"/>
  <c r="K182" i="37" s="1"/>
  <c r="K183" i="37" s="1"/>
  <c r="K184" i="37" s="1"/>
  <c r="K185" i="37" s="1"/>
  <c r="K186" i="37" s="1"/>
  <c r="K187" i="37" s="1"/>
  <c r="K188" i="37" s="1"/>
  <c r="K189" i="37" s="1"/>
  <c r="K190" i="37" s="1"/>
  <c r="K191" i="37" s="1"/>
  <c r="K192" i="37" s="1"/>
  <c r="K193" i="37" s="1"/>
  <c r="K194" i="37" s="1"/>
  <c r="K195" i="37" s="1"/>
  <c r="K196" i="37" s="1"/>
  <c r="K197" i="37" s="1"/>
  <c r="K198" i="37" s="1"/>
  <c r="K199" i="37" s="1"/>
  <c r="K200" i="37" s="1"/>
  <c r="CF76" i="39"/>
  <c r="CF9" i="39"/>
  <c r="CD76" i="39"/>
  <c r="CE143" i="39"/>
  <c r="CF143" i="39"/>
  <c r="CD75" i="39"/>
  <c r="CF75" i="39"/>
  <c r="CD143" i="39"/>
  <c r="CF8" i="39"/>
  <c r="CG76" i="39"/>
  <c r="CE9" i="39"/>
  <c r="CG9" i="39"/>
  <c r="CF208" i="39"/>
  <c r="CE76" i="39"/>
  <c r="CD142" i="39"/>
  <c r="AI207" i="37" l="1"/>
  <c r="BC207" i="37"/>
  <c r="AL207" i="37"/>
  <c r="AD209" i="37"/>
  <c r="AW211" i="37"/>
  <c r="AB213" i="37"/>
  <c r="BM214" i="37"/>
  <c r="AT217" i="37"/>
  <c r="AJ220" i="37"/>
  <c r="AS227" i="37"/>
  <c r="S207" i="37"/>
  <c r="AM207" i="37"/>
  <c r="BK207" i="37"/>
  <c r="AX208" i="37"/>
  <c r="AH209" i="37"/>
  <c r="W210" i="37"/>
  <c r="BO210" i="37"/>
  <c r="BA211" i="37"/>
  <c r="AR212" i="37"/>
  <c r="AJ213" i="37"/>
  <c r="Y214" i="37"/>
  <c r="BQ214" i="37"/>
  <c r="BK215" i="37"/>
  <c r="BB216" i="37"/>
  <c r="AX217" i="37"/>
  <c r="AU218" i="37"/>
  <c r="AO219" i="37"/>
  <c r="AN220" i="37"/>
  <c r="AN221" i="37"/>
  <c r="AK222" i="37"/>
  <c r="AM223" i="37"/>
  <c r="AP224" i="37"/>
  <c r="AP225" i="37"/>
  <c r="AU226" i="37"/>
  <c r="BA227" i="37"/>
  <c r="BD228" i="37"/>
  <c r="BL229" i="37"/>
  <c r="BU230" i="37"/>
  <c r="AT232" i="37"/>
  <c r="BF233" i="37"/>
  <c r="BS234" i="37"/>
  <c r="AZ236" i="37"/>
  <c r="BP237" i="37"/>
  <c r="BG239" i="37"/>
  <c r="AX241" i="37"/>
  <c r="BS242" i="37"/>
  <c r="BT244" i="37"/>
  <c r="BK247" i="37"/>
  <c r="BO250" i="37"/>
  <c r="BO255" i="37"/>
  <c r="AL208" i="37"/>
  <c r="BC210" i="37"/>
  <c r="BP213" i="37"/>
  <c r="AY215" i="37"/>
  <c r="AI218" i="37"/>
  <c r="BU219" i="37"/>
  <c r="BT221" i="37"/>
  <c r="BS223" i="37"/>
  <c r="AI226" i="37"/>
  <c r="AV228" i="37"/>
  <c r="BI230" i="37"/>
  <c r="AT233" i="37"/>
  <c r="BU235" i="37"/>
  <c r="BU238" i="37"/>
  <c r="BG242" i="37"/>
  <c r="BN249" i="37"/>
  <c r="AP208" i="37"/>
  <c r="S210" i="37"/>
  <c r="AN212" i="37"/>
  <c r="BC215" i="37"/>
  <c r="AM218" i="37"/>
  <c r="AF221" i="37"/>
  <c r="AI223" i="37"/>
  <c r="AL225" i="37"/>
  <c r="AZ228" i="37"/>
  <c r="BM230" i="37"/>
  <c r="BB233" i="37"/>
  <c r="AV236" i="37"/>
  <c r="BR240" i="37"/>
  <c r="BL244" i="37"/>
  <c r="V207" i="37"/>
  <c r="AQ207" i="37"/>
  <c r="BO207" i="37"/>
  <c r="BB208" i="37"/>
  <c r="AP209" i="37"/>
  <c r="AA210" i="37"/>
  <c r="BS210" i="37"/>
  <c r="BI211" i="37"/>
  <c r="AV212" i="37"/>
  <c r="AN213" i="37"/>
  <c r="AG214" i="37"/>
  <c r="BU214" i="37"/>
  <c r="BO215" i="37"/>
  <c r="BJ216" i="37"/>
  <c r="BB217" i="37"/>
  <c r="AY218" i="37"/>
  <c r="AW219" i="37"/>
  <c r="AR220" i="37"/>
  <c r="AR221" i="37"/>
  <c r="AS222" i="37"/>
  <c r="AQ223" i="37"/>
  <c r="AT224" i="37"/>
  <c r="AX225" i="37"/>
  <c r="AY226" i="37"/>
  <c r="BE227" i="37"/>
  <c r="BL228" i="37"/>
  <c r="BP229" i="37"/>
  <c r="AQ231" i="37"/>
  <c r="BB232" i="37"/>
  <c r="BJ233" i="37"/>
  <c r="AS235" i="37"/>
  <c r="BH236" i="37"/>
  <c r="BT237" i="37"/>
  <c r="BK239" i="37"/>
  <c r="BF241" i="37"/>
  <c r="BA243" i="37"/>
  <c r="BD245" i="37"/>
  <c r="BO247" i="37"/>
  <c r="BS250" i="37"/>
  <c r="BN257" i="37"/>
  <c r="Z209" i="37"/>
  <c r="BN209" i="37"/>
  <c r="AF212" i="37"/>
  <c r="X213" i="37"/>
  <c r="BE214" i="37"/>
  <c r="AT216" i="37"/>
  <c r="AG219" i="37"/>
  <c r="BT220" i="37"/>
  <c r="BQ222" i="37"/>
  <c r="AH225" i="37"/>
  <c r="AO227" i="37"/>
  <c r="AZ229" i="37"/>
  <c r="BS231" i="37"/>
  <c r="BG234" i="37"/>
  <c r="BD237" i="37"/>
  <c r="BN240" i="37"/>
  <c r="BH244" i="37"/>
  <c r="BT253" i="37"/>
  <c r="BJ207" i="37"/>
  <c r="BG210" i="37"/>
  <c r="BT213" i="37"/>
  <c r="AX216" i="37"/>
  <c r="AK219" i="37"/>
  <c r="AG222" i="37"/>
  <c r="AH224" i="37"/>
  <c r="AQ226" i="37"/>
  <c r="BH229" i="37"/>
  <c r="AP232" i="37"/>
  <c r="BK234" i="37"/>
  <c r="BL237" i="37"/>
  <c r="AY239" i="37"/>
  <c r="BO242" i="37"/>
  <c r="BU246" i="37"/>
  <c r="BK250" i="37"/>
  <c r="BM254" i="37"/>
  <c r="W207" i="37"/>
  <c r="AT207" i="37"/>
  <c r="R208" i="37"/>
  <c r="BF208" i="37"/>
  <c r="AT209" i="37"/>
  <c r="AI210" i="37"/>
  <c r="U211" i="37"/>
  <c r="BM211" i="37"/>
  <c r="BD212" i="37"/>
  <c r="AR213" i="37"/>
  <c r="AK214" i="37"/>
  <c r="AE215" i="37"/>
  <c r="BS215" i="37"/>
  <c r="BN216" i="37"/>
  <c r="BJ217" i="37"/>
  <c r="BC218" i="37"/>
  <c r="BA219" i="37"/>
  <c r="AZ220" i="37"/>
  <c r="AV221" i="37"/>
  <c r="AW222" i="37"/>
  <c r="AY223" i="37"/>
  <c r="AX224" i="37"/>
  <c r="BB225" i="37"/>
  <c r="BG226" i="37"/>
  <c r="BI227" i="37"/>
  <c r="BP228" i="37"/>
  <c r="AO230" i="37"/>
  <c r="AU231" i="37"/>
  <c r="BF232" i="37"/>
  <c r="BR233" i="37"/>
  <c r="AW235" i="37"/>
  <c r="BL236" i="37"/>
  <c r="BA238" i="37"/>
  <c r="BO239" i="37"/>
  <c r="BJ241" i="37"/>
  <c r="BI243" i="37"/>
  <c r="BH245" i="37"/>
  <c r="BJ248" i="37"/>
  <c r="BM251" i="37"/>
  <c r="BR257" i="37"/>
  <c r="AS211" i="37"/>
  <c r="AL217" i="37"/>
  <c r="BQ246" i="37"/>
  <c r="AA207" i="37"/>
  <c r="AU207" i="37"/>
  <c r="V208" i="37"/>
  <c r="BN208" i="37"/>
  <c r="AX209" i="37"/>
  <c r="AM210" i="37"/>
  <c r="AC211" i="37"/>
  <c r="BQ211" i="37"/>
  <c r="BH212" i="37"/>
  <c r="AZ213" i="37"/>
  <c r="AO214" i="37"/>
  <c r="AI215" i="37"/>
  <c r="AD216" i="37"/>
  <c r="BR216" i="37"/>
  <c r="BN217" i="37"/>
  <c r="BK218" i="37"/>
  <c r="BE219" i="37"/>
  <c r="BD220" i="37"/>
  <c r="BD221" i="37"/>
  <c r="BA222" i="37"/>
  <c r="BC223" i="37"/>
  <c r="BF224" i="37"/>
  <c r="BF225" i="37"/>
  <c r="BK226" i="37"/>
  <c r="BQ227" i="37"/>
  <c r="BT228" i="37"/>
  <c r="AS230" i="37"/>
  <c r="BC231" i="37"/>
  <c r="BJ232" i="37"/>
  <c r="AQ234" i="37"/>
  <c r="BE235" i="37"/>
  <c r="BP236" i="37"/>
  <c r="BE238" i="37"/>
  <c r="AX240" i="37"/>
  <c r="BN241" i="37"/>
  <c r="BM243" i="37"/>
  <c r="BP245" i="37"/>
  <c r="BN248" i="37"/>
  <c r="BQ251" i="37"/>
  <c r="Z208" i="37"/>
  <c r="BD213" i="37"/>
  <c r="BI222" i="37"/>
  <c r="BQ243" i="37"/>
  <c r="BT245" i="37"/>
  <c r="BR248" i="37"/>
  <c r="BP252" i="37"/>
  <c r="AD207" i="37"/>
  <c r="AY207" i="37"/>
  <c r="BR208" i="37"/>
  <c r="BF209" i="37"/>
  <c r="AQ210" i="37"/>
  <c r="AG211" i="37"/>
  <c r="X212" i="37"/>
  <c r="BL212" i="37"/>
  <c r="AW214" i="37"/>
  <c r="AM215" i="37"/>
  <c r="AH216" i="37"/>
  <c r="AD217" i="37"/>
  <c r="BR217" i="37"/>
  <c r="BO218" i="37"/>
  <c r="BM219" i="37"/>
  <c r="BH220" i="37"/>
  <c r="BH221" i="37"/>
  <c r="BG223" i="37"/>
  <c r="BJ224" i="37"/>
  <c r="BN225" i="37"/>
  <c r="BO226" i="37"/>
  <c r="BU227" i="37"/>
  <c r="AR229" i="37"/>
  <c r="AW230" i="37"/>
  <c r="BG231" i="37"/>
  <c r="BR232" i="37"/>
  <c r="AU234" i="37"/>
  <c r="BI235" i="37"/>
  <c r="AV237" i="37"/>
  <c r="BI238" i="37"/>
  <c r="BB240" i="37"/>
  <c r="AY242" i="37"/>
  <c r="AE207" i="37"/>
  <c r="BB207" i="37"/>
  <c r="AH208" i="37"/>
  <c r="R209" i="37"/>
  <c r="BJ209" i="37"/>
  <c r="AY210" i="37"/>
  <c r="AK211" i="37"/>
  <c r="AB212" i="37"/>
  <c r="BT212" i="37"/>
  <c r="BH213" i="37"/>
  <c r="BA214" i="37"/>
  <c r="AU215" i="37"/>
  <c r="AL216" i="37"/>
  <c r="AH217" i="37"/>
  <c r="AE218" i="37"/>
  <c r="BS218" i="37"/>
  <c r="BQ219" i="37"/>
  <c r="BP220" i="37"/>
  <c r="BL221" i="37"/>
  <c r="BM222" i="37"/>
  <c r="BO223" i="37"/>
  <c r="BN224" i="37"/>
  <c r="BR225" i="37"/>
  <c r="AK227" i="37"/>
  <c r="AN228" i="37"/>
  <c r="AV229" i="37"/>
  <c r="BE230" i="37"/>
  <c r="BK231" i="37"/>
  <c r="AP233" i="37"/>
  <c r="BC234" i="37"/>
  <c r="BM235" i="37"/>
  <c r="AZ237" i="37"/>
  <c r="BQ238" i="37"/>
  <c r="BF240" i="37"/>
  <c r="BC242" i="37"/>
  <c r="BD244" i="37"/>
  <c r="BM246" i="37"/>
  <c r="BJ249" i="37"/>
  <c r="BT252" i="37"/>
  <c r="CJ75" i="39" a="1"/>
  <c r="CJ75" i="39" s="1"/>
  <c r="CK75" i="39" s="1"/>
  <c r="CI75" i="39"/>
  <c r="CH75" i="39"/>
  <c r="CJ208" i="39" a="1"/>
  <c r="CJ208" i="39" s="1"/>
  <c r="CK208" i="39" s="1"/>
  <c r="CI208" i="39"/>
  <c r="CH208" i="39"/>
  <c r="CJ76" i="39" a="1"/>
  <c r="CJ76" i="39" s="1"/>
  <c r="CH76" i="39"/>
  <c r="CI76" i="39"/>
  <c r="CJ143" i="39" a="1"/>
  <c r="CJ143" i="39" s="1"/>
  <c r="CH143" i="39"/>
  <c r="CI143" i="39"/>
  <c r="CI8" i="39"/>
  <c r="CJ8" i="39" a="1"/>
  <c r="CJ8" i="39" s="1"/>
  <c r="CK8" i="39" s="1"/>
  <c r="CH8" i="39"/>
  <c r="CJ142" i="39" a="1"/>
  <c r="CJ142" i="39" s="1"/>
  <c r="CK142" i="39" s="1"/>
  <c r="CI142" i="39"/>
  <c r="CH142" i="39"/>
  <c r="CJ9" i="39" a="1"/>
  <c r="CJ9" i="39" s="1"/>
  <c r="CI9" i="39"/>
  <c r="CH9" i="39"/>
  <c r="Z207" i="37"/>
  <c r="AP207" i="37"/>
  <c r="BG207" i="37"/>
  <c r="AD208" i="37"/>
  <c r="BJ208" i="37"/>
  <c r="AL209" i="37"/>
  <c r="BR209" i="37"/>
  <c r="AU210" i="37"/>
  <c r="Y211" i="37"/>
  <c r="BE211" i="37"/>
  <c r="AJ212" i="37"/>
  <c r="BP212" i="37"/>
  <c r="AV213" i="37"/>
  <c r="AC214" i="37"/>
  <c r="BI214" i="37"/>
  <c r="AQ215" i="37"/>
  <c r="Z216" i="37"/>
  <c r="BF216" i="37"/>
  <c r="AP217" i="37"/>
  <c r="AA218" i="37"/>
  <c r="BG218" i="37"/>
  <c r="AS219" i="37"/>
  <c r="AF220" i="37"/>
  <c r="BL220" i="37"/>
  <c r="AZ221" i="37"/>
  <c r="AO222" i="37"/>
  <c r="BU222" i="37"/>
  <c r="BK223" i="37"/>
  <c r="BB224" i="37"/>
  <c r="AT225" i="37"/>
  <c r="AM226" i="37"/>
  <c r="BS226" i="37"/>
  <c r="BM227" i="37"/>
  <c r="BH228" i="37"/>
  <c r="BD229" i="37"/>
  <c r="BA230" i="37"/>
  <c r="AY231" i="37"/>
  <c r="AX232" i="37"/>
  <c r="AX233" i="37"/>
  <c r="AY234" i="37"/>
  <c r="BA235" i="37"/>
  <c r="BD236" i="37"/>
  <c r="BH237" i="37"/>
  <c r="BM238" i="37"/>
  <c r="BS239" i="37"/>
  <c r="BB241" i="37"/>
  <c r="BK242" i="37"/>
  <c r="BU243" i="37"/>
  <c r="BL245" i="37"/>
  <c r="BG247" i="37"/>
  <c r="BF249" i="37"/>
  <c r="BI251" i="37"/>
  <c r="BP253" i="37"/>
  <c r="BR256" i="37"/>
  <c r="CB210" i="39"/>
  <c r="BR249" i="37"/>
  <c r="BQ254" i="37"/>
  <c r="K78" i="39"/>
  <c r="BE246" i="37"/>
  <c r="BS247" i="37"/>
  <c r="BU251" i="37"/>
  <c r="R207" i="37"/>
  <c r="AH207" i="37"/>
  <c r="AX207" i="37"/>
  <c r="BS207" i="37"/>
  <c r="AT208" i="37"/>
  <c r="V209" i="37"/>
  <c r="BB209" i="37"/>
  <c r="AE210" i="37"/>
  <c r="BK210" i="37"/>
  <c r="AO211" i="37"/>
  <c r="BU211" i="37"/>
  <c r="AZ212" i="37"/>
  <c r="AF213" i="37"/>
  <c r="BL213" i="37"/>
  <c r="AS214" i="37"/>
  <c r="AA215" i="37"/>
  <c r="BG215" i="37"/>
  <c r="AP216" i="37"/>
  <c r="Z217" i="37"/>
  <c r="BF217" i="37"/>
  <c r="AQ218" i="37"/>
  <c r="AC219" i="37"/>
  <c r="BI219" i="37"/>
  <c r="AV220" i="37"/>
  <c r="AJ221" i="37"/>
  <c r="BP221" i="37"/>
  <c r="BE222" i="37"/>
  <c r="AU223" i="37"/>
  <c r="AL224" i="37"/>
  <c r="BR224" i="37"/>
  <c r="BJ225" i="37"/>
  <c r="BC226" i="37"/>
  <c r="AW227" i="37"/>
  <c r="AR228" i="37"/>
  <c r="AN229" i="37"/>
  <c r="BT229" i="37"/>
  <c r="BQ230" i="37"/>
  <c r="BO231" i="37"/>
  <c r="BN232" i="37"/>
  <c r="BN233" i="37"/>
  <c r="BO234" i="37"/>
  <c r="BQ235" i="37"/>
  <c r="BT236" i="37"/>
  <c r="AW238" i="37"/>
  <c r="BC239" i="37"/>
  <c r="BJ240" i="37"/>
  <c r="BR241" i="37"/>
  <c r="BE243" i="37"/>
  <c r="BP244" i="37"/>
  <c r="BI246" i="37"/>
  <c r="BF248" i="37"/>
  <c r="BG250" i="37"/>
  <c r="BL252" i="37"/>
  <c r="BU254" i="37"/>
  <c r="CK207" i="39"/>
  <c r="K211" i="39"/>
  <c r="CB11" i="39"/>
  <c r="BS255" i="37"/>
  <c r="K10" i="39"/>
  <c r="BL253" i="37"/>
  <c r="BN256" i="37"/>
  <c r="CB145" i="39"/>
  <c r="K146" i="39"/>
  <c r="CB78" i="39"/>
  <c r="P207" i="39"/>
  <c r="P206" i="39"/>
  <c r="P141" i="39"/>
  <c r="P142" i="39"/>
  <c r="P74" i="39"/>
  <c r="P75" i="39"/>
  <c r="Q5" i="39"/>
  <c r="P7" i="39"/>
  <c r="P8" i="39"/>
  <c r="BF207" i="37"/>
  <c r="BN207" i="37"/>
  <c r="Q208" i="37"/>
  <c r="Y208" i="37"/>
  <c r="AG208" i="37"/>
  <c r="AO208" i="37"/>
  <c r="AW208" i="37"/>
  <c r="BE208" i="37"/>
  <c r="BM208" i="37"/>
  <c r="BU208" i="37"/>
  <c r="Y209" i="37"/>
  <c r="AG209" i="37"/>
  <c r="AO209" i="37"/>
  <c r="AW209" i="37"/>
  <c r="BE209" i="37"/>
  <c r="BM209" i="37"/>
  <c r="BU209" i="37"/>
  <c r="Z210" i="37"/>
  <c r="AH210" i="37"/>
  <c r="AP210" i="37"/>
  <c r="AX210" i="37"/>
  <c r="BF210" i="37"/>
  <c r="BN210" i="37"/>
  <c r="T211" i="37"/>
  <c r="AB211" i="37"/>
  <c r="AJ211" i="37"/>
  <c r="AR211" i="37"/>
  <c r="AZ211" i="37"/>
  <c r="BH211" i="37"/>
  <c r="BP211" i="37"/>
  <c r="W212" i="37"/>
  <c r="AE212" i="37"/>
  <c r="AM212" i="37"/>
  <c r="AU212" i="37"/>
  <c r="BC212" i="37"/>
  <c r="BK212" i="37"/>
  <c r="BS212" i="37"/>
  <c r="AA213" i="37"/>
  <c r="AI213" i="37"/>
  <c r="AQ213" i="37"/>
  <c r="AY213" i="37"/>
  <c r="BG213" i="37"/>
  <c r="BO213" i="37"/>
  <c r="X214" i="37"/>
  <c r="AF214" i="37"/>
  <c r="AN214" i="37"/>
  <c r="AV214" i="37"/>
  <c r="BD214" i="37"/>
  <c r="BL214" i="37"/>
  <c r="BT214" i="37"/>
  <c r="AD215" i="37"/>
  <c r="AL215" i="37"/>
  <c r="AT215" i="37"/>
  <c r="BB215" i="37"/>
  <c r="BJ215" i="37"/>
  <c r="BR215" i="37"/>
  <c r="AC216" i="37"/>
  <c r="AK216" i="37"/>
  <c r="AS216" i="37"/>
  <c r="BA216" i="37"/>
  <c r="BI216" i="37"/>
  <c r="BQ216" i="37"/>
  <c r="AC217" i="37"/>
  <c r="AK217" i="37"/>
  <c r="AS217" i="37"/>
  <c r="BA217" i="37"/>
  <c r="BI217" i="37"/>
  <c r="BQ217" i="37"/>
  <c r="AD218" i="37"/>
  <c r="AL218" i="37"/>
  <c r="AT218" i="37"/>
  <c r="BB218" i="37"/>
  <c r="BJ218" i="37"/>
  <c r="BR218" i="37"/>
  <c r="AF219" i="37"/>
  <c r="AN219" i="37"/>
  <c r="AV219" i="37"/>
  <c r="BD219" i="37"/>
  <c r="BL219" i="37"/>
  <c r="BT219" i="37"/>
  <c r="AI220" i="37"/>
  <c r="AQ220" i="37"/>
  <c r="AY220" i="37"/>
  <c r="BG220" i="37"/>
  <c r="BO220" i="37"/>
  <c r="AE221" i="37"/>
  <c r="AM221" i="37"/>
  <c r="AU221" i="37"/>
  <c r="BC221" i="37"/>
  <c r="BK221" i="37"/>
  <c r="BS221" i="37"/>
  <c r="AJ222" i="37"/>
  <c r="AR222" i="37"/>
  <c r="AZ222" i="37"/>
  <c r="BH222" i="37"/>
  <c r="BP222" i="37"/>
  <c r="AH223" i="37"/>
  <c r="AP223" i="37"/>
  <c r="AX223" i="37"/>
  <c r="BF223" i="37"/>
  <c r="BN223" i="37"/>
  <c r="AG224" i="37"/>
  <c r="AO224" i="37"/>
  <c r="AW224" i="37"/>
  <c r="BE224" i="37"/>
  <c r="BM224" i="37"/>
  <c r="BU224" i="37"/>
  <c r="AO225" i="37"/>
  <c r="AW225" i="37"/>
  <c r="BE225" i="37"/>
  <c r="BM225" i="37"/>
  <c r="BU225" i="37"/>
  <c r="AP226" i="37"/>
  <c r="AX226" i="37"/>
  <c r="BF226" i="37"/>
  <c r="BN226" i="37"/>
  <c r="AJ227" i="37"/>
  <c r="AR227" i="37"/>
  <c r="AZ227" i="37"/>
  <c r="BH227" i="37"/>
  <c r="BP227" i="37"/>
  <c r="AM228" i="37"/>
  <c r="AU228" i="37"/>
  <c r="BC228" i="37"/>
  <c r="BK228" i="37"/>
  <c r="BS228" i="37"/>
  <c r="AQ229" i="37"/>
  <c r="AY229" i="37"/>
  <c r="BG229" i="37"/>
  <c r="BO229" i="37"/>
  <c r="AN230" i="37"/>
  <c r="AV230" i="37"/>
  <c r="BD230" i="37"/>
  <c r="BL230" i="37"/>
  <c r="BT230" i="37"/>
  <c r="AT231" i="37"/>
  <c r="BB231" i="37"/>
  <c r="BJ231" i="37"/>
  <c r="BR231" i="37"/>
  <c r="AS232" i="37"/>
  <c r="BA232" i="37"/>
  <c r="BI232" i="37"/>
  <c r="BQ232" i="37"/>
  <c r="AS233" i="37"/>
  <c r="BA233" i="37"/>
  <c r="BI233" i="37"/>
  <c r="BQ233" i="37"/>
  <c r="AT234" i="37"/>
  <c r="BB234" i="37"/>
  <c r="BJ234" i="37"/>
  <c r="BR234" i="37"/>
  <c r="AV235" i="37"/>
  <c r="BD235" i="37"/>
  <c r="BL235" i="37"/>
  <c r="BT235" i="37"/>
  <c r="AY236" i="37"/>
  <c r="BG236" i="37"/>
  <c r="BO236" i="37"/>
  <c r="AU237" i="37"/>
  <c r="BC237" i="37"/>
  <c r="BK237" i="37"/>
  <c r="BS237" i="37"/>
  <c r="AZ238" i="37"/>
  <c r="BH238" i="37"/>
  <c r="BP238" i="37"/>
  <c r="AX239" i="37"/>
  <c r="BF239" i="37"/>
  <c r="BN239" i="37"/>
  <c r="AW240" i="37"/>
  <c r="BE240" i="37"/>
  <c r="BM240" i="37"/>
  <c r="BU240" i="37"/>
  <c r="BE241" i="37"/>
  <c r="BM241" i="37"/>
  <c r="BU241" i="37"/>
  <c r="BF242" i="37"/>
  <c r="BN242" i="37"/>
  <c r="AZ243" i="37"/>
  <c r="BH243" i="37"/>
  <c r="BP243" i="37"/>
  <c r="BC244" i="37"/>
  <c r="BK244" i="37"/>
  <c r="BS244" i="37"/>
  <c r="BG245" i="37"/>
  <c r="BO245" i="37"/>
  <c r="BD246" i="37"/>
  <c r="BL246" i="37"/>
  <c r="BT246" i="37"/>
  <c r="BJ247" i="37"/>
  <c r="BR247" i="37"/>
  <c r="BI248" i="37"/>
  <c r="BQ248" i="37"/>
  <c r="BI249" i="37"/>
  <c r="BQ249" i="37"/>
  <c r="BJ250" i="37"/>
  <c r="BR250" i="37"/>
  <c r="BL251" i="37"/>
  <c r="BT251" i="37"/>
  <c r="BO252" i="37"/>
  <c r="BK253" i="37"/>
  <c r="BS253" i="37"/>
  <c r="BP254" i="37"/>
  <c r="BN255" i="37"/>
  <c r="BM256" i="37"/>
  <c r="BU256" i="37"/>
  <c r="BU257" i="37"/>
  <c r="BP259" i="37"/>
  <c r="BS260" i="37"/>
  <c r="BT262" i="37"/>
  <c r="BO258" i="37"/>
  <c r="BQ259" i="37"/>
  <c r="BT260" i="37"/>
  <c r="BU262" i="37"/>
  <c r="T207" i="37"/>
  <c r="AR207" i="37"/>
  <c r="BH207" i="37"/>
  <c r="AA208" i="37"/>
  <c r="AQ208" i="37"/>
  <c r="BG208" i="37"/>
  <c r="S209" i="37"/>
  <c r="AI209" i="37"/>
  <c r="AY209" i="37"/>
  <c r="T210" i="37"/>
  <c r="AJ210" i="37"/>
  <c r="AZ210" i="37"/>
  <c r="BP210" i="37"/>
  <c r="AD211" i="37"/>
  <c r="AT211" i="37"/>
  <c r="BR211" i="37"/>
  <c r="AG212" i="37"/>
  <c r="AW212" i="37"/>
  <c r="BU212" i="37"/>
  <c r="AK213" i="37"/>
  <c r="BI213" i="37"/>
  <c r="Z214" i="37"/>
  <c r="AH214" i="37"/>
  <c r="AX214" i="37"/>
  <c r="BF214" i="37"/>
  <c r="BN214" i="37"/>
  <c r="X215" i="37"/>
  <c r="AF215" i="37"/>
  <c r="AN215" i="37"/>
  <c r="BD215" i="37"/>
  <c r="BL215" i="37"/>
  <c r="BT215" i="37"/>
  <c r="AE216" i="37"/>
  <c r="AM216" i="37"/>
  <c r="AU216" i="37"/>
  <c r="BC216" i="37"/>
  <c r="BK216" i="37"/>
  <c r="BS216" i="37"/>
  <c r="AE217" i="37"/>
  <c r="AM217" i="37"/>
  <c r="AU217" i="37"/>
  <c r="BC217" i="37"/>
  <c r="BK217" i="37"/>
  <c r="BS217" i="37"/>
  <c r="AF218" i="37"/>
  <c r="AN218" i="37"/>
  <c r="AV218" i="37"/>
  <c r="BD218" i="37"/>
  <c r="BL218" i="37"/>
  <c r="BT218" i="37"/>
  <c r="AH219" i="37"/>
  <c r="AP219" i="37"/>
  <c r="AX219" i="37"/>
  <c r="BF219" i="37"/>
  <c r="BN219" i="37"/>
  <c r="AC220" i="37"/>
  <c r="AK220" i="37"/>
  <c r="AS220" i="37"/>
  <c r="BA220" i="37"/>
  <c r="BI220" i="37"/>
  <c r="BQ220" i="37"/>
  <c r="AG221" i="37"/>
  <c r="AO221" i="37"/>
  <c r="AW221" i="37"/>
  <c r="BE221" i="37"/>
  <c r="BM221" i="37"/>
  <c r="BU221" i="37"/>
  <c r="AL222" i="37"/>
  <c r="AT222" i="37"/>
  <c r="BB222" i="37"/>
  <c r="BJ222" i="37"/>
  <c r="BR222" i="37"/>
  <c r="AJ223" i="37"/>
  <c r="AR223" i="37"/>
  <c r="AZ223" i="37"/>
  <c r="BH223" i="37"/>
  <c r="BP223" i="37"/>
  <c r="AI224" i="37"/>
  <c r="AQ224" i="37"/>
  <c r="AY224" i="37"/>
  <c r="BG224" i="37"/>
  <c r="BO224" i="37"/>
  <c r="AI225" i="37"/>
  <c r="AQ225" i="37"/>
  <c r="AY225" i="37"/>
  <c r="BG225" i="37"/>
  <c r="BO225" i="37"/>
  <c r="AJ226" i="37"/>
  <c r="AR226" i="37"/>
  <c r="AZ226" i="37"/>
  <c r="BH226" i="37"/>
  <c r="BP226" i="37"/>
  <c r="AL227" i="37"/>
  <c r="AT227" i="37"/>
  <c r="BB227" i="37"/>
  <c r="BJ227" i="37"/>
  <c r="BR227" i="37"/>
  <c r="AO228" i="37"/>
  <c r="AW228" i="37"/>
  <c r="BE228" i="37"/>
  <c r="BM228" i="37"/>
  <c r="BU228" i="37"/>
  <c r="AS229" i="37"/>
  <c r="BA229" i="37"/>
  <c r="BI229" i="37"/>
  <c r="BQ229" i="37"/>
  <c r="AP230" i="37"/>
  <c r="AX230" i="37"/>
  <c r="BF230" i="37"/>
  <c r="BN230" i="37"/>
  <c r="AN231" i="37"/>
  <c r="AV231" i="37"/>
  <c r="BD231" i="37"/>
  <c r="BL231" i="37"/>
  <c r="BT231" i="37"/>
  <c r="AU232" i="37"/>
  <c r="BC232" i="37"/>
  <c r="BK232" i="37"/>
  <c r="BS232" i="37"/>
  <c r="AU233" i="37"/>
  <c r="BC233" i="37"/>
  <c r="BK233" i="37"/>
  <c r="BS233" i="37"/>
  <c r="AV234" i="37"/>
  <c r="BD234" i="37"/>
  <c r="BL234" i="37"/>
  <c r="BT234" i="37"/>
  <c r="AX235" i="37"/>
  <c r="BF235" i="37"/>
  <c r="BN235" i="37"/>
  <c r="AS236" i="37"/>
  <c r="BA236" i="37"/>
  <c r="BI236" i="37"/>
  <c r="BQ236" i="37"/>
  <c r="AW237" i="37"/>
  <c r="BE237" i="37"/>
  <c r="BM237" i="37"/>
  <c r="BU237" i="37"/>
  <c r="BB238" i="37"/>
  <c r="BJ238" i="37"/>
  <c r="BR238" i="37"/>
  <c r="AZ239" i="37"/>
  <c r="BH239" i="37"/>
  <c r="BP239" i="37"/>
  <c r="AY240" i="37"/>
  <c r="BG240" i="37"/>
  <c r="BO240" i="37"/>
  <c r="AY241" i="37"/>
  <c r="BG241" i="37"/>
  <c r="BO241" i="37"/>
  <c r="AZ242" i="37"/>
  <c r="BH242" i="37"/>
  <c r="BP242" i="37"/>
  <c r="BB243" i="37"/>
  <c r="BJ243" i="37"/>
  <c r="BR243" i="37"/>
  <c r="BE244" i="37"/>
  <c r="BM244" i="37"/>
  <c r="BU244" i="37"/>
  <c r="BI245" i="37"/>
  <c r="BQ245" i="37"/>
  <c r="BF246" i="37"/>
  <c r="BN246" i="37"/>
  <c r="BD247" i="37"/>
  <c r="BL247" i="37"/>
  <c r="BT247" i="37"/>
  <c r="BK248" i="37"/>
  <c r="BS248" i="37"/>
  <c r="BK249" i="37"/>
  <c r="BS249" i="37"/>
  <c r="BL250" i="37"/>
  <c r="BT250" i="37"/>
  <c r="BN251" i="37"/>
  <c r="BI252" i="37"/>
  <c r="BQ252" i="37"/>
  <c r="BM253" i="37"/>
  <c r="BU253" i="37"/>
  <c r="BR254" i="37"/>
  <c r="BP255" i="37"/>
  <c r="BO256" i="37"/>
  <c r="BO257" i="37"/>
  <c r="BP258" i="37"/>
  <c r="BR259" i="37"/>
  <c r="BU260" i="37"/>
  <c r="BT263" i="37"/>
  <c r="AB207" i="37"/>
  <c r="AJ207" i="37"/>
  <c r="AZ207" i="37"/>
  <c r="BP207" i="37"/>
  <c r="S208" i="37"/>
  <c r="AI208" i="37"/>
  <c r="AY208" i="37"/>
  <c r="BO208" i="37"/>
  <c r="AA209" i="37"/>
  <c r="AQ209" i="37"/>
  <c r="BG209" i="37"/>
  <c r="BO209" i="37"/>
  <c r="AB210" i="37"/>
  <c r="AR210" i="37"/>
  <c r="BH210" i="37"/>
  <c r="V211" i="37"/>
  <c r="AL211" i="37"/>
  <c r="BB211" i="37"/>
  <c r="BJ211" i="37"/>
  <c r="Y212" i="37"/>
  <c r="AO212" i="37"/>
  <c r="BE212" i="37"/>
  <c r="BM212" i="37"/>
  <c r="AC213" i="37"/>
  <c r="AS213" i="37"/>
  <c r="BA213" i="37"/>
  <c r="BQ213" i="37"/>
  <c r="AP214" i="37"/>
  <c r="AV215" i="37"/>
  <c r="U207" i="37"/>
  <c r="AC207" i="37"/>
  <c r="AK207" i="37"/>
  <c r="AS207" i="37"/>
  <c r="BA207" i="37"/>
  <c r="BI207" i="37"/>
  <c r="BQ207" i="37"/>
  <c r="T208" i="37"/>
  <c r="AB208" i="37"/>
  <c r="AJ208" i="37"/>
  <c r="AR208" i="37"/>
  <c r="AZ208" i="37"/>
  <c r="BH208" i="37"/>
  <c r="BP208" i="37"/>
  <c r="T209" i="37"/>
  <c r="AB209" i="37"/>
  <c r="AJ209" i="37"/>
  <c r="AR209" i="37"/>
  <c r="AZ209" i="37"/>
  <c r="BH209" i="37"/>
  <c r="BP209" i="37"/>
  <c r="U210" i="37"/>
  <c r="AC210" i="37"/>
  <c r="AK210" i="37"/>
  <c r="AS210" i="37"/>
  <c r="BA210" i="37"/>
  <c r="BI210" i="37"/>
  <c r="BQ210" i="37"/>
  <c r="W211" i="37"/>
  <c r="AE211" i="37"/>
  <c r="AM211" i="37"/>
  <c r="AU211" i="37"/>
  <c r="BC211" i="37"/>
  <c r="BK211" i="37"/>
  <c r="BS211" i="37"/>
  <c r="Z212" i="37"/>
  <c r="AH212" i="37"/>
  <c r="AP212" i="37"/>
  <c r="AX212" i="37"/>
  <c r="BF212" i="37"/>
  <c r="BN212" i="37"/>
  <c r="V213" i="37"/>
  <c r="AD213" i="37"/>
  <c r="AL213" i="37"/>
  <c r="AT213" i="37"/>
  <c r="BB213" i="37"/>
  <c r="BJ213" i="37"/>
  <c r="BR213" i="37"/>
  <c r="AA214" i="37"/>
  <c r="AI214" i="37"/>
  <c r="AQ214" i="37"/>
  <c r="AY214" i="37"/>
  <c r="BG214" i="37"/>
  <c r="BO214" i="37"/>
  <c r="Y215" i="37"/>
  <c r="AG215" i="37"/>
  <c r="AO215" i="37"/>
  <c r="AW215" i="37"/>
  <c r="BE215" i="37"/>
  <c r="BM215" i="37"/>
  <c r="BU215" i="37"/>
  <c r="AF216" i="37"/>
  <c r="AN216" i="37"/>
  <c r="AV216" i="37"/>
  <c r="BD216" i="37"/>
  <c r="BL216" i="37"/>
  <c r="BT216" i="37"/>
  <c r="AF217" i="37"/>
  <c r="AN217" i="37"/>
  <c r="AV217" i="37"/>
  <c r="BD217" i="37"/>
  <c r="BL217" i="37"/>
  <c r="BT217" i="37"/>
  <c r="AG218" i="37"/>
  <c r="AO218" i="37"/>
  <c r="AW218" i="37"/>
  <c r="BE218" i="37"/>
  <c r="BM218" i="37"/>
  <c r="BU218" i="37"/>
  <c r="AI219" i="37"/>
  <c r="AQ219" i="37"/>
  <c r="AY219" i="37"/>
  <c r="BG219" i="37"/>
  <c r="BO219" i="37"/>
  <c r="AD220" i="37"/>
  <c r="AL220" i="37"/>
  <c r="AT220" i="37"/>
  <c r="BB220" i="37"/>
  <c r="BJ220" i="37"/>
  <c r="BR220" i="37"/>
  <c r="AH221" i="37"/>
  <c r="AP221" i="37"/>
  <c r="AX221" i="37"/>
  <c r="BF221" i="37"/>
  <c r="BN221" i="37"/>
  <c r="AE222" i="37"/>
  <c r="AM222" i="37"/>
  <c r="AU222" i="37"/>
  <c r="BC222" i="37"/>
  <c r="BK222" i="37"/>
  <c r="BS222" i="37"/>
  <c r="AK223" i="37"/>
  <c r="AS223" i="37"/>
  <c r="BA223" i="37"/>
  <c r="BI223" i="37"/>
  <c r="BQ223" i="37"/>
  <c r="AJ224" i="37"/>
  <c r="AR224" i="37"/>
  <c r="AZ224" i="37"/>
  <c r="BH224" i="37"/>
  <c r="BP224" i="37"/>
  <c r="AJ225" i="37"/>
  <c r="AR225" i="37"/>
  <c r="AZ225" i="37"/>
  <c r="BH225" i="37"/>
  <c r="BP225" i="37"/>
  <c r="AK226" i="37"/>
  <c r="AS226" i="37"/>
  <c r="BA226" i="37"/>
  <c r="BI226" i="37"/>
  <c r="BQ226" i="37"/>
  <c r="AM227" i="37"/>
  <c r="AU227" i="37"/>
  <c r="BC227" i="37"/>
  <c r="BK227" i="37"/>
  <c r="BS227" i="37"/>
  <c r="AP228" i="37"/>
  <c r="AX228" i="37"/>
  <c r="BF228" i="37"/>
  <c r="BN228" i="37"/>
  <c r="AL229" i="37"/>
  <c r="AT229" i="37"/>
  <c r="BB229" i="37"/>
  <c r="BJ229" i="37"/>
  <c r="BR229" i="37"/>
  <c r="AQ230" i="37"/>
  <c r="AY230" i="37"/>
  <c r="BG230" i="37"/>
  <c r="BO230" i="37"/>
  <c r="AO231" i="37"/>
  <c r="AW231" i="37"/>
  <c r="BE231" i="37"/>
  <c r="BM231" i="37"/>
  <c r="BU231" i="37"/>
  <c r="AV232" i="37"/>
  <c r="BD232" i="37"/>
  <c r="BL232" i="37"/>
  <c r="BT232" i="37"/>
  <c r="AV233" i="37"/>
  <c r="BD233" i="37"/>
  <c r="BL233" i="37"/>
  <c r="BT233" i="37"/>
  <c r="AW234" i="37"/>
  <c r="BE234" i="37"/>
  <c r="BM234" i="37"/>
  <c r="BU234" i="37"/>
  <c r="AY235" i="37"/>
  <c r="BG235" i="37"/>
  <c r="BO235" i="37"/>
  <c r="AT236" i="37"/>
  <c r="BB236" i="37"/>
  <c r="BJ236" i="37"/>
  <c r="BR236" i="37"/>
  <c r="AX237" i="37"/>
  <c r="BF237" i="37"/>
  <c r="BN237" i="37"/>
  <c r="AU238" i="37"/>
  <c r="BC238" i="37"/>
  <c r="BK238" i="37"/>
  <c r="BS238" i="37"/>
  <c r="BA239" i="37"/>
  <c r="BI239" i="37"/>
  <c r="BQ239" i="37"/>
  <c r="AZ240" i="37"/>
  <c r="BH240" i="37"/>
  <c r="BP240" i="37"/>
  <c r="AZ241" i="37"/>
  <c r="BH241" i="37"/>
  <c r="BP241" i="37"/>
  <c r="BA242" i="37"/>
  <c r="BI242" i="37"/>
  <c r="BQ242" i="37"/>
  <c r="BC243" i="37"/>
  <c r="BK243" i="37"/>
  <c r="BS243" i="37"/>
  <c r="BF244" i="37"/>
  <c r="BN244" i="37"/>
  <c r="BB245" i="37"/>
  <c r="BJ245" i="37"/>
  <c r="BR245" i="37"/>
  <c r="BG246" i="37"/>
  <c r="BO246" i="37"/>
  <c r="BE247" i="37"/>
  <c r="BM247" i="37"/>
  <c r="BU247" i="37"/>
  <c r="BL248" i="37"/>
  <c r="BT248" i="37"/>
  <c r="BL249" i="37"/>
  <c r="BT249" i="37"/>
  <c r="BM250" i="37"/>
  <c r="BU250" i="37"/>
  <c r="BO251" i="37"/>
  <c r="BJ252" i="37"/>
  <c r="BR252" i="37"/>
  <c r="BN253" i="37"/>
  <c r="BK254" i="37"/>
  <c r="BS254" i="37"/>
  <c r="BQ255" i="37"/>
  <c r="BP256" i="37"/>
  <c r="BP257" i="37"/>
  <c r="BQ258" i="37"/>
  <c r="BS259" i="37"/>
  <c r="BR261" i="37"/>
  <c r="BU263" i="37"/>
  <c r="BR207" i="37"/>
  <c r="U208" i="37"/>
  <c r="AC208" i="37"/>
  <c r="AK208" i="37"/>
  <c r="AS208" i="37"/>
  <c r="BA208" i="37"/>
  <c r="BI208" i="37"/>
  <c r="BQ208" i="37"/>
  <c r="U209" i="37"/>
  <c r="AC209" i="37"/>
  <c r="AK209" i="37"/>
  <c r="AS209" i="37"/>
  <c r="BA209" i="37"/>
  <c r="BI209" i="37"/>
  <c r="BQ209" i="37"/>
  <c r="V210" i="37"/>
  <c r="AD210" i="37"/>
  <c r="AL210" i="37"/>
  <c r="AT210" i="37"/>
  <c r="BB210" i="37"/>
  <c r="BJ210" i="37"/>
  <c r="BR210" i="37"/>
  <c r="X211" i="37"/>
  <c r="AF211" i="37"/>
  <c r="AN211" i="37"/>
  <c r="AV211" i="37"/>
  <c r="BD211" i="37"/>
  <c r="BL211" i="37"/>
  <c r="BT211" i="37"/>
  <c r="AA212" i="37"/>
  <c r="AI212" i="37"/>
  <c r="AQ212" i="37"/>
  <c r="AY212" i="37"/>
  <c r="BG212" i="37"/>
  <c r="BO212" i="37"/>
  <c r="W213" i="37"/>
  <c r="AE213" i="37"/>
  <c r="AM213" i="37"/>
  <c r="AU213" i="37"/>
  <c r="BC213" i="37"/>
  <c r="BK213" i="37"/>
  <c r="BS213" i="37"/>
  <c r="AB214" i="37"/>
  <c r="AJ214" i="37"/>
  <c r="AR214" i="37"/>
  <c r="AZ214" i="37"/>
  <c r="BH214" i="37"/>
  <c r="BP214" i="37"/>
  <c r="Z215" i="37"/>
  <c r="AH215" i="37"/>
  <c r="AP215" i="37"/>
  <c r="AX215" i="37"/>
  <c r="BF215" i="37"/>
  <c r="BN215" i="37"/>
  <c r="Y216" i="37"/>
  <c r="AG216" i="37"/>
  <c r="AO216" i="37"/>
  <c r="AW216" i="37"/>
  <c r="BE216" i="37"/>
  <c r="BM216" i="37"/>
  <c r="BU216" i="37"/>
  <c r="AG217" i="37"/>
  <c r="AO217" i="37"/>
  <c r="AW217" i="37"/>
  <c r="BE217" i="37"/>
  <c r="BM217" i="37"/>
  <c r="BU217" i="37"/>
  <c r="AH218" i="37"/>
  <c r="AP218" i="37"/>
  <c r="AX218" i="37"/>
  <c r="BF218" i="37"/>
  <c r="BN218" i="37"/>
  <c r="AB219" i="37"/>
  <c r="AJ219" i="37"/>
  <c r="AR219" i="37"/>
  <c r="AZ219" i="37"/>
  <c r="BH219" i="37"/>
  <c r="BP219" i="37"/>
  <c r="AE220" i="37"/>
  <c r="AM220" i="37"/>
  <c r="AU220" i="37"/>
  <c r="BC220" i="37"/>
  <c r="BK220" i="37"/>
  <c r="BS220" i="37"/>
  <c r="AI221" i="37"/>
  <c r="AQ221" i="37"/>
  <c r="AY221" i="37"/>
  <c r="BG221" i="37"/>
  <c r="BO221" i="37"/>
  <c r="AF222" i="37"/>
  <c r="AN222" i="37"/>
  <c r="AV222" i="37"/>
  <c r="BD222" i="37"/>
  <c r="BL222" i="37"/>
  <c r="BT222" i="37"/>
  <c r="AL223" i="37"/>
  <c r="AT223" i="37"/>
  <c r="BB223" i="37"/>
  <c r="BJ223" i="37"/>
  <c r="BR223" i="37"/>
  <c r="AK224" i="37"/>
  <c r="AS224" i="37"/>
  <c r="BA224" i="37"/>
  <c r="BI224" i="37"/>
  <c r="BQ224" i="37"/>
  <c r="AK225" i="37"/>
  <c r="AS225" i="37"/>
  <c r="BA225" i="37"/>
  <c r="BI225" i="37"/>
  <c r="BQ225" i="37"/>
  <c r="AL226" i="37"/>
  <c r="AT226" i="37"/>
  <c r="BB226" i="37"/>
  <c r="BJ226" i="37"/>
  <c r="BR226" i="37"/>
  <c r="AN227" i="37"/>
  <c r="AV227" i="37"/>
  <c r="BD227" i="37"/>
  <c r="BL227" i="37"/>
  <c r="BT227" i="37"/>
  <c r="AQ228" i="37"/>
  <c r="AY228" i="37"/>
  <c r="BG228" i="37"/>
  <c r="BO228" i="37"/>
  <c r="AM229" i="37"/>
  <c r="AU229" i="37"/>
  <c r="BC229" i="37"/>
  <c r="BK229" i="37"/>
  <c r="BS229" i="37"/>
  <c r="AR230" i="37"/>
  <c r="AZ230" i="37"/>
  <c r="BH230" i="37"/>
  <c r="BP230" i="37"/>
  <c r="AP231" i="37"/>
  <c r="AX231" i="37"/>
  <c r="BF231" i="37"/>
  <c r="BN231" i="37"/>
  <c r="AO232" i="37"/>
  <c r="AW232" i="37"/>
  <c r="BE232" i="37"/>
  <c r="BM232" i="37"/>
  <c r="BU232" i="37"/>
  <c r="AW233" i="37"/>
  <c r="BE233" i="37"/>
  <c r="BM233" i="37"/>
  <c r="BU233" i="37"/>
  <c r="AX234" i="37"/>
  <c r="BF234" i="37"/>
  <c r="BN234" i="37"/>
  <c r="AR235" i="37"/>
  <c r="AZ235" i="37"/>
  <c r="BH235" i="37"/>
  <c r="BP235" i="37"/>
  <c r="AU236" i="37"/>
  <c r="BC236" i="37"/>
  <c r="BK236" i="37"/>
  <c r="BS236" i="37"/>
  <c r="AY237" i="37"/>
  <c r="BG237" i="37"/>
  <c r="BO237" i="37"/>
  <c r="AV238" i="37"/>
  <c r="BD238" i="37"/>
  <c r="BL238" i="37"/>
  <c r="BT238" i="37"/>
  <c r="BB239" i="37"/>
  <c r="BJ239" i="37"/>
  <c r="BR239" i="37"/>
  <c r="BA240" i="37"/>
  <c r="BI240" i="37"/>
  <c r="BQ240" i="37"/>
  <c r="BA241" i="37"/>
  <c r="BI241" i="37"/>
  <c r="BQ241" i="37"/>
  <c r="BB242" i="37"/>
  <c r="BJ242" i="37"/>
  <c r="BR242" i="37"/>
  <c r="BD243" i="37"/>
  <c r="BL243" i="37"/>
  <c r="BT243" i="37"/>
  <c r="BG244" i="37"/>
  <c r="BO244" i="37"/>
  <c r="BC245" i="37"/>
  <c r="BK245" i="37"/>
  <c r="BS245" i="37"/>
  <c r="BH246" i="37"/>
  <c r="BP246" i="37"/>
  <c r="BF247" i="37"/>
  <c r="BN247" i="37"/>
  <c r="BE248" i="37"/>
  <c r="BM248" i="37"/>
  <c r="BU248" i="37"/>
  <c r="BM249" i="37"/>
  <c r="BU249" i="37"/>
  <c r="BN250" i="37"/>
  <c r="BH251" i="37"/>
  <c r="BP251" i="37"/>
  <c r="BK252" i="37"/>
  <c r="BS252" i="37"/>
  <c r="BO253" i="37"/>
  <c r="BL254" i="37"/>
  <c r="BT254" i="37"/>
  <c r="BR255" i="37"/>
  <c r="BQ256" i="37"/>
  <c r="BQ257" i="37"/>
  <c r="BR258" i="37"/>
  <c r="BT259" i="37"/>
  <c r="BS261" i="37"/>
  <c r="BU264" i="37"/>
  <c r="BS258" i="37"/>
  <c r="BU259" i="37"/>
  <c r="BT261" i="37"/>
  <c r="P207" i="37"/>
  <c r="AN207" i="37"/>
  <c r="BD207" i="37"/>
  <c r="BT207" i="37"/>
  <c r="AE208" i="37"/>
  <c r="AU208" i="37"/>
  <c r="BK208" i="37"/>
  <c r="W209" i="37"/>
  <c r="AM209" i="37"/>
  <c r="BC209" i="37"/>
  <c r="BS209" i="37"/>
  <c r="AN210" i="37"/>
  <c r="BD210" i="37"/>
  <c r="BT210" i="37"/>
  <c r="AP211" i="37"/>
  <c r="BF211" i="37"/>
  <c r="AC212" i="37"/>
  <c r="AS212" i="37"/>
  <c r="BI212" i="37"/>
  <c r="Y213" i="37"/>
  <c r="AO213" i="37"/>
  <c r="BE213" i="37"/>
  <c r="BU213" i="37"/>
  <c r="AL214" i="37"/>
  <c r="AT214" i="37"/>
  <c r="BB214" i="37"/>
  <c r="BJ214" i="37"/>
  <c r="BR214" i="37"/>
  <c r="AB215" i="37"/>
  <c r="AJ215" i="37"/>
  <c r="AZ215" i="37"/>
  <c r="BH215" i="37"/>
  <c r="BP215" i="37"/>
  <c r="AA216" i="37"/>
  <c r="AI216" i="37"/>
  <c r="AQ216" i="37"/>
  <c r="AY216" i="37"/>
  <c r="BG216" i="37"/>
  <c r="BO216" i="37"/>
  <c r="AA217" i="37"/>
  <c r="AI217" i="37"/>
  <c r="AQ217" i="37"/>
  <c r="AY217" i="37"/>
  <c r="BG217" i="37"/>
  <c r="BO217" i="37"/>
  <c r="AB218" i="37"/>
  <c r="AJ218" i="37"/>
  <c r="AR218" i="37"/>
  <c r="AZ218" i="37"/>
  <c r="BH218" i="37"/>
  <c r="BP218" i="37"/>
  <c r="AD219" i="37"/>
  <c r="AL219" i="37"/>
  <c r="AT219" i="37"/>
  <c r="BB219" i="37"/>
  <c r="BJ219" i="37"/>
  <c r="BR219" i="37"/>
  <c r="AG220" i="37"/>
  <c r="AO220" i="37"/>
  <c r="AW220" i="37"/>
  <c r="BE220" i="37"/>
  <c r="BM220" i="37"/>
  <c r="BU220" i="37"/>
  <c r="AK221" i="37"/>
  <c r="AS221" i="37"/>
  <c r="BA221" i="37"/>
  <c r="BI221" i="37"/>
  <c r="BQ221" i="37"/>
  <c r="AH222" i="37"/>
  <c r="AP222" i="37"/>
  <c r="AX222" i="37"/>
  <c r="BF222" i="37"/>
  <c r="BN222" i="37"/>
  <c r="AF223" i="37"/>
  <c r="AN223" i="37"/>
  <c r="AV223" i="37"/>
  <c r="BD223" i="37"/>
  <c r="BL223" i="37"/>
  <c r="BT223" i="37"/>
  <c r="AM224" i="37"/>
  <c r="AU224" i="37"/>
  <c r="BC224" i="37"/>
  <c r="BK224" i="37"/>
  <c r="BS224" i="37"/>
  <c r="AM225" i="37"/>
  <c r="AU225" i="37"/>
  <c r="BC225" i="37"/>
  <c r="BK225" i="37"/>
  <c r="BS225" i="37"/>
  <c r="AN226" i="37"/>
  <c r="AV226" i="37"/>
  <c r="BD226" i="37"/>
  <c r="BL226" i="37"/>
  <c r="BT226" i="37"/>
  <c r="AP227" i="37"/>
  <c r="AX227" i="37"/>
  <c r="BF227" i="37"/>
  <c r="BN227" i="37"/>
  <c r="AK228" i="37"/>
  <c r="AS228" i="37"/>
  <c r="BA228" i="37"/>
  <c r="BI228" i="37"/>
  <c r="BQ228" i="37"/>
  <c r="AO229" i="37"/>
  <c r="AW229" i="37"/>
  <c r="BE229" i="37"/>
  <c r="BM229" i="37"/>
  <c r="BU229" i="37"/>
  <c r="AT230" i="37"/>
  <c r="BB230" i="37"/>
  <c r="BJ230" i="37"/>
  <c r="BR230" i="37"/>
  <c r="AR231" i="37"/>
  <c r="AZ231" i="37"/>
  <c r="BH231" i="37"/>
  <c r="BP231" i="37"/>
  <c r="AQ232" i="37"/>
  <c r="AY232" i="37"/>
  <c r="BG232" i="37"/>
  <c r="BO232" i="37"/>
  <c r="AQ233" i="37"/>
  <c r="AY233" i="37"/>
  <c r="BG233" i="37"/>
  <c r="BO233" i="37"/>
  <c r="AR234" i="37"/>
  <c r="AZ234" i="37"/>
  <c r="BH234" i="37"/>
  <c r="BP234" i="37"/>
  <c r="AT235" i="37"/>
  <c r="BB235" i="37"/>
  <c r="BJ235" i="37"/>
  <c r="BR235" i="37"/>
  <c r="AW236" i="37"/>
  <c r="BE236" i="37"/>
  <c r="BM236" i="37"/>
  <c r="BU236" i="37"/>
  <c r="BA237" i="37"/>
  <c r="BI237" i="37"/>
  <c r="BQ237" i="37"/>
  <c r="AX238" i="37"/>
  <c r="BF238" i="37"/>
  <c r="BN238" i="37"/>
  <c r="AV239" i="37"/>
  <c r="BD239" i="37"/>
  <c r="BL239" i="37"/>
  <c r="BT239" i="37"/>
  <c r="BC240" i="37"/>
  <c r="BK240" i="37"/>
  <c r="BS240" i="37"/>
  <c r="BC241" i="37"/>
  <c r="BK241" i="37"/>
  <c r="BS241" i="37"/>
  <c r="BD242" i="37"/>
  <c r="BL242" i="37"/>
  <c r="BT242" i="37"/>
  <c r="BF243" i="37"/>
  <c r="BN243" i="37"/>
  <c r="BA244" i="37"/>
  <c r="BI244" i="37"/>
  <c r="BQ244" i="37"/>
  <c r="BE245" i="37"/>
  <c r="BM245" i="37"/>
  <c r="BU245" i="37"/>
  <c r="BJ246" i="37"/>
  <c r="BR246" i="37"/>
  <c r="BH247" i="37"/>
  <c r="BP247" i="37"/>
  <c r="BG248" i="37"/>
  <c r="BO248" i="37"/>
  <c r="BG249" i="37"/>
  <c r="BO249" i="37"/>
  <c r="BH250" i="37"/>
  <c r="BP250" i="37"/>
  <c r="BJ251" i="37"/>
  <c r="BR251" i="37"/>
  <c r="BM252" i="37"/>
  <c r="BU252" i="37"/>
  <c r="BQ253" i="37"/>
  <c r="BN254" i="37"/>
  <c r="BL255" i="37"/>
  <c r="BT255" i="37"/>
  <c r="BS256" i="37"/>
  <c r="BS257" i="37"/>
  <c r="BT258" i="37"/>
  <c r="BQ260" i="37"/>
  <c r="BU261" i="37"/>
  <c r="X207" i="37"/>
  <c r="AF207" i="37"/>
  <c r="AV207" i="37"/>
  <c r="BL207" i="37"/>
  <c r="W208" i="37"/>
  <c r="AM208" i="37"/>
  <c r="BC208" i="37"/>
  <c r="BS208" i="37"/>
  <c r="AE209" i="37"/>
  <c r="AU209" i="37"/>
  <c r="BK209" i="37"/>
  <c r="X210" i="37"/>
  <c r="AF210" i="37"/>
  <c r="AV210" i="37"/>
  <c r="BL210" i="37"/>
  <c r="Z211" i="37"/>
  <c r="AH211" i="37"/>
  <c r="AX211" i="37"/>
  <c r="BN211" i="37"/>
  <c r="U212" i="37"/>
  <c r="AK212" i="37"/>
  <c r="BA212" i="37"/>
  <c r="BQ212" i="37"/>
  <c r="AG213" i="37"/>
  <c r="AW213" i="37"/>
  <c r="BM213" i="37"/>
  <c r="AD214" i="37"/>
  <c r="AR215" i="37"/>
  <c r="Q207" i="37"/>
  <c r="Y207" i="37"/>
  <c r="AG207" i="37"/>
  <c r="AO207" i="37"/>
  <c r="AW207" i="37"/>
  <c r="BE207" i="37"/>
  <c r="BM207" i="37"/>
  <c r="BU207" i="37"/>
  <c r="X208" i="37"/>
  <c r="AF208" i="37"/>
  <c r="AN208" i="37"/>
  <c r="AV208" i="37"/>
  <c r="BD208" i="37"/>
  <c r="BL208" i="37"/>
  <c r="BT208" i="37"/>
  <c r="X209" i="37"/>
  <c r="AF209" i="37"/>
  <c r="AN209" i="37"/>
  <c r="AV209" i="37"/>
  <c r="BD209" i="37"/>
  <c r="BL209" i="37"/>
  <c r="BT209" i="37"/>
  <c r="Y210" i="37"/>
  <c r="AG210" i="37"/>
  <c r="AO210" i="37"/>
  <c r="AW210" i="37"/>
  <c r="BE210" i="37"/>
  <c r="BM210" i="37"/>
  <c r="BU210" i="37"/>
  <c r="AA211" i="37"/>
  <c r="AI211" i="37"/>
  <c r="AQ211" i="37"/>
  <c r="AY211" i="37"/>
  <c r="BG211" i="37"/>
  <c r="BO211" i="37"/>
  <c r="V212" i="37"/>
  <c r="AD212" i="37"/>
  <c r="AL212" i="37"/>
  <c r="AT212" i="37"/>
  <c r="BB212" i="37"/>
  <c r="BJ212" i="37"/>
  <c r="BR212" i="37"/>
  <c r="Z213" i="37"/>
  <c r="AH213" i="37"/>
  <c r="AP213" i="37"/>
  <c r="AX213" i="37"/>
  <c r="BF213" i="37"/>
  <c r="BN213" i="37"/>
  <c r="W214" i="37"/>
  <c r="AE214" i="37"/>
  <c r="AM214" i="37"/>
  <c r="AU214" i="37"/>
  <c r="BC214" i="37"/>
  <c r="BK214" i="37"/>
  <c r="BS214" i="37"/>
  <c r="AC215" i="37"/>
  <c r="AK215" i="37"/>
  <c r="AS215" i="37"/>
  <c r="BA215" i="37"/>
  <c r="BI215" i="37"/>
  <c r="BQ215" i="37"/>
  <c r="AB216" i="37"/>
  <c r="AJ216" i="37"/>
  <c r="AR216" i="37"/>
  <c r="AZ216" i="37"/>
  <c r="BH216" i="37"/>
  <c r="BP216" i="37"/>
  <c r="AB217" i="37"/>
  <c r="AJ217" i="37"/>
  <c r="AR217" i="37"/>
  <c r="AZ217" i="37"/>
  <c r="BH217" i="37"/>
  <c r="BP217" i="37"/>
  <c r="AC218" i="37"/>
  <c r="AK218" i="37"/>
  <c r="AS218" i="37"/>
  <c r="BA218" i="37"/>
  <c r="BI218" i="37"/>
  <c r="BQ218" i="37"/>
  <c r="AE219" i="37"/>
  <c r="AM219" i="37"/>
  <c r="AU219" i="37"/>
  <c r="BC219" i="37"/>
  <c r="BK219" i="37"/>
  <c r="BS219" i="37"/>
  <c r="AH220" i="37"/>
  <c r="AP220" i="37"/>
  <c r="AX220" i="37"/>
  <c r="BF220" i="37"/>
  <c r="BN220" i="37"/>
  <c r="AD221" i="37"/>
  <c r="AL221" i="37"/>
  <c r="AT221" i="37"/>
  <c r="BB221" i="37"/>
  <c r="BJ221" i="37"/>
  <c r="BR221" i="37"/>
  <c r="AI222" i="37"/>
  <c r="AQ222" i="37"/>
  <c r="AY222" i="37"/>
  <c r="BG222" i="37"/>
  <c r="BO222" i="37"/>
  <c r="AG223" i="37"/>
  <c r="AO223" i="37"/>
  <c r="AW223" i="37"/>
  <c r="BE223" i="37"/>
  <c r="BM223" i="37"/>
  <c r="BU223" i="37"/>
  <c r="AN224" i="37"/>
  <c r="AV224" i="37"/>
  <c r="BD224" i="37"/>
  <c r="BL224" i="37"/>
  <c r="BT224" i="37"/>
  <c r="AN225" i="37"/>
  <c r="AV225" i="37"/>
  <c r="BD225" i="37"/>
  <c r="BL225" i="37"/>
  <c r="BT225" i="37"/>
  <c r="AO226" i="37"/>
  <c r="AW226" i="37"/>
  <c r="BE226" i="37"/>
  <c r="BM226" i="37"/>
  <c r="BU226" i="37"/>
  <c r="AQ227" i="37"/>
  <c r="AY227" i="37"/>
  <c r="BG227" i="37"/>
  <c r="BO227" i="37"/>
  <c r="AL228" i="37"/>
  <c r="AT228" i="37"/>
  <c r="BB228" i="37"/>
  <c r="BJ228" i="37"/>
  <c r="BR228" i="37"/>
  <c r="AP229" i="37"/>
  <c r="AX229" i="37"/>
  <c r="BF229" i="37"/>
  <c r="BN229" i="37"/>
  <c r="AM230" i="37"/>
  <c r="AU230" i="37"/>
  <c r="BC230" i="37"/>
  <c r="BK230" i="37"/>
  <c r="BS230" i="37"/>
  <c r="AS231" i="37"/>
  <c r="BA231" i="37"/>
  <c r="BI231" i="37"/>
  <c r="BQ231" i="37"/>
  <c r="AR232" i="37"/>
  <c r="AZ232" i="37"/>
  <c r="BH232" i="37"/>
  <c r="BP232" i="37"/>
  <c r="AR233" i="37"/>
  <c r="AZ233" i="37"/>
  <c r="BH233" i="37"/>
  <c r="BP233" i="37"/>
  <c r="AS234" i="37"/>
  <c r="BA234" i="37"/>
  <c r="BI234" i="37"/>
  <c r="BQ234" i="37"/>
  <c r="AU235" i="37"/>
  <c r="BC235" i="37"/>
  <c r="BK235" i="37"/>
  <c r="BS235" i="37"/>
  <c r="AX236" i="37"/>
  <c r="BF236" i="37"/>
  <c r="BN236" i="37"/>
  <c r="AT237" i="37"/>
  <c r="BB237" i="37"/>
  <c r="BJ237" i="37"/>
  <c r="BR237" i="37"/>
  <c r="AY238" i="37"/>
  <c r="BG238" i="37"/>
  <c r="BO238" i="37"/>
  <c r="AW239" i="37"/>
  <c r="BE239" i="37"/>
  <c r="BM239" i="37"/>
  <c r="BU239" i="37"/>
  <c r="BD240" i="37"/>
  <c r="BL240" i="37"/>
  <c r="BT240" i="37"/>
  <c r="BD241" i="37"/>
  <c r="BL241" i="37"/>
  <c r="BT241" i="37"/>
  <c r="BE242" i="37"/>
  <c r="BM242" i="37"/>
  <c r="BU242" i="37"/>
  <c r="BG243" i="37"/>
  <c r="BO243" i="37"/>
  <c r="BB244" i="37"/>
  <c r="BJ244" i="37"/>
  <c r="BR244" i="37"/>
  <c r="BF245" i="37"/>
  <c r="BN245" i="37"/>
  <c r="BC246" i="37"/>
  <c r="BK246" i="37"/>
  <c r="BS246" i="37"/>
  <c r="BI247" i="37"/>
  <c r="BQ247" i="37"/>
  <c r="BH248" i="37"/>
  <c r="BP248" i="37"/>
  <c r="BH249" i="37"/>
  <c r="BP249" i="37"/>
  <c r="BI250" i="37"/>
  <c r="BQ250" i="37"/>
  <c r="BK251" i="37"/>
  <c r="BS251" i="37"/>
  <c r="BN252" i="37"/>
  <c r="BJ253" i="37"/>
  <c r="BR253" i="37"/>
  <c r="BO254" i="37"/>
  <c r="BM255" i="37"/>
  <c r="BU255" i="37"/>
  <c r="BT256" i="37"/>
  <c r="BT257" i="37"/>
  <c r="BU258" i="37"/>
  <c r="BR260" i="37"/>
  <c r="BS262" i="37"/>
  <c r="O204" i="37"/>
  <c r="P204" i="37" s="1"/>
  <c r="Q204" i="37" s="1"/>
  <c r="R204" i="37" s="1"/>
  <c r="S204" i="37" s="1"/>
  <c r="T204" i="37" s="1"/>
  <c r="U204" i="37" s="1"/>
  <c r="V204" i="37" s="1"/>
  <c r="W204" i="37" s="1"/>
  <c r="X204" i="37" s="1"/>
  <c r="Y204" i="37" s="1"/>
  <c r="Z204" i="37" s="1"/>
  <c r="AA204" i="37" s="1"/>
  <c r="AB204" i="37" s="1"/>
  <c r="AC204" i="37" s="1"/>
  <c r="AD204" i="37" s="1"/>
  <c r="AE204" i="37" s="1"/>
  <c r="AF204" i="37" s="1"/>
  <c r="AG204" i="37" s="1"/>
  <c r="AH204" i="37" s="1"/>
  <c r="AI204" i="37" s="1"/>
  <c r="AJ204" i="37" s="1"/>
  <c r="AK204" i="37" s="1"/>
  <c r="AL204" i="37" s="1"/>
  <c r="AM204" i="37" s="1"/>
  <c r="AN204" i="37" s="1"/>
  <c r="AO204" i="37" s="1"/>
  <c r="AP204" i="37" s="1"/>
  <c r="AQ204" i="37" s="1"/>
  <c r="AR204" i="37" s="1"/>
  <c r="AS204" i="37" s="1"/>
  <c r="AT204" i="37" s="1"/>
  <c r="AU204" i="37" s="1"/>
  <c r="AV204" i="37" s="1"/>
  <c r="AW204" i="37" s="1"/>
  <c r="AX204" i="37" s="1"/>
  <c r="AY204" i="37" s="1"/>
  <c r="AZ204" i="37" s="1"/>
  <c r="BA204" i="37" s="1"/>
  <c r="BB204" i="37" s="1"/>
  <c r="BC204" i="37" s="1"/>
  <c r="BD204" i="37" s="1"/>
  <c r="BE204" i="37" s="1"/>
  <c r="BF204" i="37" s="1"/>
  <c r="BG204" i="37" s="1"/>
  <c r="BH204" i="37" s="1"/>
  <c r="BI204" i="37" s="1"/>
  <c r="BJ204" i="37" s="1"/>
  <c r="BK204" i="37" s="1"/>
  <c r="BL204" i="37" s="1"/>
  <c r="BM204" i="37" s="1"/>
  <c r="BN204" i="37" s="1"/>
  <c r="BO204" i="37" s="1"/>
  <c r="BP204" i="37" s="1"/>
  <c r="BQ204" i="37" s="1"/>
  <c r="BR204" i="37" s="1"/>
  <c r="BS204" i="37" s="1"/>
  <c r="BT204" i="37" s="1"/>
  <c r="BU204" i="37" s="1"/>
  <c r="BU74" i="37"/>
  <c r="BT74" i="37"/>
  <c r="BS74" i="37"/>
  <c r="BR74" i="37"/>
  <c r="BQ74" i="37"/>
  <c r="BP74" i="37"/>
  <c r="BO74" i="37"/>
  <c r="BN74" i="37"/>
  <c r="BM74" i="37"/>
  <c r="BL74" i="37"/>
  <c r="BK74" i="37"/>
  <c r="BJ74" i="37"/>
  <c r="BI74" i="37"/>
  <c r="BH74" i="37"/>
  <c r="BG74" i="37"/>
  <c r="BF74" i="37"/>
  <c r="BE74" i="37"/>
  <c r="BD74" i="37"/>
  <c r="BC74" i="37"/>
  <c r="BB74" i="37"/>
  <c r="BA74" i="37"/>
  <c r="AZ74" i="37"/>
  <c r="AY74" i="37"/>
  <c r="AX74" i="37"/>
  <c r="AW74" i="37"/>
  <c r="AV74" i="37"/>
  <c r="AU74" i="37"/>
  <c r="AT74" i="37"/>
  <c r="AS74" i="37"/>
  <c r="AR74" i="37"/>
  <c r="AQ74" i="37"/>
  <c r="AP74" i="37"/>
  <c r="AO74" i="37"/>
  <c r="AN74" i="37"/>
  <c r="AM74" i="37"/>
  <c r="AL74" i="37"/>
  <c r="AK74" i="37"/>
  <c r="AJ74" i="37"/>
  <c r="AI74" i="37"/>
  <c r="AH74" i="37"/>
  <c r="AG74" i="37"/>
  <c r="AF74" i="37"/>
  <c r="AE74" i="37"/>
  <c r="AD74" i="37"/>
  <c r="AC74" i="37"/>
  <c r="AB74" i="37"/>
  <c r="AA74" i="37"/>
  <c r="Z74" i="37"/>
  <c r="Y74" i="37"/>
  <c r="X74" i="37"/>
  <c r="W74" i="37"/>
  <c r="V74" i="37"/>
  <c r="U74" i="37"/>
  <c r="T74" i="37"/>
  <c r="S74" i="37"/>
  <c r="R74" i="37"/>
  <c r="Q74" i="37"/>
  <c r="P74" i="37"/>
  <c r="O74" i="37"/>
  <c r="BU199" i="37"/>
  <c r="BU198" i="37"/>
  <c r="BT198" i="37"/>
  <c r="BU197" i="37"/>
  <c r="BT197" i="37"/>
  <c r="BS197" i="37"/>
  <c r="BU196" i="37"/>
  <c r="BT196" i="37"/>
  <c r="BS196" i="37"/>
  <c r="BR196" i="37"/>
  <c r="BU195" i="37"/>
  <c r="BT195" i="37"/>
  <c r="BS195" i="37"/>
  <c r="BR195" i="37"/>
  <c r="BQ195" i="37"/>
  <c r="BU194" i="37"/>
  <c r="BT194" i="37"/>
  <c r="BS194" i="37"/>
  <c r="BR194" i="37"/>
  <c r="BQ194" i="37"/>
  <c r="BP194" i="37"/>
  <c r="BU193" i="37"/>
  <c r="BT193" i="37"/>
  <c r="BS193" i="37"/>
  <c r="BR193" i="37"/>
  <c r="BQ193" i="37"/>
  <c r="BP193" i="37"/>
  <c r="BO193" i="37"/>
  <c r="BU192" i="37"/>
  <c r="BT192" i="37"/>
  <c r="BS192" i="37"/>
  <c r="BR192" i="37"/>
  <c r="BQ192" i="37"/>
  <c r="BP192" i="37"/>
  <c r="BO192" i="37"/>
  <c r="BN192" i="37"/>
  <c r="BU191" i="37"/>
  <c r="BT191" i="37"/>
  <c r="BS191" i="37"/>
  <c r="BR191" i="37"/>
  <c r="BQ191" i="37"/>
  <c r="BP191" i="37"/>
  <c r="BO191" i="37"/>
  <c r="BN191" i="37"/>
  <c r="BM191" i="37"/>
  <c r="BU190" i="37"/>
  <c r="BT190" i="37"/>
  <c r="BS190" i="37"/>
  <c r="BR190" i="37"/>
  <c r="BQ190" i="37"/>
  <c r="BP190" i="37"/>
  <c r="BO190" i="37"/>
  <c r="BN190" i="37"/>
  <c r="BM190" i="37"/>
  <c r="BL190" i="37"/>
  <c r="BU189" i="37"/>
  <c r="BT189" i="37"/>
  <c r="BS189" i="37"/>
  <c r="BR189" i="37"/>
  <c r="BQ189" i="37"/>
  <c r="BP189" i="37"/>
  <c r="BO189" i="37"/>
  <c r="BN189" i="37"/>
  <c r="BM189" i="37"/>
  <c r="BL189" i="37"/>
  <c r="BK189" i="37"/>
  <c r="BU188" i="37"/>
  <c r="BT188" i="37"/>
  <c r="BS188" i="37"/>
  <c r="BR188" i="37"/>
  <c r="BQ188" i="37"/>
  <c r="BP188" i="37"/>
  <c r="BO188" i="37"/>
  <c r="BN188" i="37"/>
  <c r="BM188" i="37"/>
  <c r="BL188" i="37"/>
  <c r="BK188" i="37"/>
  <c r="BJ188" i="37"/>
  <c r="BU187" i="37"/>
  <c r="BT187" i="37"/>
  <c r="BS187" i="37"/>
  <c r="BR187" i="37"/>
  <c r="BQ187" i="37"/>
  <c r="BP187" i="37"/>
  <c r="BO187" i="37"/>
  <c r="BN187" i="37"/>
  <c r="BM187" i="37"/>
  <c r="BL187" i="37"/>
  <c r="BK187" i="37"/>
  <c r="BJ187" i="37"/>
  <c r="BI187" i="37"/>
  <c r="BU186" i="37"/>
  <c r="BT186" i="37"/>
  <c r="BS186" i="37"/>
  <c r="BR186" i="37"/>
  <c r="BQ186" i="37"/>
  <c r="BP186" i="37"/>
  <c r="BO186" i="37"/>
  <c r="BN186" i="37"/>
  <c r="BM186" i="37"/>
  <c r="BL186" i="37"/>
  <c r="BK186" i="37"/>
  <c r="BJ186" i="37"/>
  <c r="BI186" i="37"/>
  <c r="BH186" i="37"/>
  <c r="BU185" i="37"/>
  <c r="BT185" i="37"/>
  <c r="BS185" i="37"/>
  <c r="BR185" i="37"/>
  <c r="BQ185" i="37"/>
  <c r="BP185" i="37"/>
  <c r="BO185" i="37"/>
  <c r="BN185" i="37"/>
  <c r="BM185" i="37"/>
  <c r="BL185" i="37"/>
  <c r="BK185" i="37"/>
  <c r="BJ185" i="37"/>
  <c r="BI185" i="37"/>
  <c r="BH185" i="37"/>
  <c r="BG185" i="37"/>
  <c r="BU184" i="37"/>
  <c r="BT184" i="37"/>
  <c r="BS184" i="37"/>
  <c r="BR184" i="37"/>
  <c r="BQ184" i="37"/>
  <c r="BP184" i="37"/>
  <c r="BO184" i="37"/>
  <c r="BN184" i="37"/>
  <c r="BM184" i="37"/>
  <c r="BL184" i="37"/>
  <c r="BK184" i="37"/>
  <c r="BJ184" i="37"/>
  <c r="BI184" i="37"/>
  <c r="BH184" i="37"/>
  <c r="BG184" i="37"/>
  <c r="BF184" i="37"/>
  <c r="BU183" i="37"/>
  <c r="BT183" i="37"/>
  <c r="BS183" i="37"/>
  <c r="BR183" i="37"/>
  <c r="BQ183" i="37"/>
  <c r="BP183" i="37"/>
  <c r="BO183" i="37"/>
  <c r="BN183" i="37"/>
  <c r="BM183" i="37"/>
  <c r="BL183" i="37"/>
  <c r="BK183" i="37"/>
  <c r="BJ183" i="37"/>
  <c r="BI183" i="37"/>
  <c r="BH183" i="37"/>
  <c r="BG183" i="37"/>
  <c r="BF183" i="37"/>
  <c r="BE183" i="37"/>
  <c r="BU182" i="37"/>
  <c r="BT182" i="37"/>
  <c r="BS182" i="37"/>
  <c r="BR182" i="37"/>
  <c r="BQ182" i="37"/>
  <c r="BP182" i="37"/>
  <c r="BO182" i="37"/>
  <c r="BN182" i="37"/>
  <c r="BM182" i="37"/>
  <c r="BL182" i="37"/>
  <c r="BK182" i="37"/>
  <c r="BJ182" i="37"/>
  <c r="BI182" i="37"/>
  <c r="BH182" i="37"/>
  <c r="BG182" i="37"/>
  <c r="BF182" i="37"/>
  <c r="BE182" i="37"/>
  <c r="BD182" i="37"/>
  <c r="BU181" i="37"/>
  <c r="BT181" i="37"/>
  <c r="BS181" i="37"/>
  <c r="BR181" i="37"/>
  <c r="BQ181" i="37"/>
  <c r="BP181" i="37"/>
  <c r="BO181" i="37"/>
  <c r="BN181" i="37"/>
  <c r="BM181" i="37"/>
  <c r="BL181" i="37"/>
  <c r="BK181" i="37"/>
  <c r="BJ181" i="37"/>
  <c r="BI181" i="37"/>
  <c r="BH181" i="37"/>
  <c r="BG181" i="37"/>
  <c r="BF181" i="37"/>
  <c r="BE181" i="37"/>
  <c r="BD181" i="37"/>
  <c r="BC181" i="37"/>
  <c r="BU180" i="37"/>
  <c r="BT180" i="37"/>
  <c r="BS180" i="37"/>
  <c r="BR180" i="37"/>
  <c r="BQ180" i="37"/>
  <c r="BP180" i="37"/>
  <c r="BO180" i="37"/>
  <c r="BN180" i="37"/>
  <c r="BM180" i="37"/>
  <c r="BL180" i="37"/>
  <c r="BK180" i="37"/>
  <c r="BJ180" i="37"/>
  <c r="BI180" i="37"/>
  <c r="BH180" i="37"/>
  <c r="BG180" i="37"/>
  <c r="BF180" i="37"/>
  <c r="BE180" i="37"/>
  <c r="BD180" i="37"/>
  <c r="BC180" i="37"/>
  <c r="BB180" i="37"/>
  <c r="BU179" i="37"/>
  <c r="BT179" i="37"/>
  <c r="BS179" i="37"/>
  <c r="BR179" i="37"/>
  <c r="BQ179" i="37"/>
  <c r="BP179" i="37"/>
  <c r="BO179" i="37"/>
  <c r="BN179" i="37"/>
  <c r="BM179" i="37"/>
  <c r="BL179" i="37"/>
  <c r="BK179" i="37"/>
  <c r="BJ179" i="37"/>
  <c r="BI179" i="37"/>
  <c r="BH179" i="37"/>
  <c r="BG179" i="37"/>
  <c r="BF179" i="37"/>
  <c r="BE179" i="37"/>
  <c r="BD179" i="37"/>
  <c r="BC179" i="37"/>
  <c r="BB179" i="37"/>
  <c r="BA179" i="37"/>
  <c r="BU178" i="37"/>
  <c r="BT178" i="37"/>
  <c r="BS178" i="37"/>
  <c r="BR178" i="37"/>
  <c r="BQ178" i="37"/>
  <c r="BP178" i="37"/>
  <c r="BO178" i="37"/>
  <c r="BN178" i="37"/>
  <c r="BM178" i="37"/>
  <c r="BL178" i="37"/>
  <c r="BK178" i="37"/>
  <c r="BJ178" i="37"/>
  <c r="BI178" i="37"/>
  <c r="BH178" i="37"/>
  <c r="BG178" i="37"/>
  <c r="BF178" i="37"/>
  <c r="BE178" i="37"/>
  <c r="BD178" i="37"/>
  <c r="BC178" i="37"/>
  <c r="BB178" i="37"/>
  <c r="BA178" i="37"/>
  <c r="AZ178" i="37"/>
  <c r="BU177" i="37"/>
  <c r="BT177" i="37"/>
  <c r="BS177" i="37"/>
  <c r="BR177" i="37"/>
  <c r="BQ177" i="37"/>
  <c r="BP177" i="37"/>
  <c r="BO177" i="37"/>
  <c r="BN177" i="37"/>
  <c r="BM177" i="37"/>
  <c r="BL177" i="37"/>
  <c r="BK177" i="37"/>
  <c r="BJ177" i="37"/>
  <c r="BI177" i="37"/>
  <c r="BH177" i="37"/>
  <c r="BG177" i="37"/>
  <c r="BF177" i="37"/>
  <c r="BE177" i="37"/>
  <c r="BD177" i="37"/>
  <c r="BC177" i="37"/>
  <c r="BB177" i="37"/>
  <c r="BA177" i="37"/>
  <c r="AZ177" i="37"/>
  <c r="AY177" i="37"/>
  <c r="BU176" i="37"/>
  <c r="BT176" i="37"/>
  <c r="BS176" i="37"/>
  <c r="BR176" i="37"/>
  <c r="BQ176" i="37"/>
  <c r="BP176" i="37"/>
  <c r="BO176" i="37"/>
  <c r="BN176" i="37"/>
  <c r="BM176" i="37"/>
  <c r="BL176" i="37"/>
  <c r="BK176" i="37"/>
  <c r="BJ176" i="37"/>
  <c r="BI176" i="37"/>
  <c r="BH176" i="37"/>
  <c r="BG176" i="37"/>
  <c r="BF176" i="37"/>
  <c r="BE176" i="37"/>
  <c r="BD176" i="37"/>
  <c r="BC176" i="37"/>
  <c r="BB176" i="37"/>
  <c r="BA176" i="37"/>
  <c r="AZ176" i="37"/>
  <c r="AY176" i="37"/>
  <c r="AX176" i="37"/>
  <c r="BU175" i="37"/>
  <c r="BT175" i="37"/>
  <c r="BS175" i="37"/>
  <c r="BR175" i="37"/>
  <c r="BQ175" i="37"/>
  <c r="BP175" i="37"/>
  <c r="BO175" i="37"/>
  <c r="BN175" i="37"/>
  <c r="BM175" i="37"/>
  <c r="BL175" i="37"/>
  <c r="BK175" i="37"/>
  <c r="BJ175" i="37"/>
  <c r="BI175" i="37"/>
  <c r="BH175" i="37"/>
  <c r="BG175" i="37"/>
  <c r="BF175" i="37"/>
  <c r="BE175" i="37"/>
  <c r="BD175" i="37"/>
  <c r="BC175" i="37"/>
  <c r="BB175" i="37"/>
  <c r="BA175" i="37"/>
  <c r="AZ175" i="37"/>
  <c r="AY175" i="37"/>
  <c r="AX175" i="37"/>
  <c r="AW175" i="37"/>
  <c r="BU174" i="37"/>
  <c r="BT174" i="37"/>
  <c r="BS174" i="37"/>
  <c r="BR174" i="37"/>
  <c r="BQ174" i="37"/>
  <c r="BP174" i="37"/>
  <c r="BO174" i="37"/>
  <c r="BN174" i="37"/>
  <c r="BM174" i="37"/>
  <c r="BL174" i="37"/>
  <c r="BK174" i="37"/>
  <c r="BJ174" i="37"/>
  <c r="BI174" i="37"/>
  <c r="BH174" i="37"/>
  <c r="BG174" i="37"/>
  <c r="BF174" i="37"/>
  <c r="BE174" i="37"/>
  <c r="BD174" i="37"/>
  <c r="BC174" i="37"/>
  <c r="BB174" i="37"/>
  <c r="BA174" i="37"/>
  <c r="AZ174" i="37"/>
  <c r="AY174" i="37"/>
  <c r="AX174" i="37"/>
  <c r="AW174" i="37"/>
  <c r="AV174" i="37"/>
  <c r="BU173" i="37"/>
  <c r="BT173" i="37"/>
  <c r="BS173" i="37"/>
  <c r="BR173" i="37"/>
  <c r="BQ173" i="37"/>
  <c r="BP173" i="37"/>
  <c r="BO173" i="37"/>
  <c r="BN173" i="37"/>
  <c r="BM173" i="37"/>
  <c r="BL173" i="37"/>
  <c r="BK173" i="37"/>
  <c r="BJ173" i="37"/>
  <c r="BI173" i="37"/>
  <c r="BH173" i="37"/>
  <c r="BG173" i="37"/>
  <c r="BF173" i="37"/>
  <c r="BE173" i="37"/>
  <c r="BD173" i="37"/>
  <c r="BC173" i="37"/>
  <c r="BB173" i="37"/>
  <c r="BA173" i="37"/>
  <c r="AZ173" i="37"/>
  <c r="AY173" i="37"/>
  <c r="AX173" i="37"/>
  <c r="AW173" i="37"/>
  <c r="AV173" i="37"/>
  <c r="AU173" i="37"/>
  <c r="BU172" i="37"/>
  <c r="BT172" i="37"/>
  <c r="BS172" i="37"/>
  <c r="BR172" i="37"/>
  <c r="BQ172" i="37"/>
  <c r="BP172" i="37"/>
  <c r="BO172" i="37"/>
  <c r="BN172" i="37"/>
  <c r="BM172" i="37"/>
  <c r="BL172" i="37"/>
  <c r="BK172" i="37"/>
  <c r="BJ172" i="37"/>
  <c r="BI172" i="37"/>
  <c r="BH172" i="37"/>
  <c r="BG172" i="37"/>
  <c r="BF172" i="37"/>
  <c r="BE172" i="37"/>
  <c r="BD172" i="37"/>
  <c r="BC172" i="37"/>
  <c r="BB172" i="37"/>
  <c r="BA172" i="37"/>
  <c r="AZ172" i="37"/>
  <c r="AY172" i="37"/>
  <c r="AX172" i="37"/>
  <c r="AW172" i="37"/>
  <c r="AV172" i="37"/>
  <c r="AU172" i="37"/>
  <c r="AT172" i="37"/>
  <c r="BU171" i="37"/>
  <c r="BT171" i="37"/>
  <c r="BS171" i="37"/>
  <c r="BR171" i="37"/>
  <c r="BQ171" i="37"/>
  <c r="BP171" i="37"/>
  <c r="BO171" i="37"/>
  <c r="BN171" i="37"/>
  <c r="BM171" i="37"/>
  <c r="BL171" i="37"/>
  <c r="BK171" i="37"/>
  <c r="BJ171" i="37"/>
  <c r="BI171" i="37"/>
  <c r="BH171" i="37"/>
  <c r="BG171" i="37"/>
  <c r="BF171" i="37"/>
  <c r="BE171" i="37"/>
  <c r="BD171" i="37"/>
  <c r="BC171" i="37"/>
  <c r="BB171" i="37"/>
  <c r="BA171" i="37"/>
  <c r="AZ171" i="37"/>
  <c r="AY171" i="37"/>
  <c r="AX171" i="37"/>
  <c r="AW171" i="37"/>
  <c r="AV171" i="37"/>
  <c r="AU171" i="37"/>
  <c r="AT171" i="37"/>
  <c r="AS171" i="37"/>
  <c r="BU170" i="37"/>
  <c r="BT170" i="37"/>
  <c r="BS170" i="37"/>
  <c r="BR170" i="37"/>
  <c r="BQ170" i="37"/>
  <c r="BP170" i="37"/>
  <c r="BO170" i="37"/>
  <c r="BN170" i="37"/>
  <c r="BM170" i="37"/>
  <c r="BL170" i="37"/>
  <c r="BK170" i="37"/>
  <c r="BJ170" i="37"/>
  <c r="BI170" i="37"/>
  <c r="BH170" i="37"/>
  <c r="BG170" i="37"/>
  <c r="BF170" i="37"/>
  <c r="BE170" i="37"/>
  <c r="BD170" i="37"/>
  <c r="BC170" i="37"/>
  <c r="BB170" i="37"/>
  <c r="BA170" i="37"/>
  <c r="AZ170" i="37"/>
  <c r="AY170" i="37"/>
  <c r="AX170" i="37"/>
  <c r="AW170" i="37"/>
  <c r="AV170" i="37"/>
  <c r="AU170" i="37"/>
  <c r="AT170" i="37"/>
  <c r="AS170" i="37"/>
  <c r="AR170" i="37"/>
  <c r="BU169" i="37"/>
  <c r="BT169" i="37"/>
  <c r="BS169" i="37"/>
  <c r="BR169" i="37"/>
  <c r="BQ169" i="37"/>
  <c r="BP169" i="37"/>
  <c r="BO169" i="37"/>
  <c r="BN169" i="37"/>
  <c r="BM169" i="37"/>
  <c r="BL169" i="37"/>
  <c r="BK169" i="37"/>
  <c r="BJ169" i="37"/>
  <c r="BI169" i="37"/>
  <c r="BH169" i="37"/>
  <c r="BG169" i="37"/>
  <c r="BF169" i="37"/>
  <c r="BE169" i="37"/>
  <c r="BD169" i="37"/>
  <c r="BC169" i="37"/>
  <c r="BB169" i="37"/>
  <c r="BA169" i="37"/>
  <c r="AZ169" i="37"/>
  <c r="AY169" i="37"/>
  <c r="AX169" i="37"/>
  <c r="AW169" i="37"/>
  <c r="AV169" i="37"/>
  <c r="AU169" i="37"/>
  <c r="AT169" i="37"/>
  <c r="AS169" i="37"/>
  <c r="AR169" i="37"/>
  <c r="AQ169" i="37"/>
  <c r="BU168" i="37"/>
  <c r="BT168" i="37"/>
  <c r="BS168" i="37"/>
  <c r="BR168" i="37"/>
  <c r="BQ168" i="37"/>
  <c r="BP168" i="37"/>
  <c r="BO168" i="37"/>
  <c r="BN168" i="37"/>
  <c r="BM168" i="37"/>
  <c r="BL168" i="37"/>
  <c r="BK168" i="37"/>
  <c r="BJ168" i="37"/>
  <c r="BI168" i="37"/>
  <c r="BH168" i="37"/>
  <c r="BG168" i="37"/>
  <c r="BF168" i="37"/>
  <c r="BE168" i="37"/>
  <c r="BD168" i="37"/>
  <c r="BC168" i="37"/>
  <c r="BB168" i="37"/>
  <c r="BA168" i="37"/>
  <c r="AZ168" i="37"/>
  <c r="AY168" i="37"/>
  <c r="AX168" i="37"/>
  <c r="AW168" i="37"/>
  <c r="AV168" i="37"/>
  <c r="AU168" i="37"/>
  <c r="AT168" i="37"/>
  <c r="AS168" i="37"/>
  <c r="AR168" i="37"/>
  <c r="AQ168" i="37"/>
  <c r="AP168" i="37"/>
  <c r="BU167" i="37"/>
  <c r="BT167" i="37"/>
  <c r="BS167" i="37"/>
  <c r="BR167" i="37"/>
  <c r="BQ167" i="37"/>
  <c r="BP167" i="37"/>
  <c r="BO167" i="37"/>
  <c r="BN167" i="37"/>
  <c r="BM167" i="37"/>
  <c r="BL167" i="37"/>
  <c r="BK167" i="37"/>
  <c r="BJ167" i="37"/>
  <c r="BI167" i="37"/>
  <c r="BH167" i="37"/>
  <c r="BG167" i="37"/>
  <c r="BF167" i="37"/>
  <c r="BE167" i="37"/>
  <c r="BD167" i="37"/>
  <c r="BC167" i="37"/>
  <c r="BB167" i="37"/>
  <c r="BA167" i="37"/>
  <c r="AZ167" i="37"/>
  <c r="AY167" i="37"/>
  <c r="AX167" i="37"/>
  <c r="AW167" i="37"/>
  <c r="AV167" i="37"/>
  <c r="AU167" i="37"/>
  <c r="AT167" i="37"/>
  <c r="AS167" i="37"/>
  <c r="AR167" i="37"/>
  <c r="AQ167" i="37"/>
  <c r="AP167" i="37"/>
  <c r="AO167" i="37"/>
  <c r="BU166" i="37"/>
  <c r="BT166" i="37"/>
  <c r="BS166" i="37"/>
  <c r="BR166" i="37"/>
  <c r="BQ166" i="37"/>
  <c r="BP166" i="37"/>
  <c r="BO166" i="37"/>
  <c r="BN166" i="37"/>
  <c r="BM166" i="37"/>
  <c r="BL166" i="37"/>
  <c r="BK166" i="37"/>
  <c r="BJ166" i="37"/>
  <c r="BI166" i="37"/>
  <c r="BH166" i="37"/>
  <c r="BG166" i="37"/>
  <c r="BF166" i="37"/>
  <c r="BE166" i="37"/>
  <c r="BD166" i="37"/>
  <c r="BC166" i="37"/>
  <c r="BB166" i="37"/>
  <c r="BA166" i="37"/>
  <c r="AZ166" i="37"/>
  <c r="AY166" i="37"/>
  <c r="AX166" i="37"/>
  <c r="AW166" i="37"/>
  <c r="AV166" i="37"/>
  <c r="AU166" i="37"/>
  <c r="AT166" i="37"/>
  <c r="AS166" i="37"/>
  <c r="AR166" i="37"/>
  <c r="AQ166" i="37"/>
  <c r="AP166" i="37"/>
  <c r="AO166" i="37"/>
  <c r="AN166" i="37"/>
  <c r="BU165" i="37"/>
  <c r="BT165" i="37"/>
  <c r="BS165" i="37"/>
  <c r="BR165" i="37"/>
  <c r="BQ165" i="37"/>
  <c r="BP165" i="37"/>
  <c r="BO165" i="37"/>
  <c r="BN165" i="37"/>
  <c r="BM165" i="37"/>
  <c r="BL165" i="37"/>
  <c r="BK165" i="37"/>
  <c r="BJ165" i="37"/>
  <c r="BI165" i="37"/>
  <c r="BH165" i="37"/>
  <c r="BG165" i="37"/>
  <c r="BF165" i="37"/>
  <c r="BE165" i="37"/>
  <c r="BD165" i="37"/>
  <c r="BC165" i="37"/>
  <c r="BB165" i="37"/>
  <c r="BA165" i="37"/>
  <c r="AZ165" i="37"/>
  <c r="AY165" i="37"/>
  <c r="AX165" i="37"/>
  <c r="AW165" i="37"/>
  <c r="AV165" i="37"/>
  <c r="AU165" i="37"/>
  <c r="AT165" i="37"/>
  <c r="AS165" i="37"/>
  <c r="AR165" i="37"/>
  <c r="AQ165" i="37"/>
  <c r="AP165" i="37"/>
  <c r="AO165" i="37"/>
  <c r="AN165" i="37"/>
  <c r="AM165" i="37"/>
  <c r="BU164" i="37"/>
  <c r="BT164" i="37"/>
  <c r="BS164" i="37"/>
  <c r="BR164" i="37"/>
  <c r="BQ164" i="37"/>
  <c r="BP164" i="37"/>
  <c r="BO164" i="37"/>
  <c r="BN164" i="37"/>
  <c r="BM164" i="37"/>
  <c r="BL164" i="37"/>
  <c r="BK164" i="37"/>
  <c r="BJ164" i="37"/>
  <c r="BI164" i="37"/>
  <c r="BH164" i="37"/>
  <c r="BG164" i="37"/>
  <c r="BF164" i="37"/>
  <c r="BE164" i="37"/>
  <c r="BD164" i="37"/>
  <c r="BC164" i="37"/>
  <c r="BB164" i="37"/>
  <c r="BA164" i="37"/>
  <c r="AZ164" i="37"/>
  <c r="AY164" i="37"/>
  <c r="AX164" i="37"/>
  <c r="AW164" i="37"/>
  <c r="AV164" i="37"/>
  <c r="AU164" i="37"/>
  <c r="AT164" i="37"/>
  <c r="AS164" i="37"/>
  <c r="AR164" i="37"/>
  <c r="AQ164" i="37"/>
  <c r="AP164" i="37"/>
  <c r="AO164" i="37"/>
  <c r="AN164" i="37"/>
  <c r="AM164" i="37"/>
  <c r="AL164" i="37"/>
  <c r="BU163" i="37"/>
  <c r="BT163" i="37"/>
  <c r="BS163" i="37"/>
  <c r="BR163" i="37"/>
  <c r="BQ163" i="37"/>
  <c r="BP163" i="37"/>
  <c r="BO163" i="37"/>
  <c r="BN163" i="37"/>
  <c r="BM163" i="37"/>
  <c r="BL163" i="37"/>
  <c r="BK163" i="37"/>
  <c r="BJ163" i="37"/>
  <c r="BI163" i="37"/>
  <c r="BH163" i="37"/>
  <c r="BG163" i="37"/>
  <c r="BF163" i="37"/>
  <c r="BE163" i="37"/>
  <c r="BD163" i="37"/>
  <c r="BC163" i="37"/>
  <c r="BB163" i="37"/>
  <c r="BA163" i="37"/>
  <c r="AZ163" i="37"/>
  <c r="AY163" i="37"/>
  <c r="AX163" i="37"/>
  <c r="AW163" i="37"/>
  <c r="AV163" i="37"/>
  <c r="AU163" i="37"/>
  <c r="AT163" i="37"/>
  <c r="AS163" i="37"/>
  <c r="AR163" i="37"/>
  <c r="AQ163" i="37"/>
  <c r="AP163" i="37"/>
  <c r="AO163" i="37"/>
  <c r="AN163" i="37"/>
  <c r="AM163" i="37"/>
  <c r="AL163" i="37"/>
  <c r="AK163" i="37"/>
  <c r="BU162" i="37"/>
  <c r="BT162" i="37"/>
  <c r="BS162" i="37"/>
  <c r="BR162" i="37"/>
  <c r="BQ162" i="37"/>
  <c r="BP162" i="37"/>
  <c r="BO162" i="37"/>
  <c r="BN162" i="37"/>
  <c r="BM162" i="37"/>
  <c r="BL162" i="37"/>
  <c r="BK162" i="37"/>
  <c r="BJ162" i="37"/>
  <c r="BI162" i="37"/>
  <c r="BH162" i="37"/>
  <c r="BG162" i="37"/>
  <c r="BF162" i="37"/>
  <c r="BE162" i="37"/>
  <c r="BD162" i="37"/>
  <c r="BC162" i="37"/>
  <c r="BB162" i="37"/>
  <c r="BA162" i="37"/>
  <c r="AZ162" i="37"/>
  <c r="AY162" i="37"/>
  <c r="AX162" i="37"/>
  <c r="AW162" i="37"/>
  <c r="AV162" i="37"/>
  <c r="AU162" i="37"/>
  <c r="AT162" i="37"/>
  <c r="AS162" i="37"/>
  <c r="AR162" i="37"/>
  <c r="AQ162" i="37"/>
  <c r="AP162" i="37"/>
  <c r="AO162" i="37"/>
  <c r="AN162" i="37"/>
  <c r="AM162" i="37"/>
  <c r="AL162" i="37"/>
  <c r="AK162" i="37"/>
  <c r="AJ162" i="37"/>
  <c r="BU161" i="37"/>
  <c r="BT161" i="37"/>
  <c r="BS161" i="37"/>
  <c r="BR161" i="37"/>
  <c r="BQ161" i="37"/>
  <c r="BP161" i="37"/>
  <c r="BO161" i="37"/>
  <c r="BN161" i="37"/>
  <c r="BM161" i="37"/>
  <c r="BL161" i="37"/>
  <c r="BK161" i="37"/>
  <c r="BJ161" i="37"/>
  <c r="BI161" i="37"/>
  <c r="BH161" i="37"/>
  <c r="BG161" i="37"/>
  <c r="BF161" i="37"/>
  <c r="BE161" i="37"/>
  <c r="BD161" i="37"/>
  <c r="BC161" i="37"/>
  <c r="BB161" i="37"/>
  <c r="BA161" i="37"/>
  <c r="AZ161" i="37"/>
  <c r="AY161" i="37"/>
  <c r="AX161" i="37"/>
  <c r="AW161" i="37"/>
  <c r="AV161" i="37"/>
  <c r="AU161" i="37"/>
  <c r="AT161" i="37"/>
  <c r="AS161" i="37"/>
  <c r="AR161" i="37"/>
  <c r="AQ161" i="37"/>
  <c r="AP161" i="37"/>
  <c r="AO161" i="37"/>
  <c r="AN161" i="37"/>
  <c r="AM161" i="37"/>
  <c r="AL161" i="37"/>
  <c r="AK161" i="37"/>
  <c r="AJ161" i="37"/>
  <c r="AI161" i="37"/>
  <c r="BU160" i="37"/>
  <c r="BT160" i="37"/>
  <c r="BS160" i="37"/>
  <c r="BR160" i="37"/>
  <c r="BQ160" i="37"/>
  <c r="BP160" i="37"/>
  <c r="BO160" i="37"/>
  <c r="BN160" i="37"/>
  <c r="BM160" i="37"/>
  <c r="BL160" i="37"/>
  <c r="BK160" i="37"/>
  <c r="BJ160" i="37"/>
  <c r="BI160" i="37"/>
  <c r="BH160" i="37"/>
  <c r="BG160" i="37"/>
  <c r="BF160" i="37"/>
  <c r="BE160" i="37"/>
  <c r="BD160" i="37"/>
  <c r="BC160" i="37"/>
  <c r="BB160" i="37"/>
  <c r="BA160" i="37"/>
  <c r="AZ160" i="37"/>
  <c r="AY160" i="37"/>
  <c r="AX160" i="37"/>
  <c r="AW160" i="37"/>
  <c r="AV160" i="37"/>
  <c r="AU160" i="37"/>
  <c r="AT160" i="37"/>
  <c r="AS160" i="37"/>
  <c r="AR160" i="37"/>
  <c r="AQ160" i="37"/>
  <c r="AP160" i="37"/>
  <c r="AO160" i="37"/>
  <c r="AN160" i="37"/>
  <c r="AM160" i="37"/>
  <c r="AL160" i="37"/>
  <c r="AK160" i="37"/>
  <c r="AJ160" i="37"/>
  <c r="AI160" i="37"/>
  <c r="AH160" i="37"/>
  <c r="BU159" i="37"/>
  <c r="BT159" i="37"/>
  <c r="BS159" i="37"/>
  <c r="BR159" i="37"/>
  <c r="BQ159" i="37"/>
  <c r="BP159" i="37"/>
  <c r="BO159" i="37"/>
  <c r="BN159" i="37"/>
  <c r="BM159" i="37"/>
  <c r="BL159" i="37"/>
  <c r="BK159" i="37"/>
  <c r="BJ159" i="37"/>
  <c r="BI159" i="37"/>
  <c r="BH159" i="37"/>
  <c r="BG159" i="37"/>
  <c r="BF159" i="37"/>
  <c r="BE159" i="37"/>
  <c r="BD159" i="37"/>
  <c r="BC159" i="37"/>
  <c r="BB159" i="37"/>
  <c r="BA159" i="37"/>
  <c r="AZ159" i="37"/>
  <c r="AY159" i="37"/>
  <c r="AX159" i="37"/>
  <c r="AW159" i="37"/>
  <c r="AV159" i="37"/>
  <c r="AU159" i="37"/>
  <c r="AT159" i="37"/>
  <c r="AS159" i="37"/>
  <c r="AR159" i="37"/>
  <c r="AQ159" i="37"/>
  <c r="AP159" i="37"/>
  <c r="AO159" i="37"/>
  <c r="AN159" i="37"/>
  <c r="AM159" i="37"/>
  <c r="AL159" i="37"/>
  <c r="AK159" i="37"/>
  <c r="AJ159" i="37"/>
  <c r="AI159" i="37"/>
  <c r="AH159" i="37"/>
  <c r="AG159" i="37"/>
  <c r="BU158" i="37"/>
  <c r="BT158" i="37"/>
  <c r="BS158" i="37"/>
  <c r="BR158" i="37"/>
  <c r="BQ158" i="37"/>
  <c r="BP158" i="37"/>
  <c r="BO158" i="37"/>
  <c r="BN158" i="37"/>
  <c r="BM158" i="37"/>
  <c r="BL158" i="37"/>
  <c r="BK158" i="37"/>
  <c r="BJ158" i="37"/>
  <c r="BI158" i="37"/>
  <c r="BH158" i="37"/>
  <c r="BG158" i="37"/>
  <c r="BF158" i="37"/>
  <c r="BE158" i="37"/>
  <c r="BD158" i="37"/>
  <c r="BC158" i="37"/>
  <c r="BB158" i="37"/>
  <c r="BA158" i="37"/>
  <c r="AZ158" i="37"/>
  <c r="AY158" i="37"/>
  <c r="AX158" i="37"/>
  <c r="AW158" i="37"/>
  <c r="AV158" i="37"/>
  <c r="AU158" i="37"/>
  <c r="AT158" i="37"/>
  <c r="AS158" i="37"/>
  <c r="AR158" i="37"/>
  <c r="AQ158" i="37"/>
  <c r="AP158" i="37"/>
  <c r="AO158" i="37"/>
  <c r="AN158" i="37"/>
  <c r="AM158" i="37"/>
  <c r="AL158" i="37"/>
  <c r="AK158" i="37"/>
  <c r="AJ158" i="37"/>
  <c r="AI158" i="37"/>
  <c r="AH158" i="37"/>
  <c r="AG158" i="37"/>
  <c r="AF158" i="37"/>
  <c r="BU157" i="37"/>
  <c r="BT157" i="37"/>
  <c r="BS157" i="37"/>
  <c r="BR157" i="37"/>
  <c r="BQ157" i="37"/>
  <c r="BP157" i="37"/>
  <c r="BO157" i="37"/>
  <c r="BN157" i="37"/>
  <c r="BM157" i="37"/>
  <c r="BL157" i="37"/>
  <c r="BK157" i="37"/>
  <c r="BJ157" i="37"/>
  <c r="BI157" i="37"/>
  <c r="BH157" i="37"/>
  <c r="BG157" i="37"/>
  <c r="BF157" i="37"/>
  <c r="BE157" i="37"/>
  <c r="BD157" i="37"/>
  <c r="BC157" i="37"/>
  <c r="BB157" i="37"/>
  <c r="BA157" i="37"/>
  <c r="AZ157" i="37"/>
  <c r="AY157" i="37"/>
  <c r="AX157" i="37"/>
  <c r="AW157" i="37"/>
  <c r="AV157" i="37"/>
  <c r="AU157" i="37"/>
  <c r="AT157" i="37"/>
  <c r="AS157" i="37"/>
  <c r="AR157" i="37"/>
  <c r="AQ157" i="37"/>
  <c r="AP157" i="37"/>
  <c r="AO157" i="37"/>
  <c r="AN157" i="37"/>
  <c r="AM157" i="37"/>
  <c r="AL157" i="37"/>
  <c r="AK157" i="37"/>
  <c r="AJ157" i="37"/>
  <c r="AI157" i="37"/>
  <c r="AH157" i="37"/>
  <c r="AG157" i="37"/>
  <c r="AF157" i="37"/>
  <c r="AE157" i="37"/>
  <c r="BU156" i="37"/>
  <c r="BT156" i="37"/>
  <c r="BS156" i="37"/>
  <c r="BR156" i="37"/>
  <c r="BQ156" i="37"/>
  <c r="BP156" i="37"/>
  <c r="BO156" i="37"/>
  <c r="BN156" i="37"/>
  <c r="BM156" i="37"/>
  <c r="BL156" i="37"/>
  <c r="BK156" i="37"/>
  <c r="BJ156" i="37"/>
  <c r="BI156" i="37"/>
  <c r="BH156" i="37"/>
  <c r="BG156" i="37"/>
  <c r="BF156" i="37"/>
  <c r="BE156" i="37"/>
  <c r="BD156" i="37"/>
  <c r="BC156" i="37"/>
  <c r="BB156" i="37"/>
  <c r="BA156" i="37"/>
  <c r="AZ156" i="37"/>
  <c r="AY156" i="37"/>
  <c r="AX156" i="37"/>
  <c r="AW156" i="37"/>
  <c r="AV156" i="37"/>
  <c r="AU156" i="37"/>
  <c r="AT156" i="37"/>
  <c r="AS156" i="37"/>
  <c r="AR156" i="37"/>
  <c r="AQ156" i="37"/>
  <c r="AP156" i="37"/>
  <c r="AO156" i="37"/>
  <c r="AN156" i="37"/>
  <c r="AM156" i="37"/>
  <c r="AL156" i="37"/>
  <c r="AK156" i="37"/>
  <c r="AJ156" i="37"/>
  <c r="AI156" i="37"/>
  <c r="AH156" i="37"/>
  <c r="AG156" i="37"/>
  <c r="AF156" i="37"/>
  <c r="AE156" i="37"/>
  <c r="AD156" i="37"/>
  <c r="BU155" i="37"/>
  <c r="BT155" i="37"/>
  <c r="BS155" i="37"/>
  <c r="BR155" i="37"/>
  <c r="BQ155" i="37"/>
  <c r="BP155" i="37"/>
  <c r="BO155" i="37"/>
  <c r="BN155" i="37"/>
  <c r="BM155" i="37"/>
  <c r="BL155" i="37"/>
  <c r="BK155" i="37"/>
  <c r="BJ155" i="37"/>
  <c r="BI155" i="37"/>
  <c r="BH155" i="37"/>
  <c r="BG155" i="37"/>
  <c r="BF155" i="37"/>
  <c r="BE155" i="37"/>
  <c r="BD155" i="37"/>
  <c r="BC155" i="37"/>
  <c r="BB155" i="37"/>
  <c r="BA155" i="37"/>
  <c r="AZ155" i="37"/>
  <c r="AY155" i="37"/>
  <c r="AX155" i="37"/>
  <c r="AW155" i="37"/>
  <c r="AV155" i="37"/>
  <c r="AU155" i="37"/>
  <c r="AT155" i="37"/>
  <c r="AS155" i="37"/>
  <c r="AR155" i="37"/>
  <c r="AQ155" i="37"/>
  <c r="AP155" i="37"/>
  <c r="AO155" i="37"/>
  <c r="AN155" i="37"/>
  <c r="AM155" i="37"/>
  <c r="AL155" i="37"/>
  <c r="AK155" i="37"/>
  <c r="AJ155" i="37"/>
  <c r="AI155" i="37"/>
  <c r="AH155" i="37"/>
  <c r="AG155" i="37"/>
  <c r="AF155" i="37"/>
  <c r="AE155" i="37"/>
  <c r="AD155" i="37"/>
  <c r="AC155" i="37"/>
  <c r="BU154" i="37"/>
  <c r="BT154" i="37"/>
  <c r="BS154" i="37"/>
  <c r="BR154" i="37"/>
  <c r="BQ154" i="37"/>
  <c r="BP154" i="37"/>
  <c r="BO154" i="37"/>
  <c r="BN154" i="37"/>
  <c r="BM154" i="37"/>
  <c r="BL154" i="37"/>
  <c r="BK154" i="37"/>
  <c r="BJ154" i="37"/>
  <c r="BI154" i="37"/>
  <c r="BH154" i="37"/>
  <c r="BG154" i="37"/>
  <c r="BF154" i="37"/>
  <c r="BE154" i="37"/>
  <c r="BD154" i="37"/>
  <c r="BC154" i="37"/>
  <c r="BB154" i="37"/>
  <c r="BA154" i="37"/>
  <c r="AZ154" i="37"/>
  <c r="AY154" i="37"/>
  <c r="AX154" i="37"/>
  <c r="AW154" i="37"/>
  <c r="AV154" i="37"/>
  <c r="AU154" i="37"/>
  <c r="AT154" i="37"/>
  <c r="AS154" i="37"/>
  <c r="AR154" i="37"/>
  <c r="AQ154" i="37"/>
  <c r="AP154" i="37"/>
  <c r="AO154" i="37"/>
  <c r="AN154" i="37"/>
  <c r="AM154" i="37"/>
  <c r="AL154" i="37"/>
  <c r="AK154" i="37"/>
  <c r="AJ154" i="37"/>
  <c r="AI154" i="37"/>
  <c r="AH154" i="37"/>
  <c r="AG154" i="37"/>
  <c r="AF154" i="37"/>
  <c r="AE154" i="37"/>
  <c r="AD154" i="37"/>
  <c r="AC154" i="37"/>
  <c r="AB154" i="37"/>
  <c r="BU153" i="37"/>
  <c r="BT153" i="37"/>
  <c r="BS153" i="37"/>
  <c r="BR153" i="37"/>
  <c r="BQ153" i="37"/>
  <c r="BP153" i="37"/>
  <c r="BO153" i="37"/>
  <c r="BN153" i="37"/>
  <c r="BM153" i="37"/>
  <c r="BL153" i="37"/>
  <c r="BK153" i="37"/>
  <c r="BJ153" i="37"/>
  <c r="BI153" i="37"/>
  <c r="BH153" i="37"/>
  <c r="BG153" i="37"/>
  <c r="BF153" i="37"/>
  <c r="BE153" i="37"/>
  <c r="BD153" i="37"/>
  <c r="BC153" i="37"/>
  <c r="BB153" i="37"/>
  <c r="BA153" i="37"/>
  <c r="AZ153" i="37"/>
  <c r="AY153" i="37"/>
  <c r="AX153" i="37"/>
  <c r="AW153" i="37"/>
  <c r="AV153" i="37"/>
  <c r="AU153" i="37"/>
  <c r="AT153" i="37"/>
  <c r="AS153" i="37"/>
  <c r="AR153" i="37"/>
  <c r="AQ153" i="37"/>
  <c r="AP153" i="37"/>
  <c r="AO153" i="37"/>
  <c r="AN153" i="37"/>
  <c r="AM153" i="37"/>
  <c r="AL153" i="37"/>
  <c r="AK153" i="37"/>
  <c r="AJ153" i="37"/>
  <c r="AI153" i="37"/>
  <c r="AH153" i="37"/>
  <c r="AG153" i="37"/>
  <c r="AF153" i="37"/>
  <c r="AE153" i="37"/>
  <c r="AD153" i="37"/>
  <c r="AC153" i="37"/>
  <c r="AB153" i="37"/>
  <c r="AA153" i="37"/>
  <c r="BU152" i="37"/>
  <c r="BT152" i="37"/>
  <c r="BS152" i="37"/>
  <c r="BR152" i="37"/>
  <c r="BQ152" i="37"/>
  <c r="BP152" i="37"/>
  <c r="BO152" i="37"/>
  <c r="BN152" i="37"/>
  <c r="BM152" i="37"/>
  <c r="BL152" i="37"/>
  <c r="BK152" i="37"/>
  <c r="BJ152" i="37"/>
  <c r="BI152" i="37"/>
  <c r="BH152" i="37"/>
  <c r="BG152" i="37"/>
  <c r="BF152" i="37"/>
  <c r="BE152" i="37"/>
  <c r="BD152" i="37"/>
  <c r="BC152" i="37"/>
  <c r="BB152" i="37"/>
  <c r="BA152" i="37"/>
  <c r="AZ152" i="37"/>
  <c r="AY152" i="37"/>
  <c r="AX152" i="37"/>
  <c r="AW152" i="37"/>
  <c r="AV152" i="37"/>
  <c r="AU152" i="37"/>
  <c r="AT152" i="37"/>
  <c r="AS152" i="37"/>
  <c r="AR152" i="37"/>
  <c r="AQ152" i="37"/>
  <c r="AP152" i="37"/>
  <c r="AO152" i="37"/>
  <c r="AN152" i="37"/>
  <c r="AM152" i="37"/>
  <c r="AL152" i="37"/>
  <c r="AK152" i="37"/>
  <c r="AJ152" i="37"/>
  <c r="AI152" i="37"/>
  <c r="AH152" i="37"/>
  <c r="AG152" i="37"/>
  <c r="AF152" i="37"/>
  <c r="AE152" i="37"/>
  <c r="AD152" i="37"/>
  <c r="AC152" i="37"/>
  <c r="AB152" i="37"/>
  <c r="AA152" i="37"/>
  <c r="Z152" i="37"/>
  <c r="BU151" i="37"/>
  <c r="BT151" i="37"/>
  <c r="BS151" i="37"/>
  <c r="BR151" i="37"/>
  <c r="BQ151" i="37"/>
  <c r="BP151" i="37"/>
  <c r="BO151" i="37"/>
  <c r="BN151" i="37"/>
  <c r="BM151" i="37"/>
  <c r="BL151" i="37"/>
  <c r="BK151" i="37"/>
  <c r="BJ151" i="37"/>
  <c r="BI151" i="37"/>
  <c r="BH151" i="37"/>
  <c r="BG151" i="37"/>
  <c r="BF151" i="37"/>
  <c r="BE151" i="37"/>
  <c r="BD151" i="37"/>
  <c r="BC151" i="37"/>
  <c r="BB151" i="37"/>
  <c r="BA151" i="37"/>
  <c r="AZ151" i="37"/>
  <c r="AY151" i="37"/>
  <c r="AX151" i="37"/>
  <c r="AW151" i="37"/>
  <c r="AV151" i="37"/>
  <c r="AU151" i="37"/>
  <c r="AT151" i="37"/>
  <c r="AS151" i="37"/>
  <c r="AR151" i="37"/>
  <c r="AQ151" i="37"/>
  <c r="AP151" i="37"/>
  <c r="AO151" i="37"/>
  <c r="AN151" i="37"/>
  <c r="AM151" i="37"/>
  <c r="AL151" i="37"/>
  <c r="AK151" i="37"/>
  <c r="AJ151" i="37"/>
  <c r="AI151" i="37"/>
  <c r="AH151" i="37"/>
  <c r="AG151" i="37"/>
  <c r="AF151" i="37"/>
  <c r="AE151" i="37"/>
  <c r="AD151" i="37"/>
  <c r="AC151" i="37"/>
  <c r="AB151" i="37"/>
  <c r="AA151" i="37"/>
  <c r="Z151" i="37"/>
  <c r="Y151" i="37"/>
  <c r="BU150" i="37"/>
  <c r="BT150" i="37"/>
  <c r="BS150" i="37"/>
  <c r="BR150" i="37"/>
  <c r="BQ150" i="37"/>
  <c r="BP150" i="37"/>
  <c r="BO150" i="37"/>
  <c r="BN150" i="37"/>
  <c r="BM150" i="37"/>
  <c r="BL150" i="37"/>
  <c r="BK150" i="37"/>
  <c r="BJ150" i="37"/>
  <c r="BI150" i="37"/>
  <c r="BH150" i="37"/>
  <c r="BG150" i="37"/>
  <c r="BF150" i="37"/>
  <c r="BE150" i="37"/>
  <c r="BD150" i="37"/>
  <c r="BC150" i="37"/>
  <c r="BB150" i="37"/>
  <c r="BA150" i="37"/>
  <c r="AZ150" i="37"/>
  <c r="AY150" i="37"/>
  <c r="AX150" i="37"/>
  <c r="AW150" i="37"/>
  <c r="AV150" i="37"/>
  <c r="AU150" i="37"/>
  <c r="AT150" i="37"/>
  <c r="AS150" i="37"/>
  <c r="AR150" i="37"/>
  <c r="AQ150" i="37"/>
  <c r="AP150" i="37"/>
  <c r="AO150" i="37"/>
  <c r="AN150" i="37"/>
  <c r="AM150" i="37"/>
  <c r="AL150" i="37"/>
  <c r="AK150" i="37"/>
  <c r="AJ150" i="37"/>
  <c r="AI150" i="37"/>
  <c r="AH150" i="37"/>
  <c r="AG150" i="37"/>
  <c r="AF150" i="37"/>
  <c r="AE150" i="37"/>
  <c r="AD150" i="37"/>
  <c r="AC150" i="37"/>
  <c r="AB150" i="37"/>
  <c r="AA150" i="37"/>
  <c r="Z150" i="37"/>
  <c r="Y150" i="37"/>
  <c r="X150" i="37"/>
  <c r="BU149" i="37"/>
  <c r="BT149" i="37"/>
  <c r="BS149" i="37"/>
  <c r="BR149" i="37"/>
  <c r="BQ149" i="37"/>
  <c r="BP149" i="37"/>
  <c r="BO149" i="37"/>
  <c r="BN149" i="37"/>
  <c r="BM149" i="37"/>
  <c r="BL149" i="37"/>
  <c r="BK149" i="37"/>
  <c r="BJ149" i="37"/>
  <c r="BI149" i="37"/>
  <c r="BH149" i="37"/>
  <c r="BG149" i="37"/>
  <c r="BF149" i="37"/>
  <c r="BE149" i="37"/>
  <c r="BD149" i="37"/>
  <c r="BC149" i="37"/>
  <c r="BB149" i="37"/>
  <c r="BA149" i="37"/>
  <c r="AZ149" i="37"/>
  <c r="AY149" i="37"/>
  <c r="AX149" i="37"/>
  <c r="AW149" i="37"/>
  <c r="AV149" i="37"/>
  <c r="AU149" i="37"/>
  <c r="AT149" i="37"/>
  <c r="AS149" i="37"/>
  <c r="AR149" i="37"/>
  <c r="AQ149" i="37"/>
  <c r="AP149" i="37"/>
  <c r="AO149" i="37"/>
  <c r="AN149" i="37"/>
  <c r="AM149" i="37"/>
  <c r="AL149" i="37"/>
  <c r="AK149" i="37"/>
  <c r="AJ149" i="37"/>
  <c r="AI149" i="37"/>
  <c r="AH149" i="37"/>
  <c r="AG149" i="37"/>
  <c r="AF149" i="37"/>
  <c r="AE149" i="37"/>
  <c r="AD149" i="37"/>
  <c r="AC149" i="37"/>
  <c r="AB149" i="37"/>
  <c r="AA149" i="37"/>
  <c r="Z149" i="37"/>
  <c r="Y149" i="37"/>
  <c r="X149" i="37"/>
  <c r="W149" i="37"/>
  <c r="BU148" i="37"/>
  <c r="BT148" i="37"/>
  <c r="BS148" i="37"/>
  <c r="BR148" i="37"/>
  <c r="BQ148" i="37"/>
  <c r="BP148" i="37"/>
  <c r="BO148" i="37"/>
  <c r="BN148" i="37"/>
  <c r="BM148" i="37"/>
  <c r="BL148" i="37"/>
  <c r="BK148" i="37"/>
  <c r="BJ148" i="37"/>
  <c r="BI148" i="37"/>
  <c r="BH148" i="37"/>
  <c r="BG148" i="37"/>
  <c r="BF148" i="37"/>
  <c r="BE148" i="37"/>
  <c r="BD148" i="37"/>
  <c r="BC148" i="37"/>
  <c r="BB148" i="37"/>
  <c r="BA148" i="37"/>
  <c r="AZ148" i="37"/>
  <c r="AY148" i="37"/>
  <c r="AX148" i="37"/>
  <c r="AW148" i="37"/>
  <c r="AV148" i="37"/>
  <c r="AU148" i="37"/>
  <c r="AT148" i="37"/>
  <c r="AS148" i="37"/>
  <c r="AR148" i="37"/>
  <c r="AQ148" i="37"/>
  <c r="AP148" i="37"/>
  <c r="AO148" i="37"/>
  <c r="AN148" i="37"/>
  <c r="AM148" i="37"/>
  <c r="AL148" i="37"/>
  <c r="AK148" i="37"/>
  <c r="AJ148" i="37"/>
  <c r="AI148" i="37"/>
  <c r="AH148" i="37"/>
  <c r="AG148" i="37"/>
  <c r="AF148" i="37"/>
  <c r="AE148" i="37"/>
  <c r="AD148" i="37"/>
  <c r="AC148" i="37"/>
  <c r="AB148" i="37"/>
  <c r="AA148" i="37"/>
  <c r="Z148" i="37"/>
  <c r="Y148" i="37"/>
  <c r="X148" i="37"/>
  <c r="W148" i="37"/>
  <c r="V148" i="37"/>
  <c r="BU147" i="37"/>
  <c r="BT147" i="37"/>
  <c r="BS147" i="37"/>
  <c r="BR147" i="37"/>
  <c r="BQ147" i="37"/>
  <c r="BP147" i="37"/>
  <c r="BO147" i="37"/>
  <c r="BN147" i="37"/>
  <c r="BM147" i="37"/>
  <c r="BL147" i="37"/>
  <c r="BK147" i="37"/>
  <c r="BJ147" i="37"/>
  <c r="BI147" i="37"/>
  <c r="BH147" i="37"/>
  <c r="BG147" i="37"/>
  <c r="BF147" i="37"/>
  <c r="BE147" i="37"/>
  <c r="BD147" i="37"/>
  <c r="BC147" i="37"/>
  <c r="BB147" i="37"/>
  <c r="BA147" i="37"/>
  <c r="AZ147" i="37"/>
  <c r="AY147" i="37"/>
  <c r="AX147" i="37"/>
  <c r="AW147" i="37"/>
  <c r="AV147" i="37"/>
  <c r="AU147" i="37"/>
  <c r="AT147" i="37"/>
  <c r="AS147" i="37"/>
  <c r="AR147" i="37"/>
  <c r="AQ147" i="37"/>
  <c r="AP147" i="37"/>
  <c r="AO147" i="37"/>
  <c r="AN147" i="37"/>
  <c r="AM147" i="37"/>
  <c r="AL147" i="37"/>
  <c r="AK147" i="37"/>
  <c r="AJ147" i="37"/>
  <c r="AI147" i="37"/>
  <c r="AH147" i="37"/>
  <c r="AG147" i="37"/>
  <c r="AF147" i="37"/>
  <c r="AE147" i="37"/>
  <c r="AD147" i="37"/>
  <c r="AC147" i="37"/>
  <c r="AB147" i="37"/>
  <c r="AA147" i="37"/>
  <c r="Z147" i="37"/>
  <c r="Y147" i="37"/>
  <c r="X147" i="37"/>
  <c r="W147" i="37"/>
  <c r="V147" i="37"/>
  <c r="U147" i="37"/>
  <c r="BU146" i="37"/>
  <c r="BT146" i="37"/>
  <c r="BS146" i="37"/>
  <c r="BR146" i="37"/>
  <c r="BQ146" i="37"/>
  <c r="BP146" i="37"/>
  <c r="BO146" i="37"/>
  <c r="BN146" i="37"/>
  <c r="BM146" i="37"/>
  <c r="BL146" i="37"/>
  <c r="BK146" i="37"/>
  <c r="BJ146" i="37"/>
  <c r="BI146" i="37"/>
  <c r="BH146" i="37"/>
  <c r="BG146" i="37"/>
  <c r="BF146" i="37"/>
  <c r="BE146" i="37"/>
  <c r="BD146" i="37"/>
  <c r="BC146" i="37"/>
  <c r="BB146" i="37"/>
  <c r="BA146" i="37"/>
  <c r="AZ146" i="37"/>
  <c r="AY146" i="37"/>
  <c r="AX146" i="37"/>
  <c r="AW146" i="37"/>
  <c r="AV146" i="37"/>
  <c r="AU146" i="37"/>
  <c r="AT146" i="37"/>
  <c r="AS146" i="37"/>
  <c r="AR146" i="37"/>
  <c r="AQ146" i="37"/>
  <c r="AP146" i="37"/>
  <c r="AO146" i="37"/>
  <c r="AN146" i="37"/>
  <c r="AM146" i="37"/>
  <c r="AL146" i="37"/>
  <c r="AK146" i="37"/>
  <c r="AJ146" i="37"/>
  <c r="AI146" i="37"/>
  <c r="AH146" i="37"/>
  <c r="AG146" i="37"/>
  <c r="AF146" i="37"/>
  <c r="AE146" i="37"/>
  <c r="AD146" i="37"/>
  <c r="AC146" i="37"/>
  <c r="AB146" i="37"/>
  <c r="AA146" i="37"/>
  <c r="Z146" i="37"/>
  <c r="Y146" i="37"/>
  <c r="X146" i="37"/>
  <c r="W146" i="37"/>
  <c r="V146" i="37"/>
  <c r="U146" i="37"/>
  <c r="T146" i="37"/>
  <c r="BU145" i="37"/>
  <c r="BT145" i="37"/>
  <c r="BS145" i="37"/>
  <c r="BR145" i="37"/>
  <c r="BQ145" i="37"/>
  <c r="BP145" i="37"/>
  <c r="BO145" i="37"/>
  <c r="BN145" i="37"/>
  <c r="BM145" i="37"/>
  <c r="BL145" i="37"/>
  <c r="BK145" i="37"/>
  <c r="BJ145" i="37"/>
  <c r="BI145" i="37"/>
  <c r="BH145" i="37"/>
  <c r="BG145" i="37"/>
  <c r="BF145" i="37"/>
  <c r="BE145" i="37"/>
  <c r="BD145" i="37"/>
  <c r="BC145" i="37"/>
  <c r="BB145" i="37"/>
  <c r="BA145" i="37"/>
  <c r="AZ145" i="37"/>
  <c r="AY145" i="37"/>
  <c r="AX145" i="37"/>
  <c r="AW145" i="37"/>
  <c r="AV145" i="37"/>
  <c r="AU145" i="37"/>
  <c r="AT145" i="37"/>
  <c r="AS145" i="37"/>
  <c r="AR145" i="37"/>
  <c r="AQ145" i="37"/>
  <c r="AP145" i="37"/>
  <c r="AO145" i="37"/>
  <c r="AN145" i="37"/>
  <c r="AM145" i="37"/>
  <c r="AL145" i="37"/>
  <c r="AK145" i="37"/>
  <c r="AJ145" i="37"/>
  <c r="AI145" i="37"/>
  <c r="AH145" i="37"/>
  <c r="AG145" i="37"/>
  <c r="AF145" i="37"/>
  <c r="AE145" i="37"/>
  <c r="AD145" i="37"/>
  <c r="AC145" i="37"/>
  <c r="AB145" i="37"/>
  <c r="AA145" i="37"/>
  <c r="Z145" i="37"/>
  <c r="Y145" i="37"/>
  <c r="X145" i="37"/>
  <c r="W145" i="37"/>
  <c r="V145" i="37"/>
  <c r="U145" i="37"/>
  <c r="T145" i="37"/>
  <c r="S145" i="37"/>
  <c r="BU144" i="37"/>
  <c r="BT144" i="37"/>
  <c r="BS144" i="37"/>
  <c r="BR144" i="37"/>
  <c r="BQ144" i="37"/>
  <c r="BP144" i="37"/>
  <c r="BO144" i="37"/>
  <c r="BN144" i="37"/>
  <c r="BM144" i="37"/>
  <c r="BL144" i="37"/>
  <c r="BK144" i="37"/>
  <c r="BJ144" i="37"/>
  <c r="BI144" i="37"/>
  <c r="BH144" i="37"/>
  <c r="BG144" i="37"/>
  <c r="BF144" i="37"/>
  <c r="BE144" i="37"/>
  <c r="BD144" i="37"/>
  <c r="BC144" i="37"/>
  <c r="BB144" i="37"/>
  <c r="BA144" i="37"/>
  <c r="AZ144" i="37"/>
  <c r="AY144" i="37"/>
  <c r="AX144" i="37"/>
  <c r="AW144" i="37"/>
  <c r="AV144" i="37"/>
  <c r="AU144" i="37"/>
  <c r="AT144" i="37"/>
  <c r="AS144" i="37"/>
  <c r="AR144" i="37"/>
  <c r="AQ144" i="37"/>
  <c r="AP144" i="37"/>
  <c r="AO144" i="37"/>
  <c r="AN144" i="37"/>
  <c r="AM144" i="37"/>
  <c r="AL144" i="37"/>
  <c r="AK144" i="37"/>
  <c r="AJ144" i="37"/>
  <c r="AI144" i="37"/>
  <c r="AH144" i="37"/>
  <c r="AG144" i="37"/>
  <c r="AF144" i="37"/>
  <c r="AE144" i="37"/>
  <c r="AD144" i="37"/>
  <c r="AC144" i="37"/>
  <c r="AB144" i="37"/>
  <c r="AA144" i="37"/>
  <c r="Z144" i="37"/>
  <c r="Y144" i="37"/>
  <c r="X144" i="37"/>
  <c r="W144" i="37"/>
  <c r="V144" i="37"/>
  <c r="U144" i="37"/>
  <c r="T144" i="37"/>
  <c r="S144" i="37"/>
  <c r="R144" i="37"/>
  <c r="BU143" i="37"/>
  <c r="BT143" i="37"/>
  <c r="BS143" i="37"/>
  <c r="BR143" i="37"/>
  <c r="BQ143" i="37"/>
  <c r="BP143" i="37"/>
  <c r="BO143" i="37"/>
  <c r="BN143" i="37"/>
  <c r="BM143" i="37"/>
  <c r="BL143" i="37"/>
  <c r="BK143" i="37"/>
  <c r="BJ143" i="37"/>
  <c r="BI143" i="37"/>
  <c r="BH143" i="37"/>
  <c r="BG143" i="37"/>
  <c r="BF143" i="37"/>
  <c r="BE143" i="37"/>
  <c r="BD143" i="37"/>
  <c r="BC143" i="37"/>
  <c r="BB143" i="37"/>
  <c r="BA143" i="37"/>
  <c r="AZ143" i="37"/>
  <c r="AY143" i="37"/>
  <c r="AX143" i="37"/>
  <c r="AW143" i="37"/>
  <c r="AV143" i="37"/>
  <c r="AU143" i="37"/>
  <c r="AT143" i="37"/>
  <c r="AS143" i="37"/>
  <c r="AR143" i="37"/>
  <c r="AQ143" i="37"/>
  <c r="AP143" i="37"/>
  <c r="AO143" i="37"/>
  <c r="AN143" i="37"/>
  <c r="AM143" i="37"/>
  <c r="AL143" i="37"/>
  <c r="AK143" i="37"/>
  <c r="AJ143" i="37"/>
  <c r="AI143" i="37"/>
  <c r="AH143" i="37"/>
  <c r="AG143" i="37"/>
  <c r="AF143" i="37"/>
  <c r="AE143" i="37"/>
  <c r="AD143" i="37"/>
  <c r="AC143" i="37"/>
  <c r="AB143" i="37"/>
  <c r="AA143" i="37"/>
  <c r="Z143" i="37"/>
  <c r="Y143" i="37"/>
  <c r="X143" i="37"/>
  <c r="W143" i="37"/>
  <c r="V143" i="37"/>
  <c r="U143" i="37"/>
  <c r="T143" i="37"/>
  <c r="S143" i="37"/>
  <c r="R143" i="37"/>
  <c r="Q143" i="37"/>
  <c r="BU142" i="37"/>
  <c r="BT142" i="37"/>
  <c r="BS142" i="37"/>
  <c r="BR142" i="37"/>
  <c r="BQ142" i="37"/>
  <c r="BP142" i="37"/>
  <c r="BO142" i="37"/>
  <c r="BN142" i="37"/>
  <c r="BM142" i="37"/>
  <c r="BL142" i="37"/>
  <c r="BK142" i="37"/>
  <c r="BJ142" i="37"/>
  <c r="BI142" i="37"/>
  <c r="BH142" i="37"/>
  <c r="BG142" i="37"/>
  <c r="BF142" i="37"/>
  <c r="BE142" i="37"/>
  <c r="BD142" i="37"/>
  <c r="BC142" i="37"/>
  <c r="BB142" i="37"/>
  <c r="BA142" i="37"/>
  <c r="AZ142" i="37"/>
  <c r="AY142" i="37"/>
  <c r="AX142" i="37"/>
  <c r="AW142" i="37"/>
  <c r="AV142" i="37"/>
  <c r="AU142" i="37"/>
  <c r="AT142" i="37"/>
  <c r="AS142" i="37"/>
  <c r="AR142" i="37"/>
  <c r="AQ142" i="37"/>
  <c r="AP142" i="37"/>
  <c r="AO142" i="37"/>
  <c r="AN142" i="37"/>
  <c r="AM142" i="37"/>
  <c r="AL142" i="37"/>
  <c r="AK142" i="37"/>
  <c r="AJ142" i="37"/>
  <c r="AI142" i="37"/>
  <c r="AH142" i="37"/>
  <c r="AG142" i="37"/>
  <c r="AF142" i="37"/>
  <c r="AE142" i="37"/>
  <c r="AD142" i="37"/>
  <c r="AC142" i="37"/>
  <c r="AB142" i="37"/>
  <c r="AA142" i="37"/>
  <c r="Z142" i="37"/>
  <c r="Y142" i="37"/>
  <c r="X142" i="37"/>
  <c r="W142" i="37"/>
  <c r="V142" i="37"/>
  <c r="U142" i="37"/>
  <c r="T142" i="37"/>
  <c r="S142" i="37"/>
  <c r="R142" i="37"/>
  <c r="Q142" i="37"/>
  <c r="P142" i="37"/>
  <c r="BU141" i="37"/>
  <c r="BT141" i="37"/>
  <c r="BS141" i="37"/>
  <c r="BR141" i="37"/>
  <c r="BQ141" i="37"/>
  <c r="BP141" i="37"/>
  <c r="BO141" i="37"/>
  <c r="BN141" i="37"/>
  <c r="BM141" i="37"/>
  <c r="BL141" i="37"/>
  <c r="BK141" i="37"/>
  <c r="BJ141" i="37"/>
  <c r="BI141" i="37"/>
  <c r="BH141" i="37"/>
  <c r="BG141" i="37"/>
  <c r="BF141" i="37"/>
  <c r="BE141" i="37"/>
  <c r="BD141" i="37"/>
  <c r="BC141" i="37"/>
  <c r="BB141" i="37"/>
  <c r="BA141" i="37"/>
  <c r="AZ141" i="37"/>
  <c r="AY141" i="37"/>
  <c r="AX141" i="37"/>
  <c r="AW141" i="37"/>
  <c r="AV141" i="37"/>
  <c r="AU141" i="37"/>
  <c r="AT141" i="37"/>
  <c r="AS141" i="37"/>
  <c r="AR141" i="37"/>
  <c r="AQ141" i="37"/>
  <c r="AP141" i="37"/>
  <c r="AO141" i="37"/>
  <c r="AN141" i="37"/>
  <c r="AM141" i="37"/>
  <c r="AL141" i="37"/>
  <c r="AK141" i="37"/>
  <c r="AJ141" i="37"/>
  <c r="AI141" i="37"/>
  <c r="AH141" i="37"/>
  <c r="AG141" i="37"/>
  <c r="AF141" i="37"/>
  <c r="AE141" i="37"/>
  <c r="AD141" i="37"/>
  <c r="AC141" i="37"/>
  <c r="AB141" i="37"/>
  <c r="AA141" i="37"/>
  <c r="Z141" i="37"/>
  <c r="Y141" i="37"/>
  <c r="X141" i="37"/>
  <c r="W141" i="37"/>
  <c r="V141" i="37"/>
  <c r="U141" i="37"/>
  <c r="T141" i="37"/>
  <c r="S141" i="37"/>
  <c r="R141" i="37"/>
  <c r="Q141" i="37"/>
  <c r="P141" i="37"/>
  <c r="O141" i="37"/>
  <c r="O139" i="37"/>
  <c r="P139" i="37" s="1"/>
  <c r="Q139" i="37" s="1"/>
  <c r="R139" i="37" s="1"/>
  <c r="S139" i="37" s="1"/>
  <c r="T139" i="37" s="1"/>
  <c r="U139" i="37" s="1"/>
  <c r="V139" i="37" s="1"/>
  <c r="W139" i="37" s="1"/>
  <c r="X139" i="37" s="1"/>
  <c r="Y139" i="37" s="1"/>
  <c r="Z139" i="37" s="1"/>
  <c r="AA139" i="37" s="1"/>
  <c r="AB139" i="37" s="1"/>
  <c r="AC139" i="37" s="1"/>
  <c r="AD139" i="37" s="1"/>
  <c r="AE139" i="37" s="1"/>
  <c r="AF139" i="37" s="1"/>
  <c r="AG139" i="37" s="1"/>
  <c r="AH139" i="37" s="1"/>
  <c r="AI139" i="37" s="1"/>
  <c r="AJ139" i="37" s="1"/>
  <c r="AK139" i="37" s="1"/>
  <c r="AL139" i="37" s="1"/>
  <c r="AM139" i="37" s="1"/>
  <c r="AN139" i="37" s="1"/>
  <c r="AO139" i="37" s="1"/>
  <c r="AP139" i="37" s="1"/>
  <c r="AQ139" i="37" s="1"/>
  <c r="AR139" i="37" s="1"/>
  <c r="AS139" i="37" s="1"/>
  <c r="AT139" i="37" s="1"/>
  <c r="AU139" i="37" s="1"/>
  <c r="AV139" i="37" s="1"/>
  <c r="AW139" i="37" s="1"/>
  <c r="AX139" i="37" s="1"/>
  <c r="AY139" i="37" s="1"/>
  <c r="AZ139" i="37" s="1"/>
  <c r="BA139" i="37" s="1"/>
  <c r="BB139" i="37" s="1"/>
  <c r="BC139" i="37" s="1"/>
  <c r="BD139" i="37" s="1"/>
  <c r="BE139" i="37" s="1"/>
  <c r="BF139" i="37" s="1"/>
  <c r="BG139" i="37" s="1"/>
  <c r="BH139" i="37" s="1"/>
  <c r="BI139" i="37" s="1"/>
  <c r="BJ139" i="37" s="1"/>
  <c r="BK139" i="37" s="1"/>
  <c r="BL139" i="37" s="1"/>
  <c r="BM139" i="37" s="1"/>
  <c r="BN139" i="37" s="1"/>
  <c r="BO139" i="37" s="1"/>
  <c r="BP139" i="37" s="1"/>
  <c r="BQ139" i="37" s="1"/>
  <c r="BR139" i="37" s="1"/>
  <c r="BS139" i="37" s="1"/>
  <c r="BT139" i="37" s="1"/>
  <c r="BU139" i="37" s="1"/>
  <c r="K75" i="37"/>
  <c r="K76" i="37" s="1"/>
  <c r="K77" i="37" s="1"/>
  <c r="K78" i="37" s="1"/>
  <c r="K79" i="37" s="1"/>
  <c r="K80" i="37" s="1"/>
  <c r="K81" i="37" s="1"/>
  <c r="K82" i="37" s="1"/>
  <c r="K83" i="37" s="1"/>
  <c r="K84" i="37" s="1"/>
  <c r="K85" i="37" s="1"/>
  <c r="K86" i="37" s="1"/>
  <c r="K87" i="37" s="1"/>
  <c r="K88" i="37" s="1"/>
  <c r="K89" i="37" s="1"/>
  <c r="K90" i="37" s="1"/>
  <c r="K91" i="37" s="1"/>
  <c r="K92" i="37" s="1"/>
  <c r="K93" i="37" s="1"/>
  <c r="K94" i="37" s="1"/>
  <c r="K95" i="37" s="1"/>
  <c r="K96" i="37" s="1"/>
  <c r="K97" i="37" s="1"/>
  <c r="K98" i="37" s="1"/>
  <c r="K99" i="37" s="1"/>
  <c r="K100" i="37" s="1"/>
  <c r="K101" i="37" s="1"/>
  <c r="K102" i="37" s="1"/>
  <c r="K103" i="37" s="1"/>
  <c r="K104" i="37" s="1"/>
  <c r="K105" i="37" s="1"/>
  <c r="K106" i="37" s="1"/>
  <c r="K107" i="37" s="1"/>
  <c r="K108" i="37" s="1"/>
  <c r="K109" i="37" s="1"/>
  <c r="K110" i="37" s="1"/>
  <c r="K111" i="37" s="1"/>
  <c r="K112" i="37" s="1"/>
  <c r="K113" i="37" s="1"/>
  <c r="K114" i="37" s="1"/>
  <c r="K115" i="37" s="1"/>
  <c r="K116" i="37" s="1"/>
  <c r="K117" i="37" s="1"/>
  <c r="K118" i="37" s="1"/>
  <c r="K119" i="37" s="1"/>
  <c r="K120" i="37" s="1"/>
  <c r="K121" i="37" s="1"/>
  <c r="K122" i="37" s="1"/>
  <c r="K123" i="37" s="1"/>
  <c r="K124" i="37" s="1"/>
  <c r="K125" i="37" s="1"/>
  <c r="K126" i="37" s="1"/>
  <c r="K127" i="37" s="1"/>
  <c r="K128" i="37" s="1"/>
  <c r="K129" i="37" s="1"/>
  <c r="K130" i="37" s="1"/>
  <c r="K131" i="37" s="1"/>
  <c r="K132" i="37" s="1"/>
  <c r="K133" i="37" s="1"/>
  <c r="O72" i="37"/>
  <c r="P72" i="37" s="1"/>
  <c r="Q72" i="37" s="1"/>
  <c r="R72" i="37" s="1"/>
  <c r="S72" i="37" s="1"/>
  <c r="T72" i="37" s="1"/>
  <c r="U72" i="37" s="1"/>
  <c r="V72" i="37" s="1"/>
  <c r="W72" i="37" s="1"/>
  <c r="X72" i="37" s="1"/>
  <c r="Y72" i="37" s="1"/>
  <c r="Z72" i="37" s="1"/>
  <c r="AA72" i="37" s="1"/>
  <c r="AB72" i="37" s="1"/>
  <c r="AC72" i="37" s="1"/>
  <c r="AD72" i="37" s="1"/>
  <c r="AE72" i="37" s="1"/>
  <c r="AF72" i="37" s="1"/>
  <c r="AG72" i="37" s="1"/>
  <c r="AH72" i="37" s="1"/>
  <c r="AI72" i="37" s="1"/>
  <c r="AJ72" i="37" s="1"/>
  <c r="AK72" i="37" s="1"/>
  <c r="AL72" i="37" s="1"/>
  <c r="AM72" i="37" s="1"/>
  <c r="AN72" i="37" s="1"/>
  <c r="AO72" i="37" s="1"/>
  <c r="AP72" i="37" s="1"/>
  <c r="AQ72" i="37" s="1"/>
  <c r="AR72" i="37" s="1"/>
  <c r="AS72" i="37" s="1"/>
  <c r="AT72" i="37" s="1"/>
  <c r="AU72" i="37" s="1"/>
  <c r="AV72" i="37" s="1"/>
  <c r="AW72" i="37" s="1"/>
  <c r="AX72" i="37" s="1"/>
  <c r="AY72" i="37" s="1"/>
  <c r="AZ72" i="37" s="1"/>
  <c r="BA72" i="37" s="1"/>
  <c r="BB72" i="37" s="1"/>
  <c r="BC72" i="37" s="1"/>
  <c r="BD72" i="37" s="1"/>
  <c r="BE72" i="37" s="1"/>
  <c r="BF72" i="37" s="1"/>
  <c r="BG72" i="37" s="1"/>
  <c r="BH72" i="37" s="1"/>
  <c r="BI72" i="37" s="1"/>
  <c r="BJ72" i="37" s="1"/>
  <c r="BK72" i="37" s="1"/>
  <c r="BL72" i="37" s="1"/>
  <c r="BM72" i="37" s="1"/>
  <c r="BN72" i="37" s="1"/>
  <c r="BO72" i="37" s="1"/>
  <c r="BP72" i="37" s="1"/>
  <c r="BQ72" i="37" s="1"/>
  <c r="BR72" i="37" s="1"/>
  <c r="BS72" i="37" s="1"/>
  <c r="BT72" i="37" s="1"/>
  <c r="BU72" i="37" s="1"/>
  <c r="K8" i="37"/>
  <c r="K9" i="37" s="1"/>
  <c r="K10" i="37" s="1"/>
  <c r="K11" i="37" s="1"/>
  <c r="K12" i="37" s="1"/>
  <c r="K13" i="37" s="1"/>
  <c r="K14" i="37" s="1"/>
  <c r="K15" i="37" s="1"/>
  <c r="K16" i="37" s="1"/>
  <c r="K17" i="37" s="1"/>
  <c r="K18" i="37" s="1"/>
  <c r="K19" i="37" s="1"/>
  <c r="K20" i="37" s="1"/>
  <c r="K21" i="37" s="1"/>
  <c r="K22" i="37" s="1"/>
  <c r="K23" i="37" s="1"/>
  <c r="K24" i="37" s="1"/>
  <c r="K25" i="37" s="1"/>
  <c r="K26" i="37" s="1"/>
  <c r="K27" i="37" s="1"/>
  <c r="K28" i="37" s="1"/>
  <c r="K29" i="37" s="1"/>
  <c r="K30" i="37" s="1"/>
  <c r="K31" i="37" s="1"/>
  <c r="K32" i="37" s="1"/>
  <c r="K33" i="37" s="1"/>
  <c r="K34" i="37" s="1"/>
  <c r="K35" i="37" s="1"/>
  <c r="K36" i="37" s="1"/>
  <c r="K37" i="37" s="1"/>
  <c r="K38" i="37" s="1"/>
  <c r="K39" i="37" s="1"/>
  <c r="K40" i="37" s="1"/>
  <c r="K41" i="37" s="1"/>
  <c r="K42" i="37" s="1"/>
  <c r="K43" i="37" s="1"/>
  <c r="K44" i="37" s="1"/>
  <c r="K45" i="37" s="1"/>
  <c r="K46" i="37" s="1"/>
  <c r="K47" i="37" s="1"/>
  <c r="K48" i="37" s="1"/>
  <c r="K49" i="37" s="1"/>
  <c r="K50" i="37" s="1"/>
  <c r="K51" i="37" s="1"/>
  <c r="K52" i="37" s="1"/>
  <c r="K53" i="37" s="1"/>
  <c r="K54" i="37" s="1"/>
  <c r="K55" i="37" s="1"/>
  <c r="K56" i="37" s="1"/>
  <c r="K57" i="37" s="1"/>
  <c r="K58" i="37" s="1"/>
  <c r="K59" i="37" s="1"/>
  <c r="K60" i="37" s="1"/>
  <c r="K61" i="37" s="1"/>
  <c r="K62" i="37" s="1"/>
  <c r="K63" i="37" s="1"/>
  <c r="K64" i="37" s="1"/>
  <c r="K65" i="37" s="1"/>
  <c r="K66" i="37" s="1"/>
  <c r="CF209" i="39"/>
  <c r="CE77" i="39"/>
  <c r="CD144" i="39"/>
  <c r="CF144" i="39"/>
  <c r="CD77" i="39"/>
  <c r="CD209" i="39"/>
  <c r="CF10" i="39"/>
  <c r="CG144" i="39"/>
  <c r="CG77" i="39"/>
  <c r="CE144" i="39"/>
  <c r="CF77" i="39"/>
  <c r="CG209" i="39"/>
  <c r="CE10" i="39"/>
  <c r="CE209" i="39"/>
  <c r="CD10" i="39"/>
  <c r="CG10" i="39"/>
  <c r="CK9" i="39" l="1"/>
  <c r="CH209" i="39"/>
  <c r="CJ209" i="39" a="1"/>
  <c r="CJ209" i="39" s="1"/>
  <c r="CK209" i="39" s="1"/>
  <c r="CI209" i="39"/>
  <c r="CJ144" i="39" a="1"/>
  <c r="CJ144" i="39" s="1"/>
  <c r="CK144" i="39" s="1"/>
  <c r="CI144" i="39"/>
  <c r="CH144" i="39"/>
  <c r="CI10" i="39"/>
  <c r="CH10" i="39"/>
  <c r="CJ10" i="39" a="1"/>
  <c r="CJ10" i="39" s="1"/>
  <c r="CK10" i="39" s="1"/>
  <c r="CJ77" i="39" a="1"/>
  <c r="CJ77" i="39" s="1"/>
  <c r="CK77" i="39" s="1"/>
  <c r="CI77" i="39"/>
  <c r="CH77" i="39"/>
  <c r="CK143" i="39"/>
  <c r="K212" i="39"/>
  <c r="K79" i="39"/>
  <c r="CB12" i="39"/>
  <c r="CK76" i="39"/>
  <c r="CB79" i="39"/>
  <c r="CB211" i="39"/>
  <c r="Q208" i="39"/>
  <c r="Q206" i="39"/>
  <c r="Q207" i="39"/>
  <c r="Q142" i="39"/>
  <c r="Q141" i="39"/>
  <c r="Q143" i="39"/>
  <c r="Q74" i="39"/>
  <c r="Q75" i="39"/>
  <c r="Q76" i="39"/>
  <c r="Q8" i="39"/>
  <c r="R5" i="39"/>
  <c r="Q9" i="39"/>
  <c r="Q7" i="39"/>
  <c r="K11" i="39"/>
  <c r="K147" i="39"/>
  <c r="CB146" i="39"/>
  <c r="T75" i="37"/>
  <c r="AB75" i="37"/>
  <c r="AJ75" i="37"/>
  <c r="AR75" i="37"/>
  <c r="AZ75" i="37"/>
  <c r="BH75" i="37"/>
  <c r="BP75" i="37"/>
  <c r="S76" i="37"/>
  <c r="AA76" i="37"/>
  <c r="AI76" i="37"/>
  <c r="AQ76" i="37"/>
  <c r="AY76" i="37"/>
  <c r="BG76" i="37"/>
  <c r="BO76" i="37"/>
  <c r="S77" i="37"/>
  <c r="AA77" i="37"/>
  <c r="AI77" i="37"/>
  <c r="AQ77" i="37"/>
  <c r="AY77" i="37"/>
  <c r="BG77" i="37"/>
  <c r="BO77" i="37"/>
  <c r="T78" i="37"/>
  <c r="AB78" i="37"/>
  <c r="AJ78" i="37"/>
  <c r="AR78" i="37"/>
  <c r="AZ78" i="37"/>
  <c r="BH78" i="37"/>
  <c r="BP78" i="37"/>
  <c r="V79" i="37"/>
  <c r="AD79" i="37"/>
  <c r="AL79" i="37"/>
  <c r="AT79" i="37"/>
  <c r="BB79" i="37"/>
  <c r="BJ79" i="37"/>
  <c r="BR79" i="37"/>
  <c r="Y80" i="37"/>
  <c r="AG80" i="37"/>
  <c r="AO80" i="37"/>
  <c r="AW80" i="37"/>
  <c r="BE80" i="37"/>
  <c r="BM80" i="37"/>
  <c r="BU80" i="37"/>
  <c r="AC81" i="37"/>
  <c r="AK81" i="37"/>
  <c r="AS81" i="37"/>
  <c r="BA81" i="37"/>
  <c r="BI81" i="37"/>
  <c r="BQ81" i="37"/>
  <c r="Z82" i="37"/>
  <c r="AH82" i="37"/>
  <c r="AP82" i="37"/>
  <c r="AX82" i="37"/>
  <c r="BF82" i="37"/>
  <c r="BN82" i="37"/>
  <c r="X83" i="37"/>
  <c r="AF83" i="37"/>
  <c r="AN83" i="37"/>
  <c r="AV83" i="37"/>
  <c r="BD83" i="37"/>
  <c r="BL83" i="37"/>
  <c r="BT83" i="37"/>
  <c r="AE84" i="37"/>
  <c r="AM84" i="37"/>
  <c r="AU84" i="37"/>
  <c r="BC84" i="37"/>
  <c r="BK84" i="37"/>
  <c r="BS84" i="37"/>
  <c r="AE85" i="37"/>
  <c r="AM85" i="37"/>
  <c r="AU85" i="37"/>
  <c r="BC85" i="37"/>
  <c r="BK85" i="37"/>
  <c r="BS85" i="37"/>
  <c r="AF86" i="37"/>
  <c r="AN86" i="37"/>
  <c r="AV86" i="37"/>
  <c r="BD86" i="37"/>
  <c r="BL86" i="37"/>
  <c r="BT86" i="37"/>
  <c r="AH87" i="37"/>
  <c r="AP87" i="37"/>
  <c r="AX87" i="37"/>
  <c r="BF87" i="37"/>
  <c r="BN87" i="37"/>
  <c r="AC88" i="37"/>
  <c r="AK88" i="37"/>
  <c r="AS88" i="37"/>
  <c r="BA88" i="37"/>
  <c r="BI88" i="37"/>
  <c r="BQ88" i="37"/>
  <c r="AG89" i="37"/>
  <c r="AO89" i="37"/>
  <c r="AW89" i="37"/>
  <c r="BE89" i="37"/>
  <c r="BM89" i="37"/>
  <c r="BU89" i="37"/>
  <c r="AL90" i="37"/>
  <c r="AT90" i="37"/>
  <c r="BB90" i="37"/>
  <c r="BJ90" i="37"/>
  <c r="BR90" i="37"/>
  <c r="AJ91" i="37"/>
  <c r="AR91" i="37"/>
  <c r="AZ91" i="37"/>
  <c r="BH91" i="37"/>
  <c r="BP91" i="37"/>
  <c r="AI92" i="37"/>
  <c r="AQ92" i="37"/>
  <c r="AY92" i="37"/>
  <c r="BG92" i="37"/>
  <c r="BO92" i="37"/>
  <c r="AI93" i="37"/>
  <c r="AQ93" i="37"/>
  <c r="AY93" i="37"/>
  <c r="BG93" i="37"/>
  <c r="BO93" i="37"/>
  <c r="AJ94" i="37"/>
  <c r="AR94" i="37"/>
  <c r="AZ94" i="37"/>
  <c r="BH94" i="37"/>
  <c r="BP94" i="37"/>
  <c r="AL95" i="37"/>
  <c r="AT95" i="37"/>
  <c r="BB95" i="37"/>
  <c r="BJ95" i="37"/>
  <c r="BR95" i="37"/>
  <c r="AO96" i="37"/>
  <c r="AW96" i="37"/>
  <c r="BE96" i="37"/>
  <c r="BM96" i="37"/>
  <c r="BU96" i="37"/>
  <c r="AS97" i="37"/>
  <c r="BA97" i="37"/>
  <c r="BI97" i="37"/>
  <c r="BQ97" i="37"/>
  <c r="AP98" i="37"/>
  <c r="AX98" i="37"/>
  <c r="BF98" i="37"/>
  <c r="BN98" i="37"/>
  <c r="AN99" i="37"/>
  <c r="AV99" i="37"/>
  <c r="BD99" i="37"/>
  <c r="BL99" i="37"/>
  <c r="BT99" i="37"/>
  <c r="AU100" i="37"/>
  <c r="BC100" i="37"/>
  <c r="BK100" i="37"/>
  <c r="BS100" i="37"/>
  <c r="AU101" i="37"/>
  <c r="BC101" i="37"/>
  <c r="BK101" i="37"/>
  <c r="BS101" i="37"/>
  <c r="AV102" i="37"/>
  <c r="BD102" i="37"/>
  <c r="BL102" i="37"/>
  <c r="BT102" i="37"/>
  <c r="AX103" i="37"/>
  <c r="BF103" i="37"/>
  <c r="BN103" i="37"/>
  <c r="AS104" i="37"/>
  <c r="BA104" i="37"/>
  <c r="BI104" i="37"/>
  <c r="BQ104" i="37"/>
  <c r="AW105" i="37"/>
  <c r="BE105" i="37"/>
  <c r="BM105" i="37"/>
  <c r="BU105" i="37"/>
  <c r="BB106" i="37"/>
  <c r="BJ106" i="37"/>
  <c r="BR106" i="37"/>
  <c r="AZ107" i="37"/>
  <c r="BH107" i="37"/>
  <c r="BP107" i="37"/>
  <c r="AY108" i="37"/>
  <c r="BG108" i="37"/>
  <c r="BO108" i="37"/>
  <c r="AY109" i="37"/>
  <c r="BG109" i="37"/>
  <c r="BO109" i="37"/>
  <c r="AZ110" i="37"/>
  <c r="BH110" i="37"/>
  <c r="BP110" i="37"/>
  <c r="BB111" i="37"/>
  <c r="BJ111" i="37"/>
  <c r="BR111" i="37"/>
  <c r="BE112" i="37"/>
  <c r="BM112" i="37"/>
  <c r="BU112" i="37"/>
  <c r="BI113" i="37"/>
  <c r="BQ113" i="37"/>
  <c r="BF114" i="37"/>
  <c r="BN114" i="37"/>
  <c r="BD115" i="37"/>
  <c r="BL115" i="37"/>
  <c r="BT115" i="37"/>
  <c r="BK116" i="37"/>
  <c r="BS116" i="37"/>
  <c r="BK117" i="37"/>
  <c r="BS117" i="37"/>
  <c r="BL118" i="37"/>
  <c r="BT118" i="37"/>
  <c r="BN119" i="37"/>
  <c r="BI120" i="37"/>
  <c r="BQ120" i="37"/>
  <c r="BM121" i="37"/>
  <c r="BU121" i="37"/>
  <c r="BR122" i="37"/>
  <c r="BP123" i="37"/>
  <c r="BO124" i="37"/>
  <c r="BO125" i="37"/>
  <c r="BP126" i="37"/>
  <c r="BR127" i="37"/>
  <c r="BU128" i="37"/>
  <c r="BT131" i="37"/>
  <c r="U75" i="37"/>
  <c r="AC75" i="37"/>
  <c r="AK75" i="37"/>
  <c r="AS75" i="37"/>
  <c r="BA75" i="37"/>
  <c r="BI75" i="37"/>
  <c r="BQ75" i="37"/>
  <c r="T76" i="37"/>
  <c r="AB76" i="37"/>
  <c r="AJ76" i="37"/>
  <c r="AR76" i="37"/>
  <c r="AZ76" i="37"/>
  <c r="BH76" i="37"/>
  <c r="BP76" i="37"/>
  <c r="T77" i="37"/>
  <c r="AB77" i="37"/>
  <c r="AJ77" i="37"/>
  <c r="AR77" i="37"/>
  <c r="AZ77" i="37"/>
  <c r="BH77" i="37"/>
  <c r="BP77" i="37"/>
  <c r="U78" i="37"/>
  <c r="AC78" i="37"/>
  <c r="AK78" i="37"/>
  <c r="AS78" i="37"/>
  <c r="BA78" i="37"/>
  <c r="BI78" i="37"/>
  <c r="BQ78" i="37"/>
  <c r="W79" i="37"/>
  <c r="AE79" i="37"/>
  <c r="AM79" i="37"/>
  <c r="AU79" i="37"/>
  <c r="BC79" i="37"/>
  <c r="BK79" i="37"/>
  <c r="BS79" i="37"/>
  <c r="Z80" i="37"/>
  <c r="AH80" i="37"/>
  <c r="AP80" i="37"/>
  <c r="AX80" i="37"/>
  <c r="BF80" i="37"/>
  <c r="BN80" i="37"/>
  <c r="V81" i="37"/>
  <c r="AD81" i="37"/>
  <c r="AL81" i="37"/>
  <c r="AT81" i="37"/>
  <c r="BB81" i="37"/>
  <c r="BJ81" i="37"/>
  <c r="BR81" i="37"/>
  <c r="AA82" i="37"/>
  <c r="AI82" i="37"/>
  <c r="AQ82" i="37"/>
  <c r="AY82" i="37"/>
  <c r="BG82" i="37"/>
  <c r="BO82" i="37"/>
  <c r="Y83" i="37"/>
  <c r="AG83" i="37"/>
  <c r="AO83" i="37"/>
  <c r="AW83" i="37"/>
  <c r="BE83" i="37"/>
  <c r="BM83" i="37"/>
  <c r="BU83" i="37"/>
  <c r="AF84" i="37"/>
  <c r="AN84" i="37"/>
  <c r="AV84" i="37"/>
  <c r="BD84" i="37"/>
  <c r="BL84" i="37"/>
  <c r="BT84" i="37"/>
  <c r="AF85" i="37"/>
  <c r="AN85" i="37"/>
  <c r="AV85" i="37"/>
  <c r="BD85" i="37"/>
  <c r="BL85" i="37"/>
  <c r="BT85" i="37"/>
  <c r="AG86" i="37"/>
  <c r="AO86" i="37"/>
  <c r="AW86" i="37"/>
  <c r="BE86" i="37"/>
  <c r="BM86" i="37"/>
  <c r="BU86" i="37"/>
  <c r="AI87" i="37"/>
  <c r="AQ87" i="37"/>
  <c r="AY87" i="37"/>
  <c r="BG87" i="37"/>
  <c r="BO87" i="37"/>
  <c r="AD88" i="37"/>
  <c r="AL88" i="37"/>
  <c r="AT88" i="37"/>
  <c r="BB88" i="37"/>
  <c r="BJ88" i="37"/>
  <c r="BR88" i="37"/>
  <c r="AH89" i="37"/>
  <c r="AP89" i="37"/>
  <c r="AX89" i="37"/>
  <c r="BF89" i="37"/>
  <c r="BN89" i="37"/>
  <c r="AE90" i="37"/>
  <c r="AM90" i="37"/>
  <c r="AU90" i="37"/>
  <c r="BC90" i="37"/>
  <c r="BK90" i="37"/>
  <c r="BS90" i="37"/>
  <c r="AK91" i="37"/>
  <c r="AS91" i="37"/>
  <c r="BA91" i="37"/>
  <c r="BI91" i="37"/>
  <c r="BQ91" i="37"/>
  <c r="AJ92" i="37"/>
  <c r="AR92" i="37"/>
  <c r="AZ92" i="37"/>
  <c r="BH92" i="37"/>
  <c r="BP92" i="37"/>
  <c r="AJ93" i="37"/>
  <c r="AR93" i="37"/>
  <c r="AZ93" i="37"/>
  <c r="BH93" i="37"/>
  <c r="BP93" i="37"/>
  <c r="AK94" i="37"/>
  <c r="AS94" i="37"/>
  <c r="BA94" i="37"/>
  <c r="BI94" i="37"/>
  <c r="BQ94" i="37"/>
  <c r="AM95" i="37"/>
  <c r="AU95" i="37"/>
  <c r="BC95" i="37"/>
  <c r="BK95" i="37"/>
  <c r="BS95" i="37"/>
  <c r="AP96" i="37"/>
  <c r="AX96" i="37"/>
  <c r="BF96" i="37"/>
  <c r="BN96" i="37"/>
  <c r="AL97" i="37"/>
  <c r="AT97" i="37"/>
  <c r="BB97" i="37"/>
  <c r="BJ97" i="37"/>
  <c r="BR97" i="37"/>
  <c r="AQ98" i="37"/>
  <c r="AY98" i="37"/>
  <c r="BG98" i="37"/>
  <c r="BO98" i="37"/>
  <c r="AO99" i="37"/>
  <c r="AW99" i="37"/>
  <c r="BE99" i="37"/>
  <c r="BM99" i="37"/>
  <c r="BU99" i="37"/>
  <c r="AV100" i="37"/>
  <c r="BD100" i="37"/>
  <c r="BL100" i="37"/>
  <c r="BT100" i="37"/>
  <c r="AV101" i="37"/>
  <c r="BD101" i="37"/>
  <c r="BL101" i="37"/>
  <c r="BT101" i="37"/>
  <c r="AW102" i="37"/>
  <c r="BE102" i="37"/>
  <c r="BM102" i="37"/>
  <c r="BU102" i="37"/>
  <c r="AY103" i="37"/>
  <c r="BG103" i="37"/>
  <c r="BO103" i="37"/>
  <c r="AT104" i="37"/>
  <c r="BB104" i="37"/>
  <c r="BJ104" i="37"/>
  <c r="BR104" i="37"/>
  <c r="AX105" i="37"/>
  <c r="BF105" i="37"/>
  <c r="BN105" i="37"/>
  <c r="AU106" i="37"/>
  <c r="BC106" i="37"/>
  <c r="BK106" i="37"/>
  <c r="BS106" i="37"/>
  <c r="BA107" i="37"/>
  <c r="BI107" i="37"/>
  <c r="BQ107" i="37"/>
  <c r="AZ108" i="37"/>
  <c r="BH108" i="37"/>
  <c r="BP108" i="37"/>
  <c r="AZ109" i="37"/>
  <c r="BH109" i="37"/>
  <c r="BP109" i="37"/>
  <c r="BA110" i="37"/>
  <c r="BI110" i="37"/>
  <c r="BQ110" i="37"/>
  <c r="BC111" i="37"/>
  <c r="BK111" i="37"/>
  <c r="BS111" i="37"/>
  <c r="BF112" i="37"/>
  <c r="BN112" i="37"/>
  <c r="BB113" i="37"/>
  <c r="BJ113" i="37"/>
  <c r="BR113" i="37"/>
  <c r="BG114" i="37"/>
  <c r="BO114" i="37"/>
  <c r="BE115" i="37"/>
  <c r="BM115" i="37"/>
  <c r="BU115" i="37"/>
  <c r="BL116" i="37"/>
  <c r="BT116" i="37"/>
  <c r="BL117" i="37"/>
  <c r="BT117" i="37"/>
  <c r="BM118" i="37"/>
  <c r="BU118" i="37"/>
  <c r="BO119" i="37"/>
  <c r="BJ120" i="37"/>
  <c r="BR120" i="37"/>
  <c r="BN121" i="37"/>
  <c r="BK122" i="37"/>
  <c r="BS122" i="37"/>
  <c r="BQ123" i="37"/>
  <c r="BP124" i="37"/>
  <c r="BP125" i="37"/>
  <c r="BQ126" i="37"/>
  <c r="BS127" i="37"/>
  <c r="BR129" i="37"/>
  <c r="BU131" i="37"/>
  <c r="V75" i="37"/>
  <c r="AD75" i="37"/>
  <c r="AL75" i="37"/>
  <c r="AT75" i="37"/>
  <c r="BB75" i="37"/>
  <c r="BJ75" i="37"/>
  <c r="BR75" i="37"/>
  <c r="U76" i="37"/>
  <c r="AC76" i="37"/>
  <c r="AK76" i="37"/>
  <c r="AS76" i="37"/>
  <c r="BA76" i="37"/>
  <c r="BI76" i="37"/>
  <c r="BQ76" i="37"/>
  <c r="U77" i="37"/>
  <c r="AC77" i="37"/>
  <c r="AK77" i="37"/>
  <c r="AS77" i="37"/>
  <c r="BA77" i="37"/>
  <c r="BI77" i="37"/>
  <c r="BQ77" i="37"/>
  <c r="V78" i="37"/>
  <c r="AD78" i="37"/>
  <c r="AL78" i="37"/>
  <c r="AT78" i="37"/>
  <c r="BB78" i="37"/>
  <c r="BJ78" i="37"/>
  <c r="BR78" i="37"/>
  <c r="X79" i="37"/>
  <c r="AF79" i="37"/>
  <c r="AN79" i="37"/>
  <c r="AV79" i="37"/>
  <c r="BD79" i="37"/>
  <c r="BL79" i="37"/>
  <c r="BT79" i="37"/>
  <c r="AA80" i="37"/>
  <c r="AI80" i="37"/>
  <c r="AQ80" i="37"/>
  <c r="AY80" i="37"/>
  <c r="BG80" i="37"/>
  <c r="BO80" i="37"/>
  <c r="W81" i="37"/>
  <c r="AE81" i="37"/>
  <c r="AM81" i="37"/>
  <c r="AU81" i="37"/>
  <c r="BC81" i="37"/>
  <c r="BK81" i="37"/>
  <c r="BS81" i="37"/>
  <c r="AB82" i="37"/>
  <c r="AJ82" i="37"/>
  <c r="AR82" i="37"/>
  <c r="AZ82" i="37"/>
  <c r="BH82" i="37"/>
  <c r="BP82" i="37"/>
  <c r="Z83" i="37"/>
  <c r="AH83" i="37"/>
  <c r="AP83" i="37"/>
  <c r="AX83" i="37"/>
  <c r="BF83" i="37"/>
  <c r="BN83" i="37"/>
  <c r="Y84" i="37"/>
  <c r="AG84" i="37"/>
  <c r="AO84" i="37"/>
  <c r="AW84" i="37"/>
  <c r="BE84" i="37"/>
  <c r="BM84" i="37"/>
  <c r="BU84" i="37"/>
  <c r="AG85" i="37"/>
  <c r="AO85" i="37"/>
  <c r="AW85" i="37"/>
  <c r="BE85" i="37"/>
  <c r="BM85" i="37"/>
  <c r="BU85" i="37"/>
  <c r="AH86" i="37"/>
  <c r="AP86" i="37"/>
  <c r="AX86" i="37"/>
  <c r="BF86" i="37"/>
  <c r="BN86" i="37"/>
  <c r="AB87" i="37"/>
  <c r="AJ87" i="37"/>
  <c r="AR87" i="37"/>
  <c r="AZ87" i="37"/>
  <c r="BH87" i="37"/>
  <c r="BP87" i="37"/>
  <c r="AE88" i="37"/>
  <c r="AM88" i="37"/>
  <c r="AU88" i="37"/>
  <c r="BC88" i="37"/>
  <c r="BK88" i="37"/>
  <c r="BS88" i="37"/>
  <c r="AI89" i="37"/>
  <c r="AQ89" i="37"/>
  <c r="AY89" i="37"/>
  <c r="BG89" i="37"/>
  <c r="BO89" i="37"/>
  <c r="AF90" i="37"/>
  <c r="AN90" i="37"/>
  <c r="AV90" i="37"/>
  <c r="BD90" i="37"/>
  <c r="BL90" i="37"/>
  <c r="BT90" i="37"/>
  <c r="AL91" i="37"/>
  <c r="AT91" i="37"/>
  <c r="BB91" i="37"/>
  <c r="BJ91" i="37"/>
  <c r="BR91" i="37"/>
  <c r="AK92" i="37"/>
  <c r="AS92" i="37"/>
  <c r="BA92" i="37"/>
  <c r="BI92" i="37"/>
  <c r="BQ92" i="37"/>
  <c r="AK93" i="37"/>
  <c r="AS93" i="37"/>
  <c r="BA93" i="37"/>
  <c r="BI93" i="37"/>
  <c r="BQ93" i="37"/>
  <c r="AL94" i="37"/>
  <c r="AT94" i="37"/>
  <c r="BB94" i="37"/>
  <c r="BJ94" i="37"/>
  <c r="BR94" i="37"/>
  <c r="AN95" i="37"/>
  <c r="AV95" i="37"/>
  <c r="BD95" i="37"/>
  <c r="BL95" i="37"/>
  <c r="BT95" i="37"/>
  <c r="AQ96" i="37"/>
  <c r="AY96" i="37"/>
  <c r="BG96" i="37"/>
  <c r="BO96" i="37"/>
  <c r="AM97" i="37"/>
  <c r="AU97" i="37"/>
  <c r="BC97" i="37"/>
  <c r="BK97" i="37"/>
  <c r="BS97" i="37"/>
  <c r="AR98" i="37"/>
  <c r="AZ98" i="37"/>
  <c r="BH98" i="37"/>
  <c r="BP98" i="37"/>
  <c r="AP99" i="37"/>
  <c r="AX99" i="37"/>
  <c r="BF99" i="37"/>
  <c r="BN99" i="37"/>
  <c r="AO100" i="37"/>
  <c r="AW100" i="37"/>
  <c r="BE100" i="37"/>
  <c r="BM100" i="37"/>
  <c r="BU100" i="37"/>
  <c r="AW101" i="37"/>
  <c r="BE101" i="37"/>
  <c r="BM101" i="37"/>
  <c r="BU101" i="37"/>
  <c r="AX102" i="37"/>
  <c r="BF102" i="37"/>
  <c r="BN102" i="37"/>
  <c r="AR103" i="37"/>
  <c r="AZ103" i="37"/>
  <c r="BH103" i="37"/>
  <c r="BP103" i="37"/>
  <c r="AU104" i="37"/>
  <c r="BC104" i="37"/>
  <c r="BK104" i="37"/>
  <c r="BS104" i="37"/>
  <c r="AY105" i="37"/>
  <c r="BG105" i="37"/>
  <c r="BO105" i="37"/>
  <c r="AV106" i="37"/>
  <c r="BD106" i="37"/>
  <c r="BL106" i="37"/>
  <c r="BT106" i="37"/>
  <c r="BB107" i="37"/>
  <c r="BJ107" i="37"/>
  <c r="BR107" i="37"/>
  <c r="BA108" i="37"/>
  <c r="BI108" i="37"/>
  <c r="BQ108" i="37"/>
  <c r="BA109" i="37"/>
  <c r="BI109" i="37"/>
  <c r="BQ109" i="37"/>
  <c r="BB110" i="37"/>
  <c r="BJ110" i="37"/>
  <c r="BR110" i="37"/>
  <c r="BD111" i="37"/>
  <c r="BL111" i="37"/>
  <c r="BT111" i="37"/>
  <c r="BG112" i="37"/>
  <c r="BO112" i="37"/>
  <c r="BC113" i="37"/>
  <c r="BK113" i="37"/>
  <c r="BS113" i="37"/>
  <c r="BH114" i="37"/>
  <c r="BP114" i="37"/>
  <c r="BF115" i="37"/>
  <c r="BN115" i="37"/>
  <c r="BE116" i="37"/>
  <c r="BM116" i="37"/>
  <c r="BU116" i="37"/>
  <c r="BM117" i="37"/>
  <c r="BU117" i="37"/>
  <c r="BN118" i="37"/>
  <c r="BH119" i="37"/>
  <c r="BP119" i="37"/>
  <c r="BK120" i="37"/>
  <c r="BS120" i="37"/>
  <c r="BO121" i="37"/>
  <c r="BL122" i="37"/>
  <c r="BT122" i="37"/>
  <c r="BR123" i="37"/>
  <c r="BQ124" i="37"/>
  <c r="BQ125" i="37"/>
  <c r="BR126" i="37"/>
  <c r="BT127" i="37"/>
  <c r="BS129" i="37"/>
  <c r="BU132" i="37"/>
  <c r="W75" i="37"/>
  <c r="AE75" i="37"/>
  <c r="AM75" i="37"/>
  <c r="AU75" i="37"/>
  <c r="BC75" i="37"/>
  <c r="BK75" i="37"/>
  <c r="BS75" i="37"/>
  <c r="V76" i="37"/>
  <c r="AD76" i="37"/>
  <c r="AL76" i="37"/>
  <c r="AT76" i="37"/>
  <c r="BB76" i="37"/>
  <c r="BJ76" i="37"/>
  <c r="BR76" i="37"/>
  <c r="V77" i="37"/>
  <c r="AD77" i="37"/>
  <c r="AL77" i="37"/>
  <c r="AT77" i="37"/>
  <c r="BB77" i="37"/>
  <c r="BJ77" i="37"/>
  <c r="BR77" i="37"/>
  <c r="W78" i="37"/>
  <c r="AE78" i="37"/>
  <c r="AM78" i="37"/>
  <c r="AU78" i="37"/>
  <c r="BC78" i="37"/>
  <c r="BK78" i="37"/>
  <c r="BS78" i="37"/>
  <c r="Y79" i="37"/>
  <c r="AG79" i="37"/>
  <c r="AO79" i="37"/>
  <c r="AW79" i="37"/>
  <c r="BE79" i="37"/>
  <c r="BM79" i="37"/>
  <c r="BU79" i="37"/>
  <c r="AB80" i="37"/>
  <c r="AJ80" i="37"/>
  <c r="AR80" i="37"/>
  <c r="AZ80" i="37"/>
  <c r="BH80" i="37"/>
  <c r="BP80" i="37"/>
  <c r="X81" i="37"/>
  <c r="AF81" i="37"/>
  <c r="AN81" i="37"/>
  <c r="AV81" i="37"/>
  <c r="BD81" i="37"/>
  <c r="BL81" i="37"/>
  <c r="BT81" i="37"/>
  <c r="AC82" i="37"/>
  <c r="AK82" i="37"/>
  <c r="AS82" i="37"/>
  <c r="BA82" i="37"/>
  <c r="BI82" i="37"/>
  <c r="BQ82" i="37"/>
  <c r="AA83" i="37"/>
  <c r="AI83" i="37"/>
  <c r="AQ83" i="37"/>
  <c r="AY83" i="37"/>
  <c r="BG83" i="37"/>
  <c r="BO83" i="37"/>
  <c r="Z84" i="37"/>
  <c r="AH84" i="37"/>
  <c r="AP84" i="37"/>
  <c r="AX84" i="37"/>
  <c r="BF84" i="37"/>
  <c r="BN84" i="37"/>
  <c r="Z85" i="37"/>
  <c r="AH85" i="37"/>
  <c r="AP85" i="37"/>
  <c r="AX85" i="37"/>
  <c r="BF85" i="37"/>
  <c r="BN85" i="37"/>
  <c r="AA86" i="37"/>
  <c r="AI86" i="37"/>
  <c r="AQ86" i="37"/>
  <c r="AY86" i="37"/>
  <c r="BG86" i="37"/>
  <c r="BO86" i="37"/>
  <c r="AC87" i="37"/>
  <c r="AK87" i="37"/>
  <c r="AS87" i="37"/>
  <c r="BA87" i="37"/>
  <c r="BI87" i="37"/>
  <c r="BQ87" i="37"/>
  <c r="AF88" i="37"/>
  <c r="AN88" i="37"/>
  <c r="AV88" i="37"/>
  <c r="BD88" i="37"/>
  <c r="BL88" i="37"/>
  <c r="BT88" i="37"/>
  <c r="AJ89" i="37"/>
  <c r="AR89" i="37"/>
  <c r="AZ89" i="37"/>
  <c r="BH89" i="37"/>
  <c r="BP89" i="37"/>
  <c r="AG90" i="37"/>
  <c r="AO90" i="37"/>
  <c r="AW90" i="37"/>
  <c r="BE90" i="37"/>
  <c r="BM90" i="37"/>
  <c r="BU90" i="37"/>
  <c r="AM91" i="37"/>
  <c r="AU91" i="37"/>
  <c r="BC91" i="37"/>
  <c r="BK91" i="37"/>
  <c r="BS91" i="37"/>
  <c r="AL92" i="37"/>
  <c r="AT92" i="37"/>
  <c r="BB92" i="37"/>
  <c r="BJ92" i="37"/>
  <c r="BR92" i="37"/>
  <c r="AL93" i="37"/>
  <c r="AT93" i="37"/>
  <c r="BB93" i="37"/>
  <c r="BJ93" i="37"/>
  <c r="BR93" i="37"/>
  <c r="AM94" i="37"/>
  <c r="AU94" i="37"/>
  <c r="BC94" i="37"/>
  <c r="BK94" i="37"/>
  <c r="BS94" i="37"/>
  <c r="AO95" i="37"/>
  <c r="AW95" i="37"/>
  <c r="BE95" i="37"/>
  <c r="BM95" i="37"/>
  <c r="BU95" i="37"/>
  <c r="AR96" i="37"/>
  <c r="AZ96" i="37"/>
  <c r="BH96" i="37"/>
  <c r="BP96" i="37"/>
  <c r="AN97" i="37"/>
  <c r="AV97" i="37"/>
  <c r="BD97" i="37"/>
  <c r="BL97" i="37"/>
  <c r="BT97" i="37"/>
  <c r="AS98" i="37"/>
  <c r="BA98" i="37"/>
  <c r="BI98" i="37"/>
  <c r="BQ98" i="37"/>
  <c r="AQ99" i="37"/>
  <c r="AY99" i="37"/>
  <c r="BG99" i="37"/>
  <c r="BO99" i="37"/>
  <c r="AP100" i="37"/>
  <c r="AX100" i="37"/>
  <c r="BF100" i="37"/>
  <c r="BN100" i="37"/>
  <c r="AP101" i="37"/>
  <c r="AX101" i="37"/>
  <c r="BF101" i="37"/>
  <c r="BN101" i="37"/>
  <c r="AQ102" i="37"/>
  <c r="AY102" i="37"/>
  <c r="BG102" i="37"/>
  <c r="BO102" i="37"/>
  <c r="AS103" i="37"/>
  <c r="BA103" i="37"/>
  <c r="BI103" i="37"/>
  <c r="BQ103" i="37"/>
  <c r="AV104" i="37"/>
  <c r="BD104" i="37"/>
  <c r="BL104" i="37"/>
  <c r="BT104" i="37"/>
  <c r="AZ105" i="37"/>
  <c r="BH105" i="37"/>
  <c r="BP105" i="37"/>
  <c r="AW106" i="37"/>
  <c r="BE106" i="37"/>
  <c r="BM106" i="37"/>
  <c r="BU106" i="37"/>
  <c r="BC107" i="37"/>
  <c r="BK107" i="37"/>
  <c r="BS107" i="37"/>
  <c r="BB108" i="37"/>
  <c r="BJ108" i="37"/>
  <c r="BR108" i="37"/>
  <c r="BB109" i="37"/>
  <c r="BJ109" i="37"/>
  <c r="BR109" i="37"/>
  <c r="BC110" i="37"/>
  <c r="BK110" i="37"/>
  <c r="BS110" i="37"/>
  <c r="BE111" i="37"/>
  <c r="BM111" i="37"/>
  <c r="BU111" i="37"/>
  <c r="BH112" i="37"/>
  <c r="BP112" i="37"/>
  <c r="BD113" i="37"/>
  <c r="BL113" i="37"/>
  <c r="BT113" i="37"/>
  <c r="BI114" i="37"/>
  <c r="BQ114" i="37"/>
  <c r="BG115" i="37"/>
  <c r="BO115" i="37"/>
  <c r="BF116" i="37"/>
  <c r="BN116" i="37"/>
  <c r="BF117" i="37"/>
  <c r="BN117" i="37"/>
  <c r="BG118" i="37"/>
  <c r="BO118" i="37"/>
  <c r="BI119" i="37"/>
  <c r="BQ119" i="37"/>
  <c r="BL120" i="37"/>
  <c r="BT120" i="37"/>
  <c r="BP121" i="37"/>
  <c r="BM122" i="37"/>
  <c r="BU122" i="37"/>
  <c r="BS123" i="37"/>
  <c r="BR124" i="37"/>
  <c r="BR125" i="37"/>
  <c r="BS126" i="37"/>
  <c r="BU127" i="37"/>
  <c r="BT129" i="37"/>
  <c r="P75" i="37"/>
  <c r="X75" i="37"/>
  <c r="AF75" i="37"/>
  <c r="AN75" i="37"/>
  <c r="AV75" i="37"/>
  <c r="BD75" i="37"/>
  <c r="BL75" i="37"/>
  <c r="BT75" i="37"/>
  <c r="W76" i="37"/>
  <c r="AE76" i="37"/>
  <c r="AM76" i="37"/>
  <c r="AU76" i="37"/>
  <c r="BC76" i="37"/>
  <c r="BK76" i="37"/>
  <c r="BS76" i="37"/>
  <c r="W77" i="37"/>
  <c r="AE77" i="37"/>
  <c r="AM77" i="37"/>
  <c r="AU77" i="37"/>
  <c r="BC77" i="37"/>
  <c r="BK77" i="37"/>
  <c r="BS77" i="37"/>
  <c r="X78" i="37"/>
  <c r="AF78" i="37"/>
  <c r="AN78" i="37"/>
  <c r="AV78" i="37"/>
  <c r="BD78" i="37"/>
  <c r="BL78" i="37"/>
  <c r="BT78" i="37"/>
  <c r="Z79" i="37"/>
  <c r="AH79" i="37"/>
  <c r="AP79" i="37"/>
  <c r="AX79" i="37"/>
  <c r="BF79" i="37"/>
  <c r="BN79" i="37"/>
  <c r="U80" i="37"/>
  <c r="AC80" i="37"/>
  <c r="AK80" i="37"/>
  <c r="AS80" i="37"/>
  <c r="BA80" i="37"/>
  <c r="BI80" i="37"/>
  <c r="BQ80" i="37"/>
  <c r="Y81" i="37"/>
  <c r="AG81" i="37"/>
  <c r="AO81" i="37"/>
  <c r="AW81" i="37"/>
  <c r="BE81" i="37"/>
  <c r="BM81" i="37"/>
  <c r="BU81" i="37"/>
  <c r="AD82" i="37"/>
  <c r="AL82" i="37"/>
  <c r="AT82" i="37"/>
  <c r="BB82" i="37"/>
  <c r="BJ82" i="37"/>
  <c r="BR82" i="37"/>
  <c r="AB83" i="37"/>
  <c r="AJ83" i="37"/>
  <c r="AR83" i="37"/>
  <c r="AZ83" i="37"/>
  <c r="BH83" i="37"/>
  <c r="BP83" i="37"/>
  <c r="AA84" i="37"/>
  <c r="AI84" i="37"/>
  <c r="AQ84" i="37"/>
  <c r="AY84" i="37"/>
  <c r="BG84" i="37"/>
  <c r="BO84" i="37"/>
  <c r="AA85" i="37"/>
  <c r="AI85" i="37"/>
  <c r="AQ85" i="37"/>
  <c r="AY85" i="37"/>
  <c r="BG85" i="37"/>
  <c r="BO85" i="37"/>
  <c r="AB86" i="37"/>
  <c r="AJ86" i="37"/>
  <c r="AR86" i="37"/>
  <c r="AZ86" i="37"/>
  <c r="BH86" i="37"/>
  <c r="BP86" i="37"/>
  <c r="AD87" i="37"/>
  <c r="AL87" i="37"/>
  <c r="AT87" i="37"/>
  <c r="BB87" i="37"/>
  <c r="BJ87" i="37"/>
  <c r="BR87" i="37"/>
  <c r="AG88" i="37"/>
  <c r="AO88" i="37"/>
  <c r="AW88" i="37"/>
  <c r="BE88" i="37"/>
  <c r="BM88" i="37"/>
  <c r="BU88" i="37"/>
  <c r="AK89" i="37"/>
  <c r="AS89" i="37"/>
  <c r="BA89" i="37"/>
  <c r="BI89" i="37"/>
  <c r="BQ89" i="37"/>
  <c r="AH90" i="37"/>
  <c r="AP90" i="37"/>
  <c r="AX90" i="37"/>
  <c r="BF90" i="37"/>
  <c r="BN90" i="37"/>
  <c r="AF91" i="37"/>
  <c r="AN91" i="37"/>
  <c r="AV91" i="37"/>
  <c r="BD91" i="37"/>
  <c r="BL91" i="37"/>
  <c r="BT91" i="37"/>
  <c r="AM92" i="37"/>
  <c r="AU92" i="37"/>
  <c r="BC92" i="37"/>
  <c r="BK92" i="37"/>
  <c r="BS92" i="37"/>
  <c r="AM93" i="37"/>
  <c r="AU93" i="37"/>
  <c r="BC93" i="37"/>
  <c r="BK93" i="37"/>
  <c r="BS93" i="37"/>
  <c r="AN94" i="37"/>
  <c r="AV94" i="37"/>
  <c r="BD94" i="37"/>
  <c r="BL94" i="37"/>
  <c r="BT94" i="37"/>
  <c r="AP95" i="37"/>
  <c r="AX95" i="37"/>
  <c r="BF95" i="37"/>
  <c r="BN95" i="37"/>
  <c r="AK96" i="37"/>
  <c r="AS96" i="37"/>
  <c r="BA96" i="37"/>
  <c r="BI96" i="37"/>
  <c r="BQ96" i="37"/>
  <c r="AO97" i="37"/>
  <c r="AW97" i="37"/>
  <c r="BE97" i="37"/>
  <c r="BM97" i="37"/>
  <c r="BU97" i="37"/>
  <c r="AT98" i="37"/>
  <c r="BB98" i="37"/>
  <c r="BJ98" i="37"/>
  <c r="BR98" i="37"/>
  <c r="AR99" i="37"/>
  <c r="AZ99" i="37"/>
  <c r="BH99" i="37"/>
  <c r="BP99" i="37"/>
  <c r="AQ100" i="37"/>
  <c r="AY100" i="37"/>
  <c r="BG100" i="37"/>
  <c r="BO100" i="37"/>
  <c r="AQ101" i="37"/>
  <c r="AY101" i="37"/>
  <c r="BG101" i="37"/>
  <c r="BO101" i="37"/>
  <c r="AR102" i="37"/>
  <c r="AZ102" i="37"/>
  <c r="BH102" i="37"/>
  <c r="BP102" i="37"/>
  <c r="AT103" i="37"/>
  <c r="BB103" i="37"/>
  <c r="BJ103" i="37"/>
  <c r="BR103" i="37"/>
  <c r="AW104" i="37"/>
  <c r="BE104" i="37"/>
  <c r="BM104" i="37"/>
  <c r="BU104" i="37"/>
  <c r="BA105" i="37"/>
  <c r="BI105" i="37"/>
  <c r="BQ105" i="37"/>
  <c r="AX106" i="37"/>
  <c r="BF106" i="37"/>
  <c r="BN106" i="37"/>
  <c r="AV107" i="37"/>
  <c r="BD107" i="37"/>
  <c r="BL107" i="37"/>
  <c r="BT107" i="37"/>
  <c r="BC108" i="37"/>
  <c r="BK108" i="37"/>
  <c r="BS108" i="37"/>
  <c r="BC109" i="37"/>
  <c r="BK109" i="37"/>
  <c r="BS109" i="37"/>
  <c r="BD110" i="37"/>
  <c r="BL110" i="37"/>
  <c r="BT110" i="37"/>
  <c r="BF111" i="37"/>
  <c r="BN111" i="37"/>
  <c r="BA112" i="37"/>
  <c r="BI112" i="37"/>
  <c r="BQ112" i="37"/>
  <c r="BE113" i="37"/>
  <c r="BM113" i="37"/>
  <c r="BU113" i="37"/>
  <c r="BJ114" i="37"/>
  <c r="BR114" i="37"/>
  <c r="BH115" i="37"/>
  <c r="BP115" i="37"/>
  <c r="BG116" i="37"/>
  <c r="BO116" i="37"/>
  <c r="BG117" i="37"/>
  <c r="BO117" i="37"/>
  <c r="BH118" i="37"/>
  <c r="BP118" i="37"/>
  <c r="BJ119" i="37"/>
  <c r="BR119" i="37"/>
  <c r="BM120" i="37"/>
  <c r="BU120" i="37"/>
  <c r="BQ121" i="37"/>
  <c r="BN122" i="37"/>
  <c r="BL123" i="37"/>
  <c r="BT123" i="37"/>
  <c r="BS124" i="37"/>
  <c r="BS125" i="37"/>
  <c r="BT126" i="37"/>
  <c r="BQ128" i="37"/>
  <c r="BU129" i="37"/>
  <c r="Q75" i="37"/>
  <c r="Y75" i="37"/>
  <c r="AG75" i="37"/>
  <c r="AO75" i="37"/>
  <c r="AW75" i="37"/>
  <c r="BE75" i="37"/>
  <c r="BM75" i="37"/>
  <c r="BU75" i="37"/>
  <c r="X76" i="37"/>
  <c r="AF76" i="37"/>
  <c r="AN76" i="37"/>
  <c r="AV76" i="37"/>
  <c r="BD76" i="37"/>
  <c r="BL76" i="37"/>
  <c r="BT76" i="37"/>
  <c r="X77" i="37"/>
  <c r="AF77" i="37"/>
  <c r="AN77" i="37"/>
  <c r="AV77" i="37"/>
  <c r="BD77" i="37"/>
  <c r="BL77" i="37"/>
  <c r="BT77" i="37"/>
  <c r="Y78" i="37"/>
  <c r="AG78" i="37"/>
  <c r="AO78" i="37"/>
  <c r="AW78" i="37"/>
  <c r="BE78" i="37"/>
  <c r="BM78" i="37"/>
  <c r="BU78" i="37"/>
  <c r="AA79" i="37"/>
  <c r="AI79" i="37"/>
  <c r="AQ79" i="37"/>
  <c r="AY79" i="37"/>
  <c r="BG79" i="37"/>
  <c r="BO79" i="37"/>
  <c r="V80" i="37"/>
  <c r="AD80" i="37"/>
  <c r="AL80" i="37"/>
  <c r="AT80" i="37"/>
  <c r="BB80" i="37"/>
  <c r="BJ80" i="37"/>
  <c r="BR80" i="37"/>
  <c r="Z81" i="37"/>
  <c r="AH81" i="37"/>
  <c r="AP81" i="37"/>
  <c r="AX81" i="37"/>
  <c r="BF81" i="37"/>
  <c r="BN81" i="37"/>
  <c r="W82" i="37"/>
  <c r="AE82" i="37"/>
  <c r="AM82" i="37"/>
  <c r="AU82" i="37"/>
  <c r="BC82" i="37"/>
  <c r="BK82" i="37"/>
  <c r="BS82" i="37"/>
  <c r="AC83" i="37"/>
  <c r="AK83" i="37"/>
  <c r="AS83" i="37"/>
  <c r="BA83" i="37"/>
  <c r="BI83" i="37"/>
  <c r="BQ83" i="37"/>
  <c r="AB84" i="37"/>
  <c r="AJ84" i="37"/>
  <c r="AR84" i="37"/>
  <c r="AZ84" i="37"/>
  <c r="BH84" i="37"/>
  <c r="BP84" i="37"/>
  <c r="AB85" i="37"/>
  <c r="AJ85" i="37"/>
  <c r="AR85" i="37"/>
  <c r="AZ85" i="37"/>
  <c r="BH85" i="37"/>
  <c r="BP85" i="37"/>
  <c r="AC86" i="37"/>
  <c r="AK86" i="37"/>
  <c r="AS86" i="37"/>
  <c r="BA86" i="37"/>
  <c r="BI86" i="37"/>
  <c r="BQ86" i="37"/>
  <c r="AE87" i="37"/>
  <c r="AM87" i="37"/>
  <c r="AU87" i="37"/>
  <c r="BC87" i="37"/>
  <c r="BK87" i="37"/>
  <c r="BS87" i="37"/>
  <c r="AH88" i="37"/>
  <c r="AP88" i="37"/>
  <c r="AX88" i="37"/>
  <c r="BF88" i="37"/>
  <c r="BN88" i="37"/>
  <c r="AD89" i="37"/>
  <c r="AL89" i="37"/>
  <c r="AT89" i="37"/>
  <c r="BB89" i="37"/>
  <c r="BJ89" i="37"/>
  <c r="BR89" i="37"/>
  <c r="AI90" i="37"/>
  <c r="AQ90" i="37"/>
  <c r="AY90" i="37"/>
  <c r="BG90" i="37"/>
  <c r="BO90" i="37"/>
  <c r="AG91" i="37"/>
  <c r="AO91" i="37"/>
  <c r="AW91" i="37"/>
  <c r="BE91" i="37"/>
  <c r="BM91" i="37"/>
  <c r="BU91" i="37"/>
  <c r="AN92" i="37"/>
  <c r="AV92" i="37"/>
  <c r="BD92" i="37"/>
  <c r="BL92" i="37"/>
  <c r="BT92" i="37"/>
  <c r="AN93" i="37"/>
  <c r="AV93" i="37"/>
  <c r="BD93" i="37"/>
  <c r="BL93" i="37"/>
  <c r="BT93" i="37"/>
  <c r="AO94" i="37"/>
  <c r="AW94" i="37"/>
  <c r="BE94" i="37"/>
  <c r="BM94" i="37"/>
  <c r="BU94" i="37"/>
  <c r="AQ95" i="37"/>
  <c r="AY95" i="37"/>
  <c r="BG95" i="37"/>
  <c r="BO95" i="37"/>
  <c r="AL96" i="37"/>
  <c r="AT96" i="37"/>
  <c r="BB96" i="37"/>
  <c r="BJ96" i="37"/>
  <c r="BR96" i="37"/>
  <c r="AP97" i="37"/>
  <c r="AX97" i="37"/>
  <c r="BF97" i="37"/>
  <c r="BN97" i="37"/>
  <c r="AM98" i="37"/>
  <c r="AU98" i="37"/>
  <c r="BC98" i="37"/>
  <c r="BK98" i="37"/>
  <c r="BS98" i="37"/>
  <c r="AS99" i="37"/>
  <c r="BA99" i="37"/>
  <c r="BI99" i="37"/>
  <c r="BQ99" i="37"/>
  <c r="AR100" i="37"/>
  <c r="AZ100" i="37"/>
  <c r="BH100" i="37"/>
  <c r="BP100" i="37"/>
  <c r="AR101" i="37"/>
  <c r="AZ101" i="37"/>
  <c r="BH101" i="37"/>
  <c r="BP101" i="37"/>
  <c r="AS102" i="37"/>
  <c r="BA102" i="37"/>
  <c r="BI102" i="37"/>
  <c r="BQ102" i="37"/>
  <c r="AU103" i="37"/>
  <c r="BC103" i="37"/>
  <c r="BK103" i="37"/>
  <c r="BS103" i="37"/>
  <c r="AX104" i="37"/>
  <c r="BF104" i="37"/>
  <c r="BN104" i="37"/>
  <c r="AT105" i="37"/>
  <c r="BB105" i="37"/>
  <c r="BJ105" i="37"/>
  <c r="BR105" i="37"/>
  <c r="AY106" i="37"/>
  <c r="BG106" i="37"/>
  <c r="BO106" i="37"/>
  <c r="AW107" i="37"/>
  <c r="BE107" i="37"/>
  <c r="BM107" i="37"/>
  <c r="BU107" i="37"/>
  <c r="BD108" i="37"/>
  <c r="BL108" i="37"/>
  <c r="BT108" i="37"/>
  <c r="BD109" i="37"/>
  <c r="BL109" i="37"/>
  <c r="BT109" i="37"/>
  <c r="BE110" i="37"/>
  <c r="BM110" i="37"/>
  <c r="BU110" i="37"/>
  <c r="BG111" i="37"/>
  <c r="BO111" i="37"/>
  <c r="BB112" i="37"/>
  <c r="BJ112" i="37"/>
  <c r="BR112" i="37"/>
  <c r="BF113" i="37"/>
  <c r="BN113" i="37"/>
  <c r="BC114" i="37"/>
  <c r="BK114" i="37"/>
  <c r="BS114" i="37"/>
  <c r="BI115" i="37"/>
  <c r="BQ115" i="37"/>
  <c r="BH116" i="37"/>
  <c r="BP116" i="37"/>
  <c r="BH117" i="37"/>
  <c r="BP117" i="37"/>
  <c r="BI118" i="37"/>
  <c r="BQ118" i="37"/>
  <c r="BK119" i="37"/>
  <c r="BS119" i="37"/>
  <c r="BN120" i="37"/>
  <c r="BJ121" i="37"/>
  <c r="BR121" i="37"/>
  <c r="BO122" i="37"/>
  <c r="BM123" i="37"/>
  <c r="BU123" i="37"/>
  <c r="BT124" i="37"/>
  <c r="BT125" i="37"/>
  <c r="BU126" i="37"/>
  <c r="BR128" i="37"/>
  <c r="BS130" i="37"/>
  <c r="R75" i="37"/>
  <c r="Z75" i="37"/>
  <c r="AH75" i="37"/>
  <c r="AP75" i="37"/>
  <c r="AX75" i="37"/>
  <c r="BF75" i="37"/>
  <c r="BN75" i="37"/>
  <c r="Q76" i="37"/>
  <c r="Y76" i="37"/>
  <c r="AG76" i="37"/>
  <c r="AO76" i="37"/>
  <c r="AW76" i="37"/>
  <c r="BE76" i="37"/>
  <c r="BM76" i="37"/>
  <c r="BU76" i="37"/>
  <c r="Y77" i="37"/>
  <c r="AG77" i="37"/>
  <c r="AO77" i="37"/>
  <c r="AW77" i="37"/>
  <c r="BE77" i="37"/>
  <c r="BM77" i="37"/>
  <c r="BU77" i="37"/>
  <c r="Z78" i="37"/>
  <c r="AH78" i="37"/>
  <c r="AP78" i="37"/>
  <c r="AX78" i="37"/>
  <c r="BF78" i="37"/>
  <c r="BN78" i="37"/>
  <c r="T79" i="37"/>
  <c r="AB79" i="37"/>
  <c r="AJ79" i="37"/>
  <c r="AR79" i="37"/>
  <c r="AZ79" i="37"/>
  <c r="BH79" i="37"/>
  <c r="BP79" i="37"/>
  <c r="W80" i="37"/>
  <c r="AE80" i="37"/>
  <c r="AM80" i="37"/>
  <c r="AU80" i="37"/>
  <c r="BC80" i="37"/>
  <c r="BK80" i="37"/>
  <c r="BS80" i="37"/>
  <c r="AA81" i="37"/>
  <c r="AI81" i="37"/>
  <c r="AQ81" i="37"/>
  <c r="AY81" i="37"/>
  <c r="BG81" i="37"/>
  <c r="BO81" i="37"/>
  <c r="X82" i="37"/>
  <c r="AF82" i="37"/>
  <c r="AN82" i="37"/>
  <c r="AV82" i="37"/>
  <c r="BD82" i="37"/>
  <c r="BL82" i="37"/>
  <c r="BT82" i="37"/>
  <c r="AD83" i="37"/>
  <c r="AL83" i="37"/>
  <c r="AT83" i="37"/>
  <c r="BB83" i="37"/>
  <c r="BJ83" i="37"/>
  <c r="BR83" i="37"/>
  <c r="AC84" i="37"/>
  <c r="AK84" i="37"/>
  <c r="AS84" i="37"/>
  <c r="BA84" i="37"/>
  <c r="BI84" i="37"/>
  <c r="BQ84" i="37"/>
  <c r="AC85" i="37"/>
  <c r="AK85" i="37"/>
  <c r="AS85" i="37"/>
  <c r="BA85" i="37"/>
  <c r="BI85" i="37"/>
  <c r="BQ85" i="37"/>
  <c r="AD86" i="37"/>
  <c r="AL86" i="37"/>
  <c r="AT86" i="37"/>
  <c r="BB86" i="37"/>
  <c r="BJ86" i="37"/>
  <c r="BR86" i="37"/>
  <c r="AF87" i="37"/>
  <c r="AN87" i="37"/>
  <c r="AV87" i="37"/>
  <c r="BD87" i="37"/>
  <c r="BL87" i="37"/>
  <c r="BT87" i="37"/>
  <c r="AI88" i="37"/>
  <c r="AQ88" i="37"/>
  <c r="AY88" i="37"/>
  <c r="BG88" i="37"/>
  <c r="BO88" i="37"/>
  <c r="AE89" i="37"/>
  <c r="AM89" i="37"/>
  <c r="AU89" i="37"/>
  <c r="BC89" i="37"/>
  <c r="BK89" i="37"/>
  <c r="BS89" i="37"/>
  <c r="AJ90" i="37"/>
  <c r="AR90" i="37"/>
  <c r="AZ90" i="37"/>
  <c r="BH90" i="37"/>
  <c r="BP90" i="37"/>
  <c r="AH91" i="37"/>
  <c r="AP91" i="37"/>
  <c r="AX91" i="37"/>
  <c r="BF91" i="37"/>
  <c r="BN91" i="37"/>
  <c r="AG92" i="37"/>
  <c r="AO92" i="37"/>
  <c r="AW92" i="37"/>
  <c r="BE92" i="37"/>
  <c r="BM92" i="37"/>
  <c r="BU92" i="37"/>
  <c r="AO93" i="37"/>
  <c r="AW93" i="37"/>
  <c r="BE93" i="37"/>
  <c r="BM93" i="37"/>
  <c r="BU93" i="37"/>
  <c r="AP94" i="37"/>
  <c r="AX94" i="37"/>
  <c r="BF94" i="37"/>
  <c r="BN94" i="37"/>
  <c r="AJ95" i="37"/>
  <c r="AR95" i="37"/>
  <c r="AZ95" i="37"/>
  <c r="BH95" i="37"/>
  <c r="BP95" i="37"/>
  <c r="AM96" i="37"/>
  <c r="AU96" i="37"/>
  <c r="BC96" i="37"/>
  <c r="BK96" i="37"/>
  <c r="BS96" i="37"/>
  <c r="AQ97" i="37"/>
  <c r="AY97" i="37"/>
  <c r="BG97" i="37"/>
  <c r="BO97" i="37"/>
  <c r="AN98" i="37"/>
  <c r="AV98" i="37"/>
  <c r="BD98" i="37"/>
  <c r="BL98" i="37"/>
  <c r="BT98" i="37"/>
  <c r="AT99" i="37"/>
  <c r="BB99" i="37"/>
  <c r="BJ99" i="37"/>
  <c r="BR99" i="37"/>
  <c r="AS100" i="37"/>
  <c r="BA100" i="37"/>
  <c r="BI100" i="37"/>
  <c r="BQ100" i="37"/>
  <c r="AS101" i="37"/>
  <c r="BA101" i="37"/>
  <c r="BI101" i="37"/>
  <c r="BQ101" i="37"/>
  <c r="AT102" i="37"/>
  <c r="BB102" i="37"/>
  <c r="BJ102" i="37"/>
  <c r="BR102" i="37"/>
  <c r="AV103" i="37"/>
  <c r="BD103" i="37"/>
  <c r="BL103" i="37"/>
  <c r="BT103" i="37"/>
  <c r="AY104" i="37"/>
  <c r="BG104" i="37"/>
  <c r="BO104" i="37"/>
  <c r="AU105" i="37"/>
  <c r="BC105" i="37"/>
  <c r="BK105" i="37"/>
  <c r="BS105" i="37"/>
  <c r="AZ106" i="37"/>
  <c r="BH106" i="37"/>
  <c r="BP106" i="37"/>
  <c r="AX107" i="37"/>
  <c r="BF107" i="37"/>
  <c r="BN107" i="37"/>
  <c r="AW108" i="37"/>
  <c r="BE108" i="37"/>
  <c r="BM108" i="37"/>
  <c r="BU108" i="37"/>
  <c r="BE109" i="37"/>
  <c r="BM109" i="37"/>
  <c r="BU109" i="37"/>
  <c r="BF110" i="37"/>
  <c r="BN110" i="37"/>
  <c r="AZ111" i="37"/>
  <c r="BH111" i="37"/>
  <c r="BP111" i="37"/>
  <c r="BC112" i="37"/>
  <c r="BK112" i="37"/>
  <c r="BS112" i="37"/>
  <c r="BG113" i="37"/>
  <c r="BO113" i="37"/>
  <c r="BD114" i="37"/>
  <c r="BL114" i="37"/>
  <c r="BT114" i="37"/>
  <c r="BJ115" i="37"/>
  <c r="BR115" i="37"/>
  <c r="BI116" i="37"/>
  <c r="BQ116" i="37"/>
  <c r="BI117" i="37"/>
  <c r="BQ117" i="37"/>
  <c r="BJ118" i="37"/>
  <c r="BR118" i="37"/>
  <c r="BL119" i="37"/>
  <c r="BT119" i="37"/>
  <c r="BO120" i="37"/>
  <c r="BK121" i="37"/>
  <c r="BS121" i="37"/>
  <c r="BP122" i="37"/>
  <c r="BN123" i="37"/>
  <c r="BM124" i="37"/>
  <c r="BU124" i="37"/>
  <c r="BU125" i="37"/>
  <c r="BP127" i="37"/>
  <c r="BS128" i="37"/>
  <c r="BT130" i="37"/>
  <c r="S75" i="37"/>
  <c r="AA75" i="37"/>
  <c r="AI75" i="37"/>
  <c r="AQ75" i="37"/>
  <c r="AY75" i="37"/>
  <c r="BG75" i="37"/>
  <c r="BO75" i="37"/>
  <c r="R76" i="37"/>
  <c r="Z76" i="37"/>
  <c r="AH76" i="37"/>
  <c r="AP76" i="37"/>
  <c r="AX76" i="37"/>
  <c r="BF76" i="37"/>
  <c r="BN76" i="37"/>
  <c r="R77" i="37"/>
  <c r="Z77" i="37"/>
  <c r="AH77" i="37"/>
  <c r="AP77" i="37"/>
  <c r="AX77" i="37"/>
  <c r="BF77" i="37"/>
  <c r="BN77" i="37"/>
  <c r="S78" i="37"/>
  <c r="AA78" i="37"/>
  <c r="AI78" i="37"/>
  <c r="AQ78" i="37"/>
  <c r="AY78" i="37"/>
  <c r="BG78" i="37"/>
  <c r="BO78" i="37"/>
  <c r="U79" i="37"/>
  <c r="AC79" i="37"/>
  <c r="AK79" i="37"/>
  <c r="AS79" i="37"/>
  <c r="BA79" i="37"/>
  <c r="BI79" i="37"/>
  <c r="BQ79" i="37"/>
  <c r="X80" i="37"/>
  <c r="AF80" i="37"/>
  <c r="AN80" i="37"/>
  <c r="AV80" i="37"/>
  <c r="BD80" i="37"/>
  <c r="BL80" i="37"/>
  <c r="BT80" i="37"/>
  <c r="AB81" i="37"/>
  <c r="AJ81" i="37"/>
  <c r="AR81" i="37"/>
  <c r="AZ81" i="37"/>
  <c r="BH81" i="37"/>
  <c r="BP81" i="37"/>
  <c r="Y82" i="37"/>
  <c r="AG82" i="37"/>
  <c r="AO82" i="37"/>
  <c r="AW82" i="37"/>
  <c r="BE82" i="37"/>
  <c r="BM82" i="37"/>
  <c r="BU82" i="37"/>
  <c r="AE83" i="37"/>
  <c r="AM83" i="37"/>
  <c r="AU83" i="37"/>
  <c r="BC83" i="37"/>
  <c r="BK83" i="37"/>
  <c r="BS83" i="37"/>
  <c r="AD84" i="37"/>
  <c r="AL84" i="37"/>
  <c r="AT84" i="37"/>
  <c r="BB84" i="37"/>
  <c r="BJ84" i="37"/>
  <c r="BR84" i="37"/>
  <c r="AD85" i="37"/>
  <c r="AL85" i="37"/>
  <c r="AT85" i="37"/>
  <c r="BB85" i="37"/>
  <c r="BJ85" i="37"/>
  <c r="BR85" i="37"/>
  <c r="AE86" i="37"/>
  <c r="AM86" i="37"/>
  <c r="AU86" i="37"/>
  <c r="BC86" i="37"/>
  <c r="BK86" i="37"/>
  <c r="BS86" i="37"/>
  <c r="AG87" i="37"/>
  <c r="AO87" i="37"/>
  <c r="AW87" i="37"/>
  <c r="BE87" i="37"/>
  <c r="BM87" i="37"/>
  <c r="BU87" i="37"/>
  <c r="AJ88" i="37"/>
  <c r="AR88" i="37"/>
  <c r="AZ88" i="37"/>
  <c r="BH88" i="37"/>
  <c r="BP88" i="37"/>
  <c r="AF89" i="37"/>
  <c r="AN89" i="37"/>
  <c r="AV89" i="37"/>
  <c r="BD89" i="37"/>
  <c r="BL89" i="37"/>
  <c r="BT89" i="37"/>
  <c r="AK90" i="37"/>
  <c r="AS90" i="37"/>
  <c r="BA90" i="37"/>
  <c r="BI90" i="37"/>
  <c r="BQ90" i="37"/>
  <c r="AI91" i="37"/>
  <c r="AQ91" i="37"/>
  <c r="AY91" i="37"/>
  <c r="BG91" i="37"/>
  <c r="BO91" i="37"/>
  <c r="AH92" i="37"/>
  <c r="AP92" i="37"/>
  <c r="AX92" i="37"/>
  <c r="BF92" i="37"/>
  <c r="BN92" i="37"/>
  <c r="AH93" i="37"/>
  <c r="AP93" i="37"/>
  <c r="AX93" i="37"/>
  <c r="BF93" i="37"/>
  <c r="BN93" i="37"/>
  <c r="AI94" i="37"/>
  <c r="AQ94" i="37"/>
  <c r="AY94" i="37"/>
  <c r="BG94" i="37"/>
  <c r="BO94" i="37"/>
  <c r="AK95" i="37"/>
  <c r="AS95" i="37"/>
  <c r="BA95" i="37"/>
  <c r="BI95" i="37"/>
  <c r="BQ95" i="37"/>
  <c r="AN96" i="37"/>
  <c r="AV96" i="37"/>
  <c r="BD96" i="37"/>
  <c r="BL96" i="37"/>
  <c r="BT96" i="37"/>
  <c r="AR97" i="37"/>
  <c r="AZ97" i="37"/>
  <c r="BH97" i="37"/>
  <c r="BP97" i="37"/>
  <c r="AO98" i="37"/>
  <c r="AW98" i="37"/>
  <c r="BE98" i="37"/>
  <c r="BM98" i="37"/>
  <c r="BU98" i="37"/>
  <c r="AU99" i="37"/>
  <c r="BC99" i="37"/>
  <c r="BK99" i="37"/>
  <c r="BS99" i="37"/>
  <c r="AT100" i="37"/>
  <c r="BB100" i="37"/>
  <c r="BJ100" i="37"/>
  <c r="BR100" i="37"/>
  <c r="AT101" i="37"/>
  <c r="BB101" i="37"/>
  <c r="BJ101" i="37"/>
  <c r="BR101" i="37"/>
  <c r="AU102" i="37"/>
  <c r="BC102" i="37"/>
  <c r="BK102" i="37"/>
  <c r="BS102" i="37"/>
  <c r="AW103" i="37"/>
  <c r="BE103" i="37"/>
  <c r="BM103" i="37"/>
  <c r="BU103" i="37"/>
  <c r="AZ104" i="37"/>
  <c r="BH104" i="37"/>
  <c r="BP104" i="37"/>
  <c r="AV105" i="37"/>
  <c r="BD105" i="37"/>
  <c r="BL105" i="37"/>
  <c r="BT105" i="37"/>
  <c r="BA106" i="37"/>
  <c r="BI106" i="37"/>
  <c r="BQ106" i="37"/>
  <c r="AY107" i="37"/>
  <c r="BG107" i="37"/>
  <c r="BO107" i="37"/>
  <c r="AX108" i="37"/>
  <c r="BF108" i="37"/>
  <c r="BN108" i="37"/>
  <c r="AX109" i="37"/>
  <c r="BF109" i="37"/>
  <c r="BN109" i="37"/>
  <c r="AY110" i="37"/>
  <c r="BG110" i="37"/>
  <c r="BO110" i="37"/>
  <c r="BA111" i="37"/>
  <c r="BI111" i="37"/>
  <c r="BQ111" i="37"/>
  <c r="BD112" i="37"/>
  <c r="BL112" i="37"/>
  <c r="BT112" i="37"/>
  <c r="BH113" i="37"/>
  <c r="BP113" i="37"/>
  <c r="BE114" i="37"/>
  <c r="BM114" i="37"/>
  <c r="BU114" i="37"/>
  <c r="BK115" i="37"/>
  <c r="BS115" i="37"/>
  <c r="BJ116" i="37"/>
  <c r="BR116" i="37"/>
  <c r="BJ117" i="37"/>
  <c r="BR117" i="37"/>
  <c r="BK118" i="37"/>
  <c r="BS118" i="37"/>
  <c r="BM119" i="37"/>
  <c r="BU119" i="37"/>
  <c r="BP120" i="37"/>
  <c r="BL121" i="37"/>
  <c r="BT121" i="37"/>
  <c r="BQ122" i="37"/>
  <c r="BO123" i="37"/>
  <c r="BN124" i="37"/>
  <c r="BN125" i="37"/>
  <c r="BO126" i="37"/>
  <c r="BQ127" i="37"/>
  <c r="BT128" i="37"/>
  <c r="BU130" i="37"/>
  <c r="CB207" i="37"/>
  <c r="CB208" i="37" s="1"/>
  <c r="CB142" i="37"/>
  <c r="CB143" i="37" s="1"/>
  <c r="CB75" i="37"/>
  <c r="CB8" i="37"/>
  <c r="CB9" i="37" s="1"/>
  <c r="O5" i="37"/>
  <c r="CF78" i="39"/>
  <c r="CE9" i="37"/>
  <c r="CF8" i="37"/>
  <c r="CG206" i="37"/>
  <c r="CG78" i="39"/>
  <c r="CG143" i="37"/>
  <c r="CE210" i="39"/>
  <c r="CD7" i="37"/>
  <c r="CG8" i="37"/>
  <c r="CD141" i="37"/>
  <c r="CD207" i="37"/>
  <c r="CE78" i="39"/>
  <c r="CF206" i="37"/>
  <c r="CE145" i="39"/>
  <c r="CE74" i="37"/>
  <c r="CG74" i="37"/>
  <c r="CF141" i="37"/>
  <c r="CG210" i="39"/>
  <c r="CD143" i="37"/>
  <c r="CF143" i="37"/>
  <c r="CD208" i="37"/>
  <c r="CE141" i="37"/>
  <c r="CD8" i="37"/>
  <c r="CD74" i="37"/>
  <c r="CD11" i="39"/>
  <c r="CG207" i="37"/>
  <c r="CF9" i="37"/>
  <c r="CG208" i="37"/>
  <c r="CF207" i="37"/>
  <c r="CD9" i="37"/>
  <c r="CD206" i="37"/>
  <c r="CE75" i="37"/>
  <c r="CG7" i="37"/>
  <c r="CF11" i="39"/>
  <c r="CF7" i="37"/>
  <c r="CG75" i="37"/>
  <c r="CD142" i="37"/>
  <c r="CE11" i="39"/>
  <c r="CE8" i="37"/>
  <c r="CG11" i="39"/>
  <c r="CF142" i="37"/>
  <c r="CE143" i="37"/>
  <c r="CD75" i="37"/>
  <c r="CG145" i="39"/>
  <c r="CG9" i="37"/>
  <c r="CD145" i="39"/>
  <c r="CG142" i="37"/>
  <c r="CE7" i="37"/>
  <c r="CD78" i="39"/>
  <c r="CE206" i="37"/>
  <c r="CG141" i="37"/>
  <c r="CF145" i="39"/>
  <c r="CD210" i="39"/>
  <c r="CF210" i="39"/>
  <c r="CE142" i="37"/>
  <c r="CF208" i="37"/>
  <c r="CF75" i="37"/>
  <c r="CE208" i="37"/>
  <c r="CF74" i="37"/>
  <c r="CE207" i="37"/>
  <c r="CH210" i="39" l="1"/>
  <c r="CI210" i="39"/>
  <c r="CJ210" i="39" a="1"/>
  <c r="CJ210" i="39" s="1"/>
  <c r="CK210" i="39" s="1"/>
  <c r="CJ145" i="39" a="1"/>
  <c r="CJ145" i="39" s="1"/>
  <c r="CK145" i="39" s="1"/>
  <c r="CI145" i="39"/>
  <c r="CH145" i="39"/>
  <c r="CH11" i="39"/>
  <c r="CJ11" i="39" a="1"/>
  <c r="CJ11" i="39" s="1"/>
  <c r="CK11" i="39" s="1"/>
  <c r="CI11" i="39"/>
  <c r="CJ78" i="39" a="1"/>
  <c r="CJ78" i="39" s="1"/>
  <c r="CK78" i="39" s="1"/>
  <c r="CI78" i="39"/>
  <c r="CH78" i="39"/>
  <c r="CB147" i="39"/>
  <c r="CB212" i="39"/>
  <c r="CB13" i="39"/>
  <c r="CB80" i="39"/>
  <c r="K80" i="39"/>
  <c r="K148" i="39"/>
  <c r="R208" i="39"/>
  <c r="R206" i="39"/>
  <c r="R209" i="39"/>
  <c r="R207" i="39"/>
  <c r="R144" i="39"/>
  <c r="R142" i="39"/>
  <c r="R143" i="39"/>
  <c r="R141" i="39"/>
  <c r="R76" i="39"/>
  <c r="R77" i="39"/>
  <c r="R75" i="39"/>
  <c r="R74" i="39"/>
  <c r="R9" i="39"/>
  <c r="R10" i="39"/>
  <c r="R8" i="39"/>
  <c r="S5" i="39"/>
  <c r="R7" i="39"/>
  <c r="K12" i="39"/>
  <c r="K213" i="39"/>
  <c r="CJ206" i="37" a="1"/>
  <c r="CJ206" i="37" s="1"/>
  <c r="CK206" i="37" s="1"/>
  <c r="CJ208" i="37" a="1"/>
  <c r="CJ208" i="37" s="1"/>
  <c r="CJ207" i="37" a="1"/>
  <c r="CJ207" i="37" s="1"/>
  <c r="CJ141" i="37" a="1"/>
  <c r="CJ141" i="37" s="1"/>
  <c r="CK141" i="37" s="1"/>
  <c r="CJ142" i="37" a="1"/>
  <c r="CJ142" i="37" s="1"/>
  <c r="CJ143" i="37" a="1"/>
  <c r="CJ143" i="37" s="1"/>
  <c r="CJ74" i="37" a="1"/>
  <c r="CJ74" i="37" s="1"/>
  <c r="CK74" i="37" s="1"/>
  <c r="CJ75" i="37" a="1"/>
  <c r="CJ75" i="37" s="1"/>
  <c r="P5" i="37"/>
  <c r="O7" i="37"/>
  <c r="CJ9" i="37" a="1"/>
  <c r="CJ9" i="37" s="1"/>
  <c r="CJ8" i="37" a="1"/>
  <c r="CJ8" i="37" s="1"/>
  <c r="CJ7" i="37" a="1"/>
  <c r="CJ7" i="37" s="1"/>
  <c r="CK7" i="37" s="1"/>
  <c r="CI7" i="37"/>
  <c r="CT7" i="39" s="1"/>
  <c r="CI141" i="37"/>
  <c r="CT141" i="39" s="1"/>
  <c r="CB76" i="37"/>
  <c r="CB10" i="37"/>
  <c r="CH7" i="37"/>
  <c r="CI74" i="37"/>
  <c r="CT74" i="39" s="1"/>
  <c r="CH74" i="37"/>
  <c r="CB144" i="37"/>
  <c r="CH141" i="37"/>
  <c r="CI142" i="37"/>
  <c r="CT142" i="39" s="1"/>
  <c r="CB209" i="37"/>
  <c r="CI206" i="37"/>
  <c r="CT206" i="39" s="1"/>
  <c r="CH206" i="37"/>
  <c r="AH266" i="1" a="1"/>
  <c r="AH266" i="1" s="1"/>
  <c r="AB266" i="1" a="1"/>
  <c r="AB266" i="1" s="1"/>
  <c r="AA266" i="1"/>
  <c r="AH265" i="1" a="1"/>
  <c r="AH265" i="1" s="1"/>
  <c r="AB265" i="1" a="1"/>
  <c r="AB265" i="1" s="1"/>
  <c r="AA265" i="1"/>
  <c r="AH264" i="1" a="1"/>
  <c r="AH264" i="1" s="1"/>
  <c r="AB264" i="1" a="1"/>
  <c r="AB264" i="1" s="1"/>
  <c r="AA264" i="1"/>
  <c r="AH263" i="1" a="1"/>
  <c r="AH263" i="1" s="1"/>
  <c r="AB263" i="1" a="1"/>
  <c r="AB263" i="1" s="1"/>
  <c r="AA263" i="1"/>
  <c r="AH262" i="1" a="1"/>
  <c r="AH262" i="1" s="1"/>
  <c r="AB262" i="1" a="1"/>
  <c r="AB262" i="1" s="1"/>
  <c r="AA262" i="1"/>
  <c r="AH261" i="1" a="1"/>
  <c r="AH261" i="1" s="1"/>
  <c r="AB261" i="1" a="1"/>
  <c r="AB261" i="1" s="1"/>
  <c r="AA261" i="1"/>
  <c r="AH260" i="1" a="1"/>
  <c r="AH260" i="1" s="1"/>
  <c r="AB260" i="1" a="1"/>
  <c r="AB260" i="1" s="1"/>
  <c r="AA260" i="1"/>
  <c r="AH259" i="1" a="1"/>
  <c r="AH259" i="1" s="1"/>
  <c r="AB259" i="1" a="1"/>
  <c r="AB259" i="1" s="1"/>
  <c r="AA259" i="1"/>
  <c r="AH258" i="1" a="1"/>
  <c r="AH258" i="1" s="1"/>
  <c r="AB258" i="1" a="1"/>
  <c r="AB258" i="1" s="1"/>
  <c r="AA258" i="1"/>
  <c r="AH257" i="1" a="1"/>
  <c r="AH257" i="1" s="1"/>
  <c r="AB257" i="1" a="1"/>
  <c r="AB257" i="1" s="1"/>
  <c r="AA257" i="1"/>
  <c r="AH256" i="1" a="1"/>
  <c r="AH256" i="1" s="1"/>
  <c r="AB256" i="1" a="1"/>
  <c r="AB256" i="1" s="1"/>
  <c r="AA256" i="1"/>
  <c r="AH255" i="1" a="1"/>
  <c r="AH255" i="1" s="1"/>
  <c r="AB255" i="1" a="1"/>
  <c r="AB255" i="1" s="1"/>
  <c r="AA255" i="1"/>
  <c r="AH254" i="1" a="1"/>
  <c r="AH254" i="1" s="1"/>
  <c r="AB254" i="1" a="1"/>
  <c r="AB254" i="1" s="1"/>
  <c r="AA254" i="1"/>
  <c r="AH253" i="1" a="1"/>
  <c r="AH253" i="1" s="1"/>
  <c r="AB253" i="1" a="1"/>
  <c r="AB253" i="1" s="1"/>
  <c r="AA253" i="1"/>
  <c r="AH252" i="1" a="1"/>
  <c r="AH252" i="1" s="1"/>
  <c r="AB252" i="1" a="1"/>
  <c r="AB252" i="1" s="1"/>
  <c r="AA252" i="1"/>
  <c r="AH251" i="1" a="1"/>
  <c r="AH251" i="1" s="1"/>
  <c r="AB251" i="1" a="1"/>
  <c r="AB251" i="1" s="1"/>
  <c r="AA251" i="1"/>
  <c r="AH250" i="1" a="1"/>
  <c r="AH250" i="1" s="1"/>
  <c r="AB250" i="1" a="1"/>
  <c r="AB250" i="1" s="1"/>
  <c r="AA250" i="1"/>
  <c r="AH249" i="1" a="1"/>
  <c r="AH249" i="1" s="1"/>
  <c r="AB249" i="1" a="1"/>
  <c r="AB249" i="1" s="1"/>
  <c r="AA249" i="1"/>
  <c r="AH248" i="1" a="1"/>
  <c r="AH248" i="1" s="1"/>
  <c r="AB248" i="1" a="1"/>
  <c r="AB248" i="1" s="1"/>
  <c r="AA248" i="1"/>
  <c r="AH247" i="1" a="1"/>
  <c r="AH247" i="1" s="1"/>
  <c r="AB247" i="1" a="1"/>
  <c r="AB247" i="1" s="1"/>
  <c r="AA247" i="1"/>
  <c r="AH246" i="1" a="1"/>
  <c r="AH246" i="1" s="1"/>
  <c r="AB246" i="1" a="1"/>
  <c r="AB246" i="1" s="1"/>
  <c r="AA246" i="1"/>
  <c r="AH245" i="1" a="1"/>
  <c r="AH245" i="1" s="1"/>
  <c r="AB245" i="1" a="1"/>
  <c r="AB245" i="1" s="1"/>
  <c r="AA245" i="1"/>
  <c r="AH244" i="1" a="1"/>
  <c r="AH244" i="1" s="1"/>
  <c r="AB244" i="1" a="1"/>
  <c r="AB244" i="1" s="1"/>
  <c r="AA244" i="1"/>
  <c r="AH243" i="1" a="1"/>
  <c r="AH243" i="1" s="1"/>
  <c r="AB243" i="1" a="1"/>
  <c r="AB243" i="1" s="1"/>
  <c r="AA243" i="1"/>
  <c r="AH242" i="1" a="1"/>
  <c r="AH242" i="1" s="1"/>
  <c r="AB242" i="1" a="1"/>
  <c r="AB242" i="1" s="1"/>
  <c r="AA242" i="1"/>
  <c r="AH241" i="1" a="1"/>
  <c r="AH241" i="1" s="1"/>
  <c r="AB241" i="1" a="1"/>
  <c r="AB241" i="1" s="1"/>
  <c r="AA241" i="1"/>
  <c r="AH240" i="1" a="1"/>
  <c r="AH240" i="1" s="1"/>
  <c r="AB240" i="1" a="1"/>
  <c r="AB240" i="1" s="1"/>
  <c r="AA240" i="1"/>
  <c r="AH239" i="1" a="1"/>
  <c r="AH239" i="1" s="1"/>
  <c r="AB239" i="1" a="1"/>
  <c r="AB239" i="1" s="1"/>
  <c r="AA239" i="1"/>
  <c r="AH238" i="1" a="1"/>
  <c r="AH238" i="1" s="1"/>
  <c r="AB238" i="1" a="1"/>
  <c r="AB238" i="1" s="1"/>
  <c r="AA238" i="1"/>
  <c r="AH237" i="1" a="1"/>
  <c r="AH237" i="1" s="1"/>
  <c r="AB237" i="1" a="1"/>
  <c r="AB237" i="1" s="1"/>
  <c r="AA237" i="1"/>
  <c r="AH236" i="1" a="1"/>
  <c r="AH236" i="1" s="1"/>
  <c r="AB236" i="1" a="1"/>
  <c r="AB236" i="1" s="1"/>
  <c r="AA236" i="1"/>
  <c r="AH235" i="1" a="1"/>
  <c r="AH235" i="1" s="1"/>
  <c r="AB235" i="1" a="1"/>
  <c r="AB235" i="1" s="1"/>
  <c r="AA235" i="1"/>
  <c r="AH234" i="1" a="1"/>
  <c r="AH234" i="1" s="1"/>
  <c r="AB234" i="1" a="1"/>
  <c r="AB234" i="1" s="1"/>
  <c r="AA234" i="1"/>
  <c r="AH233" i="1" a="1"/>
  <c r="AH233" i="1" s="1"/>
  <c r="AB233" i="1" a="1"/>
  <c r="AB233" i="1" s="1"/>
  <c r="AA233" i="1"/>
  <c r="AH232" i="1" a="1"/>
  <c r="AH232" i="1" s="1"/>
  <c r="AB232" i="1" a="1"/>
  <c r="AB232" i="1" s="1"/>
  <c r="AA232" i="1"/>
  <c r="AH231" i="1" a="1"/>
  <c r="AH231" i="1" s="1"/>
  <c r="AB231" i="1" a="1"/>
  <c r="AB231" i="1" s="1"/>
  <c r="AA231" i="1"/>
  <c r="AH230" i="1" a="1"/>
  <c r="AH230" i="1" s="1"/>
  <c r="AB230" i="1" a="1"/>
  <c r="AB230" i="1" s="1"/>
  <c r="AA230" i="1"/>
  <c r="AH229" i="1" a="1"/>
  <c r="AH229" i="1" s="1"/>
  <c r="AB229" i="1" a="1"/>
  <c r="AB229" i="1" s="1"/>
  <c r="AA229" i="1"/>
  <c r="AH228" i="1" a="1"/>
  <c r="AH228" i="1" s="1"/>
  <c r="AB228" i="1" a="1"/>
  <c r="AB228" i="1" s="1"/>
  <c r="AA228" i="1"/>
  <c r="AH227" i="1" a="1"/>
  <c r="AH227" i="1" s="1"/>
  <c r="AB227" i="1" a="1"/>
  <c r="AB227" i="1" s="1"/>
  <c r="AA227" i="1"/>
  <c r="AH226" i="1" a="1"/>
  <c r="AH226" i="1" s="1"/>
  <c r="AB226" i="1" a="1"/>
  <c r="AB226" i="1" s="1"/>
  <c r="AA226" i="1"/>
  <c r="AH225" i="1" a="1"/>
  <c r="AH225" i="1" s="1"/>
  <c r="AB225" i="1" a="1"/>
  <c r="AB225" i="1" s="1"/>
  <c r="AA225" i="1"/>
  <c r="AH224" i="1" a="1"/>
  <c r="AH224" i="1" s="1"/>
  <c r="AB224" i="1" a="1"/>
  <c r="AB224" i="1" s="1"/>
  <c r="AA224" i="1"/>
  <c r="AH223" i="1" a="1"/>
  <c r="AH223" i="1" s="1"/>
  <c r="AB223" i="1" a="1"/>
  <c r="AB223" i="1" s="1"/>
  <c r="AA223" i="1"/>
  <c r="AH222" i="1" a="1"/>
  <c r="AH222" i="1" s="1"/>
  <c r="AB222" i="1" a="1"/>
  <c r="AB222" i="1" s="1"/>
  <c r="AA222" i="1"/>
  <c r="AH221" i="1" a="1"/>
  <c r="AH221" i="1" s="1"/>
  <c r="AB221" i="1" a="1"/>
  <c r="AB221" i="1" s="1"/>
  <c r="AA221" i="1"/>
  <c r="AH220" i="1" a="1"/>
  <c r="AH220" i="1" s="1"/>
  <c r="AB220" i="1" a="1"/>
  <c r="AB220" i="1" s="1"/>
  <c r="AA220" i="1"/>
  <c r="AH219" i="1" a="1"/>
  <c r="AH219" i="1" s="1"/>
  <c r="AB219" i="1" a="1"/>
  <c r="AB219" i="1" s="1"/>
  <c r="AA219" i="1"/>
  <c r="AH218" i="1" a="1"/>
  <c r="AH218" i="1" s="1"/>
  <c r="AB218" i="1" a="1"/>
  <c r="AB218" i="1" s="1"/>
  <c r="AA218" i="1"/>
  <c r="AH217" i="1" a="1"/>
  <c r="AH217" i="1" s="1"/>
  <c r="AB217" i="1" a="1"/>
  <c r="AB217" i="1" s="1"/>
  <c r="AA217" i="1"/>
  <c r="AH216" i="1" a="1"/>
  <c r="AH216" i="1" s="1"/>
  <c r="AB216" i="1" a="1"/>
  <c r="AB216" i="1" s="1"/>
  <c r="AA216" i="1"/>
  <c r="AH215" i="1" a="1"/>
  <c r="AH215" i="1" s="1"/>
  <c r="AB215" i="1" a="1"/>
  <c r="AB215" i="1" s="1"/>
  <c r="AA215" i="1"/>
  <c r="AH214" i="1" a="1"/>
  <c r="AH214" i="1" s="1"/>
  <c r="AB214" i="1" a="1"/>
  <c r="AB214" i="1" s="1"/>
  <c r="AA214" i="1"/>
  <c r="AH213" i="1" a="1"/>
  <c r="AH213" i="1" s="1"/>
  <c r="AB213" i="1" a="1"/>
  <c r="AB213" i="1" s="1"/>
  <c r="AA213" i="1"/>
  <c r="AH212" i="1" a="1"/>
  <c r="AH212" i="1" s="1"/>
  <c r="AB212" i="1" a="1"/>
  <c r="AB212" i="1" s="1"/>
  <c r="AA212" i="1"/>
  <c r="AH211" i="1" a="1"/>
  <c r="AH211" i="1" s="1"/>
  <c r="AB211" i="1" a="1"/>
  <c r="AB211" i="1" s="1"/>
  <c r="AA211" i="1"/>
  <c r="AH210" i="1" a="1"/>
  <c r="AH210" i="1" s="1"/>
  <c r="AB210" i="1" a="1"/>
  <c r="AB210" i="1" s="1"/>
  <c r="AA210" i="1"/>
  <c r="AH209" i="1" a="1"/>
  <c r="AH209" i="1" s="1"/>
  <c r="AB209" i="1" a="1"/>
  <c r="AB209" i="1" s="1"/>
  <c r="AA209" i="1"/>
  <c r="AH199" i="1"/>
  <c r="AH199" i="1" a="1"/>
  <c r="AB199" i="1" a="1"/>
  <c r="AB199" i="1" s="1"/>
  <c r="AA199" i="1"/>
  <c r="AH198" i="1" a="1"/>
  <c r="AH198" i="1" s="1"/>
  <c r="AB198" i="1" a="1"/>
  <c r="AB198" i="1" s="1"/>
  <c r="AA198" i="1"/>
  <c r="AH197" i="1" a="1"/>
  <c r="AH197" i="1" s="1"/>
  <c r="AB197" i="1" a="1"/>
  <c r="AB197" i="1" s="1"/>
  <c r="AA197" i="1"/>
  <c r="AH196" i="1" a="1"/>
  <c r="AH196" i="1" s="1"/>
  <c r="AB196" i="1" a="1"/>
  <c r="AB196" i="1" s="1"/>
  <c r="AA196" i="1"/>
  <c r="AH195" i="1" a="1"/>
  <c r="AH195" i="1" s="1"/>
  <c r="AB195" i="1" a="1"/>
  <c r="AB195" i="1" s="1"/>
  <c r="AA195" i="1"/>
  <c r="AH194" i="1" a="1"/>
  <c r="AH194" i="1" s="1"/>
  <c r="AB194" i="1" a="1"/>
  <c r="AB194" i="1" s="1"/>
  <c r="AA194" i="1"/>
  <c r="AH193" i="1" a="1"/>
  <c r="AH193" i="1" s="1"/>
  <c r="AB193" i="1" a="1"/>
  <c r="AB193" i="1" s="1"/>
  <c r="AA193" i="1"/>
  <c r="AH192" i="1" a="1"/>
  <c r="AH192" i="1" s="1"/>
  <c r="AB192" i="1" a="1"/>
  <c r="AB192" i="1" s="1"/>
  <c r="AA192" i="1"/>
  <c r="AH191" i="1" a="1"/>
  <c r="AH191" i="1" s="1"/>
  <c r="AB191" i="1" a="1"/>
  <c r="AB191" i="1" s="1"/>
  <c r="AA191" i="1"/>
  <c r="AH190" i="1" a="1"/>
  <c r="AH190" i="1" s="1"/>
  <c r="AB190" i="1" a="1"/>
  <c r="AB190" i="1" s="1"/>
  <c r="AA190" i="1"/>
  <c r="AH189" i="1" a="1"/>
  <c r="AH189" i="1" s="1"/>
  <c r="AB189" i="1" a="1"/>
  <c r="AB189" i="1" s="1"/>
  <c r="AA189" i="1"/>
  <c r="AH188" i="1" a="1"/>
  <c r="AH188" i="1" s="1"/>
  <c r="AB188" i="1" a="1"/>
  <c r="AB188" i="1" s="1"/>
  <c r="AA188" i="1"/>
  <c r="AH187" i="1" a="1"/>
  <c r="AH187" i="1" s="1"/>
  <c r="AB187" i="1" a="1"/>
  <c r="AB187" i="1" s="1"/>
  <c r="AA187" i="1"/>
  <c r="AH186" i="1" a="1"/>
  <c r="AH186" i="1" s="1"/>
  <c r="AB186" i="1" a="1"/>
  <c r="AB186" i="1" s="1"/>
  <c r="AA186" i="1"/>
  <c r="AH185" i="1" a="1"/>
  <c r="AH185" i="1" s="1"/>
  <c r="AB185" i="1" a="1"/>
  <c r="AB185" i="1" s="1"/>
  <c r="AA185" i="1"/>
  <c r="AH184" i="1" a="1"/>
  <c r="AH184" i="1" s="1"/>
  <c r="AB184" i="1" a="1"/>
  <c r="AB184" i="1" s="1"/>
  <c r="AA184" i="1"/>
  <c r="AH183" i="1" a="1"/>
  <c r="AH183" i="1" s="1"/>
  <c r="AB183" i="1" a="1"/>
  <c r="AB183" i="1" s="1"/>
  <c r="AA183" i="1"/>
  <c r="AH182" i="1" a="1"/>
  <c r="AH182" i="1" s="1"/>
  <c r="AB182" i="1" a="1"/>
  <c r="AB182" i="1" s="1"/>
  <c r="AA182" i="1"/>
  <c r="AH181" i="1" a="1"/>
  <c r="AH181" i="1" s="1"/>
  <c r="AB181" i="1" a="1"/>
  <c r="AB181" i="1" s="1"/>
  <c r="AA181" i="1"/>
  <c r="AH180" i="1" a="1"/>
  <c r="AH180" i="1" s="1"/>
  <c r="AB180" i="1" a="1"/>
  <c r="AB180" i="1" s="1"/>
  <c r="AA180" i="1"/>
  <c r="AH179" i="1" a="1"/>
  <c r="AH179" i="1" s="1"/>
  <c r="AB179" i="1" a="1"/>
  <c r="AB179" i="1" s="1"/>
  <c r="AA179" i="1"/>
  <c r="AH178" i="1" a="1"/>
  <c r="AH178" i="1" s="1"/>
  <c r="AB178" i="1" a="1"/>
  <c r="AB178" i="1" s="1"/>
  <c r="AA178" i="1"/>
  <c r="AH177" i="1" a="1"/>
  <c r="AH177" i="1" s="1"/>
  <c r="AB177" i="1" a="1"/>
  <c r="AB177" i="1" s="1"/>
  <c r="AA177" i="1"/>
  <c r="AH176" i="1" a="1"/>
  <c r="AH176" i="1" s="1"/>
  <c r="AB176" i="1" a="1"/>
  <c r="AB176" i="1" s="1"/>
  <c r="AA176" i="1"/>
  <c r="AH175" i="1" a="1"/>
  <c r="AH175" i="1" s="1"/>
  <c r="AB175" i="1" a="1"/>
  <c r="AB175" i="1" s="1"/>
  <c r="AA175" i="1"/>
  <c r="AH174" i="1" a="1"/>
  <c r="AH174" i="1" s="1"/>
  <c r="AB174" i="1" a="1"/>
  <c r="AB174" i="1" s="1"/>
  <c r="AA174" i="1"/>
  <c r="AH173" i="1" a="1"/>
  <c r="AH173" i="1" s="1"/>
  <c r="AB173" i="1" a="1"/>
  <c r="AB173" i="1" s="1"/>
  <c r="AA173" i="1"/>
  <c r="AH172" i="1" a="1"/>
  <c r="AH172" i="1" s="1"/>
  <c r="AB172" i="1" a="1"/>
  <c r="AB172" i="1" s="1"/>
  <c r="AA172" i="1"/>
  <c r="AH171" i="1" a="1"/>
  <c r="AH171" i="1" s="1"/>
  <c r="AB171" i="1" a="1"/>
  <c r="AB171" i="1" s="1"/>
  <c r="AA171" i="1"/>
  <c r="AH170" i="1" a="1"/>
  <c r="AH170" i="1" s="1"/>
  <c r="AB170" i="1" a="1"/>
  <c r="AB170" i="1" s="1"/>
  <c r="AA170" i="1"/>
  <c r="AH169" i="1" a="1"/>
  <c r="AH169" i="1" s="1"/>
  <c r="AB169" i="1" a="1"/>
  <c r="AB169" i="1" s="1"/>
  <c r="AA169" i="1"/>
  <c r="AH168" i="1" a="1"/>
  <c r="AH168" i="1" s="1"/>
  <c r="AB168" i="1" a="1"/>
  <c r="AB168" i="1" s="1"/>
  <c r="AA168" i="1"/>
  <c r="AH167" i="1" a="1"/>
  <c r="AH167" i="1" s="1"/>
  <c r="AB167" i="1" a="1"/>
  <c r="AB167" i="1" s="1"/>
  <c r="AA167" i="1"/>
  <c r="AH166" i="1" a="1"/>
  <c r="AH166" i="1" s="1"/>
  <c r="AB166" i="1" a="1"/>
  <c r="AB166" i="1" s="1"/>
  <c r="AA166" i="1"/>
  <c r="AH165" i="1" a="1"/>
  <c r="AH165" i="1" s="1"/>
  <c r="AB165" i="1" a="1"/>
  <c r="AB165" i="1" s="1"/>
  <c r="AA165" i="1"/>
  <c r="AH164" i="1" a="1"/>
  <c r="AH164" i="1" s="1"/>
  <c r="AB164" i="1" a="1"/>
  <c r="AB164" i="1" s="1"/>
  <c r="AA164" i="1"/>
  <c r="AH163" i="1" a="1"/>
  <c r="AH163" i="1" s="1"/>
  <c r="AB163" i="1" a="1"/>
  <c r="AB163" i="1" s="1"/>
  <c r="AA163" i="1"/>
  <c r="AH162" i="1" a="1"/>
  <c r="AH162" i="1" s="1"/>
  <c r="AB162" i="1" a="1"/>
  <c r="AB162" i="1" s="1"/>
  <c r="AA162" i="1"/>
  <c r="AH161" i="1" a="1"/>
  <c r="AH161" i="1" s="1"/>
  <c r="AB161" i="1" a="1"/>
  <c r="AB161" i="1" s="1"/>
  <c r="AA161" i="1"/>
  <c r="AH160" i="1" a="1"/>
  <c r="AH160" i="1" s="1"/>
  <c r="AB160" i="1" a="1"/>
  <c r="AB160" i="1" s="1"/>
  <c r="AA160" i="1"/>
  <c r="AH159" i="1" a="1"/>
  <c r="AH159" i="1" s="1"/>
  <c r="AB159" i="1" a="1"/>
  <c r="AB159" i="1" s="1"/>
  <c r="AA159" i="1"/>
  <c r="AH158" i="1" a="1"/>
  <c r="AH158" i="1" s="1"/>
  <c r="AB158" i="1" a="1"/>
  <c r="AB158" i="1" s="1"/>
  <c r="AA158" i="1"/>
  <c r="AH157" i="1" a="1"/>
  <c r="AH157" i="1" s="1"/>
  <c r="AB157" i="1" a="1"/>
  <c r="AB157" i="1" s="1"/>
  <c r="AA157" i="1"/>
  <c r="AH156" i="1" a="1"/>
  <c r="AH156" i="1" s="1"/>
  <c r="AB156" i="1" a="1"/>
  <c r="AB156" i="1" s="1"/>
  <c r="AA156" i="1"/>
  <c r="AH155" i="1" a="1"/>
  <c r="AH155" i="1" s="1"/>
  <c r="AB155" i="1" a="1"/>
  <c r="AB155" i="1" s="1"/>
  <c r="AA155" i="1"/>
  <c r="AH154" i="1" a="1"/>
  <c r="AH154" i="1" s="1"/>
  <c r="AB154" i="1" a="1"/>
  <c r="AB154" i="1" s="1"/>
  <c r="AA154" i="1"/>
  <c r="AH153" i="1" a="1"/>
  <c r="AH153" i="1" s="1"/>
  <c r="AB153" i="1" a="1"/>
  <c r="AB153" i="1" s="1"/>
  <c r="AA153" i="1"/>
  <c r="AH152" i="1" a="1"/>
  <c r="AH152" i="1" s="1"/>
  <c r="AB152" i="1" a="1"/>
  <c r="AB152" i="1" s="1"/>
  <c r="AA152" i="1"/>
  <c r="AH151" i="1" a="1"/>
  <c r="AH151" i="1" s="1"/>
  <c r="AB151" i="1" a="1"/>
  <c r="AB151" i="1" s="1"/>
  <c r="AA151" i="1"/>
  <c r="AH150" i="1" a="1"/>
  <c r="AH150" i="1" s="1"/>
  <c r="AB150" i="1" a="1"/>
  <c r="AB150" i="1" s="1"/>
  <c r="AA150" i="1"/>
  <c r="AH149" i="1" a="1"/>
  <c r="AH149" i="1" s="1"/>
  <c r="AB149" i="1" a="1"/>
  <c r="AB149" i="1" s="1"/>
  <c r="AA149" i="1"/>
  <c r="AH148" i="1" a="1"/>
  <c r="AH148" i="1" s="1"/>
  <c r="AB148" i="1" a="1"/>
  <c r="AB148" i="1" s="1"/>
  <c r="AA148" i="1"/>
  <c r="AH147" i="1" a="1"/>
  <c r="AH147" i="1" s="1"/>
  <c r="AB147" i="1" a="1"/>
  <c r="AB147" i="1" s="1"/>
  <c r="AA147" i="1"/>
  <c r="AH146" i="1" a="1"/>
  <c r="AH146" i="1" s="1"/>
  <c r="AB146" i="1" a="1"/>
  <c r="AB146" i="1" s="1"/>
  <c r="AA146" i="1"/>
  <c r="AH145" i="1" a="1"/>
  <c r="AH145" i="1" s="1"/>
  <c r="AB145" i="1" a="1"/>
  <c r="AB145" i="1" s="1"/>
  <c r="AA145" i="1"/>
  <c r="AH144" i="1" a="1"/>
  <c r="AH144" i="1" s="1"/>
  <c r="AB144" i="1" a="1"/>
  <c r="AB144" i="1" s="1"/>
  <c r="AA144" i="1"/>
  <c r="AH143" i="1" a="1"/>
  <c r="AH143" i="1" s="1"/>
  <c r="AB143" i="1" a="1"/>
  <c r="AB143" i="1" s="1"/>
  <c r="AA143" i="1"/>
  <c r="AH142" i="1" a="1"/>
  <c r="AH142" i="1" s="1"/>
  <c r="AB142" i="1" a="1"/>
  <c r="AB142" i="1" s="1"/>
  <c r="AA142" i="1"/>
  <c r="AH132" i="1" a="1"/>
  <c r="AH132" i="1" s="1"/>
  <c r="AB132" i="1" a="1"/>
  <c r="AB132" i="1" s="1"/>
  <c r="AA132" i="1"/>
  <c r="AH131" i="1" a="1"/>
  <c r="AH131" i="1" s="1"/>
  <c r="AB131" i="1" a="1"/>
  <c r="AB131" i="1" s="1"/>
  <c r="AA131" i="1"/>
  <c r="AH130" i="1" a="1"/>
  <c r="AH130" i="1" s="1"/>
  <c r="AB130" i="1" a="1"/>
  <c r="AB130" i="1" s="1"/>
  <c r="AA130" i="1"/>
  <c r="AH129" i="1" a="1"/>
  <c r="AH129" i="1" s="1"/>
  <c r="AB129" i="1" a="1"/>
  <c r="AB129" i="1" s="1"/>
  <c r="AA129" i="1"/>
  <c r="AH128" i="1" a="1"/>
  <c r="AH128" i="1" s="1"/>
  <c r="AB128" i="1" a="1"/>
  <c r="AB128" i="1" s="1"/>
  <c r="AA128" i="1"/>
  <c r="AH127" i="1" a="1"/>
  <c r="AH127" i="1" s="1"/>
  <c r="AB127" i="1" a="1"/>
  <c r="AB127" i="1" s="1"/>
  <c r="AA127" i="1"/>
  <c r="AH126" i="1" a="1"/>
  <c r="AH126" i="1" s="1"/>
  <c r="AB126" i="1" a="1"/>
  <c r="AB126" i="1" s="1"/>
  <c r="AA126" i="1"/>
  <c r="AH125" i="1" a="1"/>
  <c r="AH125" i="1" s="1"/>
  <c r="AB125" i="1" a="1"/>
  <c r="AB125" i="1" s="1"/>
  <c r="AA125" i="1"/>
  <c r="AH124" i="1" a="1"/>
  <c r="AH124" i="1" s="1"/>
  <c r="AB124" i="1" a="1"/>
  <c r="AB124" i="1" s="1"/>
  <c r="AA124" i="1"/>
  <c r="AH123" i="1" a="1"/>
  <c r="AH123" i="1" s="1"/>
  <c r="AB123" i="1" a="1"/>
  <c r="AB123" i="1" s="1"/>
  <c r="AA123" i="1"/>
  <c r="AH122" i="1" a="1"/>
  <c r="AH122" i="1" s="1"/>
  <c r="AB122" i="1" a="1"/>
  <c r="AB122" i="1" s="1"/>
  <c r="AA122" i="1"/>
  <c r="AH121" i="1" a="1"/>
  <c r="AH121" i="1" s="1"/>
  <c r="AB121" i="1" a="1"/>
  <c r="AB121" i="1" s="1"/>
  <c r="AA121" i="1"/>
  <c r="AH120" i="1" a="1"/>
  <c r="AH120" i="1" s="1"/>
  <c r="AB120" i="1" a="1"/>
  <c r="AB120" i="1" s="1"/>
  <c r="AA120" i="1"/>
  <c r="AH119" i="1" a="1"/>
  <c r="AH119" i="1" s="1"/>
  <c r="AB119" i="1" a="1"/>
  <c r="AB119" i="1" s="1"/>
  <c r="AA119" i="1"/>
  <c r="AH118" i="1" a="1"/>
  <c r="AH118" i="1" s="1"/>
  <c r="AB118" i="1" a="1"/>
  <c r="AB118" i="1" s="1"/>
  <c r="AA118" i="1"/>
  <c r="AH117" i="1" a="1"/>
  <c r="AH117" i="1" s="1"/>
  <c r="AB117" i="1" a="1"/>
  <c r="AB117" i="1" s="1"/>
  <c r="AA117" i="1"/>
  <c r="AH116" i="1" a="1"/>
  <c r="AH116" i="1" s="1"/>
  <c r="AB116" i="1" a="1"/>
  <c r="AB116" i="1" s="1"/>
  <c r="AA116" i="1"/>
  <c r="AH115" i="1" a="1"/>
  <c r="AH115" i="1" s="1"/>
  <c r="AB115" i="1" a="1"/>
  <c r="AB115" i="1" s="1"/>
  <c r="AA115" i="1"/>
  <c r="AH114" i="1" a="1"/>
  <c r="AH114" i="1" s="1"/>
  <c r="AB114" i="1" a="1"/>
  <c r="AB114" i="1" s="1"/>
  <c r="AA114" i="1"/>
  <c r="AH113" i="1" a="1"/>
  <c r="AH113" i="1" s="1"/>
  <c r="AB113" i="1" a="1"/>
  <c r="AB113" i="1" s="1"/>
  <c r="AA113" i="1"/>
  <c r="AH112" i="1" a="1"/>
  <c r="AH112" i="1" s="1"/>
  <c r="AB112" i="1" a="1"/>
  <c r="AB112" i="1" s="1"/>
  <c r="AA112" i="1"/>
  <c r="AH111" i="1" a="1"/>
  <c r="AH111" i="1" s="1"/>
  <c r="AB111" i="1" a="1"/>
  <c r="AB111" i="1" s="1"/>
  <c r="AA111" i="1"/>
  <c r="AH110" i="1" a="1"/>
  <c r="AH110" i="1" s="1"/>
  <c r="AB110" i="1" a="1"/>
  <c r="AB110" i="1" s="1"/>
  <c r="AA110" i="1"/>
  <c r="AH109" i="1" a="1"/>
  <c r="AH109" i="1" s="1"/>
  <c r="AB109" i="1" a="1"/>
  <c r="AB109" i="1" s="1"/>
  <c r="AA109" i="1"/>
  <c r="AH108" i="1" a="1"/>
  <c r="AH108" i="1" s="1"/>
  <c r="AB108" i="1" a="1"/>
  <c r="AB108" i="1" s="1"/>
  <c r="AA108" i="1"/>
  <c r="AH107" i="1" a="1"/>
  <c r="AH107" i="1" s="1"/>
  <c r="AB107" i="1" a="1"/>
  <c r="AB107" i="1" s="1"/>
  <c r="AA107" i="1"/>
  <c r="AH106" i="1" a="1"/>
  <c r="AH106" i="1" s="1"/>
  <c r="AB106" i="1" a="1"/>
  <c r="AB106" i="1" s="1"/>
  <c r="AA106" i="1"/>
  <c r="AH105" i="1" a="1"/>
  <c r="AH105" i="1" s="1"/>
  <c r="AB105" i="1" a="1"/>
  <c r="AB105" i="1" s="1"/>
  <c r="AA105" i="1"/>
  <c r="AH104" i="1" a="1"/>
  <c r="AH104" i="1" s="1"/>
  <c r="AB104" i="1" a="1"/>
  <c r="AB104" i="1" s="1"/>
  <c r="AA104" i="1"/>
  <c r="AH103" i="1" a="1"/>
  <c r="AH103" i="1" s="1"/>
  <c r="AB103" i="1" a="1"/>
  <c r="AB103" i="1" s="1"/>
  <c r="AA103" i="1"/>
  <c r="AH102" i="1" a="1"/>
  <c r="AH102" i="1" s="1"/>
  <c r="AB102" i="1" a="1"/>
  <c r="AB102" i="1" s="1"/>
  <c r="AA102" i="1"/>
  <c r="AH101" i="1" a="1"/>
  <c r="AH101" i="1" s="1"/>
  <c r="AB101" i="1" a="1"/>
  <c r="AB101" i="1" s="1"/>
  <c r="AA101" i="1"/>
  <c r="AH100" i="1" a="1"/>
  <c r="AH100" i="1" s="1"/>
  <c r="AB100" i="1" a="1"/>
  <c r="AB100" i="1" s="1"/>
  <c r="AA100" i="1"/>
  <c r="AH99" i="1" a="1"/>
  <c r="AH99" i="1" s="1"/>
  <c r="AB99" i="1" a="1"/>
  <c r="AB99" i="1" s="1"/>
  <c r="AA99" i="1"/>
  <c r="AH98" i="1" a="1"/>
  <c r="AH98" i="1" s="1"/>
  <c r="AB98" i="1" a="1"/>
  <c r="AB98" i="1" s="1"/>
  <c r="AA98" i="1"/>
  <c r="AH97" i="1" a="1"/>
  <c r="AH97" i="1" s="1"/>
  <c r="AB97" i="1" a="1"/>
  <c r="AB97" i="1" s="1"/>
  <c r="AA97" i="1"/>
  <c r="AH96" i="1" a="1"/>
  <c r="AH96" i="1" s="1"/>
  <c r="AB96" i="1" a="1"/>
  <c r="AB96" i="1" s="1"/>
  <c r="AA96" i="1"/>
  <c r="AH95" i="1" a="1"/>
  <c r="AH95" i="1" s="1"/>
  <c r="AB95" i="1" a="1"/>
  <c r="AB95" i="1" s="1"/>
  <c r="AA95" i="1"/>
  <c r="AH94" i="1" a="1"/>
  <c r="AH94" i="1" s="1"/>
  <c r="AB94" i="1" a="1"/>
  <c r="AB94" i="1" s="1"/>
  <c r="AA94" i="1"/>
  <c r="AH93" i="1" a="1"/>
  <c r="AH93" i="1" s="1"/>
  <c r="AB93" i="1" a="1"/>
  <c r="AB93" i="1" s="1"/>
  <c r="AA93" i="1"/>
  <c r="AH92" i="1" a="1"/>
  <c r="AH92" i="1" s="1"/>
  <c r="AB92" i="1" a="1"/>
  <c r="AB92" i="1" s="1"/>
  <c r="AA92" i="1"/>
  <c r="AH91" i="1" a="1"/>
  <c r="AH91" i="1" s="1"/>
  <c r="AB91" i="1" a="1"/>
  <c r="AB91" i="1" s="1"/>
  <c r="AA91" i="1"/>
  <c r="AH90" i="1" a="1"/>
  <c r="AH90" i="1" s="1"/>
  <c r="AB90" i="1" a="1"/>
  <c r="AB90" i="1" s="1"/>
  <c r="AA90" i="1"/>
  <c r="AH89" i="1" a="1"/>
  <c r="AH89" i="1" s="1"/>
  <c r="AB89" i="1" a="1"/>
  <c r="AB89" i="1" s="1"/>
  <c r="AA89" i="1"/>
  <c r="AH88" i="1" a="1"/>
  <c r="AH88" i="1" s="1"/>
  <c r="AB88" i="1" a="1"/>
  <c r="AB88" i="1" s="1"/>
  <c r="AA88" i="1"/>
  <c r="AH87" i="1" a="1"/>
  <c r="AH87" i="1" s="1"/>
  <c r="AB87" i="1" a="1"/>
  <c r="AB87" i="1" s="1"/>
  <c r="AA87" i="1"/>
  <c r="AH86" i="1" a="1"/>
  <c r="AH86" i="1" s="1"/>
  <c r="AB86" i="1" a="1"/>
  <c r="AB86" i="1" s="1"/>
  <c r="AA86" i="1"/>
  <c r="AH85" i="1" a="1"/>
  <c r="AH85" i="1" s="1"/>
  <c r="AB85" i="1" a="1"/>
  <c r="AB85" i="1" s="1"/>
  <c r="AA85" i="1"/>
  <c r="AH84" i="1" a="1"/>
  <c r="AH84" i="1" s="1"/>
  <c r="AB84" i="1" a="1"/>
  <c r="AB84" i="1" s="1"/>
  <c r="AA84" i="1"/>
  <c r="AH83" i="1" a="1"/>
  <c r="AH83" i="1" s="1"/>
  <c r="AB83" i="1" a="1"/>
  <c r="AB83" i="1" s="1"/>
  <c r="AA83" i="1"/>
  <c r="AH82" i="1" a="1"/>
  <c r="AH82" i="1" s="1"/>
  <c r="AB82" i="1" a="1"/>
  <c r="AB82" i="1" s="1"/>
  <c r="AA82" i="1"/>
  <c r="AH81" i="1" a="1"/>
  <c r="AH81" i="1" s="1"/>
  <c r="AB81" i="1" a="1"/>
  <c r="AB81" i="1" s="1"/>
  <c r="AA81" i="1"/>
  <c r="AH80" i="1" a="1"/>
  <c r="AH80" i="1" s="1"/>
  <c r="AB80" i="1" a="1"/>
  <c r="AB80" i="1" s="1"/>
  <c r="AA80" i="1"/>
  <c r="AH79" i="1" a="1"/>
  <c r="AH79" i="1" s="1"/>
  <c r="AB79" i="1" a="1"/>
  <c r="AB79" i="1" s="1"/>
  <c r="AA79" i="1"/>
  <c r="AH78" i="1" a="1"/>
  <c r="AH78" i="1" s="1"/>
  <c r="AB78" i="1" a="1"/>
  <c r="AB78" i="1" s="1"/>
  <c r="AA78" i="1"/>
  <c r="AH77" i="1" a="1"/>
  <c r="AH77" i="1" s="1"/>
  <c r="AB77" i="1" a="1"/>
  <c r="AB77" i="1" s="1"/>
  <c r="AA77" i="1"/>
  <c r="AH76" i="1" a="1"/>
  <c r="AH76" i="1" s="1"/>
  <c r="AB76" i="1" a="1"/>
  <c r="AB76" i="1" s="1"/>
  <c r="AA76" i="1"/>
  <c r="AH75" i="1" a="1"/>
  <c r="AH75" i="1" s="1"/>
  <c r="AB75" i="1" a="1"/>
  <c r="AB75" i="1" s="1"/>
  <c r="AA75" i="1"/>
  <c r="AH55" i="1" a="1"/>
  <c r="AH55" i="1" s="1"/>
  <c r="AH54" i="1" a="1"/>
  <c r="AH54" i="1" s="1"/>
  <c r="AH53" i="1" a="1"/>
  <c r="AH53" i="1" s="1"/>
  <c r="AH52" i="1" a="1"/>
  <c r="AH52" i="1" s="1"/>
  <c r="AH51" i="1" a="1"/>
  <c r="AH51" i="1" s="1"/>
  <c r="AH50" i="1" a="1"/>
  <c r="AH50" i="1" s="1"/>
  <c r="AH49" i="1" a="1"/>
  <c r="AH49" i="1" s="1"/>
  <c r="AH48" i="1" a="1"/>
  <c r="AH48" i="1" s="1"/>
  <c r="AH47" i="1" a="1"/>
  <c r="AH47" i="1" s="1"/>
  <c r="AH46" i="1" a="1"/>
  <c r="AH46" i="1" s="1"/>
  <c r="AH45" i="1" a="1"/>
  <c r="AH45" i="1" s="1"/>
  <c r="AH44" i="1" a="1"/>
  <c r="AH44" i="1" s="1"/>
  <c r="AH43" i="1" a="1"/>
  <c r="AH43" i="1" s="1"/>
  <c r="AH42" i="1" a="1"/>
  <c r="AH42" i="1" s="1"/>
  <c r="AH41" i="1" a="1"/>
  <c r="AH41" i="1" s="1"/>
  <c r="AH40" i="1" a="1"/>
  <c r="AH40" i="1" s="1"/>
  <c r="AH39" i="1" a="1"/>
  <c r="AH39" i="1" s="1"/>
  <c r="AH38" i="1" a="1"/>
  <c r="AH38" i="1" s="1"/>
  <c r="AH37" i="1" a="1"/>
  <c r="AH37" i="1" s="1"/>
  <c r="AH36" i="1" a="1"/>
  <c r="AH36" i="1" s="1"/>
  <c r="AH35" i="1" a="1"/>
  <c r="AH35" i="1" s="1"/>
  <c r="AH34" i="1" a="1"/>
  <c r="AH34" i="1" s="1"/>
  <c r="AH33" i="1" a="1"/>
  <c r="AH33" i="1" s="1"/>
  <c r="AH32" i="1" a="1"/>
  <c r="AH32" i="1" s="1"/>
  <c r="AH31" i="1" a="1"/>
  <c r="AH31" i="1" s="1"/>
  <c r="AH30" i="1" a="1"/>
  <c r="AH30" i="1" s="1"/>
  <c r="AH29" i="1" a="1"/>
  <c r="AH29" i="1" s="1"/>
  <c r="AH28" i="1" a="1"/>
  <c r="AH28" i="1" s="1"/>
  <c r="AH27" i="1" a="1"/>
  <c r="AH27" i="1" s="1"/>
  <c r="AH26" i="1" a="1"/>
  <c r="AH26" i="1" s="1"/>
  <c r="AH25" i="1" a="1"/>
  <c r="AH25" i="1" s="1"/>
  <c r="AH24" i="1" a="1"/>
  <c r="AH24" i="1" s="1"/>
  <c r="AH23" i="1" a="1"/>
  <c r="AH23" i="1" s="1"/>
  <c r="AH22" i="1" a="1"/>
  <c r="AH22" i="1" s="1"/>
  <c r="AH21" i="1" a="1"/>
  <c r="AH21" i="1" s="1"/>
  <c r="AH20" i="1" a="1"/>
  <c r="AH20" i="1" s="1"/>
  <c r="AH19" i="1" a="1"/>
  <c r="AH19" i="1" s="1"/>
  <c r="AH18" i="1" a="1"/>
  <c r="AH18" i="1" s="1"/>
  <c r="AH17" i="1" a="1"/>
  <c r="AH17" i="1" s="1"/>
  <c r="AH16" i="1" a="1"/>
  <c r="AH16" i="1" s="1"/>
  <c r="AH15" i="1" a="1"/>
  <c r="AH15" i="1" s="1"/>
  <c r="AH14" i="1" a="1"/>
  <c r="AH14" i="1" s="1"/>
  <c r="AH13" i="1" a="1"/>
  <c r="AH13" i="1" s="1"/>
  <c r="AH12" i="1" a="1"/>
  <c r="AH12" i="1" s="1"/>
  <c r="AH11" i="1" a="1"/>
  <c r="AH11" i="1" s="1"/>
  <c r="AH10" i="1" a="1"/>
  <c r="AH10" i="1" s="1"/>
  <c r="AH9" i="1" a="1"/>
  <c r="AH9" i="1" s="1"/>
  <c r="AH8" i="1" a="1"/>
  <c r="AH8" i="1" s="1"/>
  <c r="AB65" i="1" a="1"/>
  <c r="AB65" i="1" s="1"/>
  <c r="AB64" i="1" a="1"/>
  <c r="AB64" i="1" s="1"/>
  <c r="AB63" i="1" a="1"/>
  <c r="AB63" i="1" s="1"/>
  <c r="AB62" i="1" a="1"/>
  <c r="AB62" i="1" s="1"/>
  <c r="AB61" i="1" a="1"/>
  <c r="AB61" i="1" s="1"/>
  <c r="AB60" i="1" a="1"/>
  <c r="AB60" i="1" s="1"/>
  <c r="AB59" i="1" a="1"/>
  <c r="AB59" i="1" s="1"/>
  <c r="AB58" i="1"/>
  <c r="AB58" i="1" a="1"/>
  <c r="AB57" i="1" a="1"/>
  <c r="AB57" i="1" s="1"/>
  <c r="AB56" i="1" a="1"/>
  <c r="AB56" i="1" s="1"/>
  <c r="AB55" i="1" a="1"/>
  <c r="AB55" i="1" s="1"/>
  <c r="AB54" i="1" a="1"/>
  <c r="AB54" i="1" s="1"/>
  <c r="AB53" i="1" a="1"/>
  <c r="AB53" i="1" s="1"/>
  <c r="AB52" i="1" a="1"/>
  <c r="AB52" i="1" s="1"/>
  <c r="AB51" i="1" a="1"/>
  <c r="AB51" i="1" s="1"/>
  <c r="AB50" i="1" a="1"/>
  <c r="AB50" i="1" s="1"/>
  <c r="AB49" i="1" a="1"/>
  <c r="AB49" i="1" s="1"/>
  <c r="AB48" i="1" a="1"/>
  <c r="AB48" i="1" s="1"/>
  <c r="AB47" i="1" a="1"/>
  <c r="AB47" i="1" s="1"/>
  <c r="AB46" i="1" a="1"/>
  <c r="AB46" i="1" s="1"/>
  <c r="AB45" i="1"/>
  <c r="AB45" i="1" a="1"/>
  <c r="AB44" i="1" a="1"/>
  <c r="AB44" i="1" s="1"/>
  <c r="AB43" i="1" a="1"/>
  <c r="AB43" i="1" s="1"/>
  <c r="AB42" i="1" a="1"/>
  <c r="AB42" i="1" s="1"/>
  <c r="AB41" i="1" a="1"/>
  <c r="AB41" i="1" s="1"/>
  <c r="AB40" i="1" a="1"/>
  <c r="AB40" i="1" s="1"/>
  <c r="AB39" i="1" a="1"/>
  <c r="AB39" i="1" s="1"/>
  <c r="AB38" i="1" a="1"/>
  <c r="AB38" i="1" s="1"/>
  <c r="AB37" i="1" a="1"/>
  <c r="AB37" i="1" s="1"/>
  <c r="AB36" i="1" a="1"/>
  <c r="AB36" i="1" s="1"/>
  <c r="AB35" i="1" a="1"/>
  <c r="AB35" i="1" s="1"/>
  <c r="AB34" i="1" a="1"/>
  <c r="AB34" i="1" s="1"/>
  <c r="AB33" i="1" a="1"/>
  <c r="AB33" i="1" s="1"/>
  <c r="AB32" i="1" a="1"/>
  <c r="AB32" i="1" s="1"/>
  <c r="AB31" i="1" a="1"/>
  <c r="AB31" i="1" s="1"/>
  <c r="AB30" i="1" a="1"/>
  <c r="AB30" i="1" s="1"/>
  <c r="AB29" i="1" a="1"/>
  <c r="AB29" i="1" s="1"/>
  <c r="AB28" i="1" a="1"/>
  <c r="AB28" i="1" s="1"/>
  <c r="AB27" i="1" a="1"/>
  <c r="AB27" i="1" s="1"/>
  <c r="AB26" i="1" a="1"/>
  <c r="AB26" i="1" s="1"/>
  <c r="AB25" i="1" a="1"/>
  <c r="AB25" i="1" s="1"/>
  <c r="AB24" i="1" a="1"/>
  <c r="AB24" i="1" s="1"/>
  <c r="AB23" i="1" a="1"/>
  <c r="AB23" i="1" s="1"/>
  <c r="AB22" i="1" a="1"/>
  <c r="AB22" i="1" s="1"/>
  <c r="AB21" i="1" a="1"/>
  <c r="AB21" i="1" s="1"/>
  <c r="AB20" i="1" a="1"/>
  <c r="AB20" i="1" s="1"/>
  <c r="AB19" i="1" a="1"/>
  <c r="AB19" i="1" s="1"/>
  <c r="AB18" i="1" a="1"/>
  <c r="AB18" i="1" s="1"/>
  <c r="AB17" i="1" a="1"/>
  <c r="AB17" i="1" s="1"/>
  <c r="AB16" i="1" a="1"/>
  <c r="AB16" i="1" s="1"/>
  <c r="AB15" i="1" a="1"/>
  <c r="AB15" i="1" s="1"/>
  <c r="AB14" i="1" a="1"/>
  <c r="AB14" i="1" s="1"/>
  <c r="AB13" i="1" a="1"/>
  <c r="AB13" i="1" s="1"/>
  <c r="AB12" i="1" a="1"/>
  <c r="AB12" i="1" s="1"/>
  <c r="AB11" i="1" a="1"/>
  <c r="AB11" i="1" s="1"/>
  <c r="AB10" i="1" a="1"/>
  <c r="AB10" i="1" s="1"/>
  <c r="AB9" i="1" a="1"/>
  <c r="AB9" i="1" s="1"/>
  <c r="AB8" i="1" a="1"/>
  <c r="AB8" i="1" s="1"/>
  <c r="AB7" i="1" a="1"/>
  <c r="AB7" i="1" s="1"/>
  <c r="AA65" i="1"/>
  <c r="AA64" i="1"/>
  <c r="AA63" i="1"/>
  <c r="AA62" i="1"/>
  <c r="AA61" i="1"/>
  <c r="AA60" i="1"/>
  <c r="AA59" i="1"/>
  <c r="AA58" i="1"/>
  <c r="AA57" i="1"/>
  <c r="AA56" i="1"/>
  <c r="AA55" i="1"/>
  <c r="AA54" i="1"/>
  <c r="AA53" i="1"/>
  <c r="AA52" i="1"/>
  <c r="AA51" i="1"/>
  <c r="AA50" i="1"/>
  <c r="AA49" i="1"/>
  <c r="AA48" i="1"/>
  <c r="AA47" i="1"/>
  <c r="AA46" i="1"/>
  <c r="AA45" i="1"/>
  <c r="CG79" i="39"/>
  <c r="CG76" i="37"/>
  <c r="CD211" i="39"/>
  <c r="CE79" i="39"/>
  <c r="CD144" i="37"/>
  <c r="CE146" i="39"/>
  <c r="CD79" i="39"/>
  <c r="CG10" i="37"/>
  <c r="CC77" i="39"/>
  <c r="CC8" i="39"/>
  <c r="CE12" i="39"/>
  <c r="CG12" i="39"/>
  <c r="CC208" i="37"/>
  <c r="CC209" i="37"/>
  <c r="CC10" i="37"/>
  <c r="CC145" i="39"/>
  <c r="CC210" i="39"/>
  <c r="CE209" i="37"/>
  <c r="CE76" i="37"/>
  <c r="CD76" i="37"/>
  <c r="CC144" i="37"/>
  <c r="CF79" i="39"/>
  <c r="CG209" i="37"/>
  <c r="CE10" i="37"/>
  <c r="CF211" i="39"/>
  <c r="CC10" i="39"/>
  <c r="CF209" i="37"/>
  <c r="CG144" i="37"/>
  <c r="CD209" i="37"/>
  <c r="CC9" i="37"/>
  <c r="CC75" i="37"/>
  <c r="CE144" i="37"/>
  <c r="CC11" i="39"/>
  <c r="CC143" i="39"/>
  <c r="CF146" i="39"/>
  <c r="CF76" i="37"/>
  <c r="CE211" i="39"/>
  <c r="CC8" i="37"/>
  <c r="CC9" i="39"/>
  <c r="CG146" i="39"/>
  <c r="CD146" i="39"/>
  <c r="CF10" i="37"/>
  <c r="CF144" i="37"/>
  <c r="CC206" i="37"/>
  <c r="CC206" i="39"/>
  <c r="CC12" i="39"/>
  <c r="CC76" i="39"/>
  <c r="CD10" i="37"/>
  <c r="CC142" i="39"/>
  <c r="CD12" i="39"/>
  <c r="CC78" i="39"/>
  <c r="CC208" i="39"/>
  <c r="CC144" i="39"/>
  <c r="CC209" i="39"/>
  <c r="CC211" i="39"/>
  <c r="CG211" i="39"/>
  <c r="CC207" i="39"/>
  <c r="CC207" i="37"/>
  <c r="CC79" i="39"/>
  <c r="CC146" i="39"/>
  <c r="CC142" i="37"/>
  <c r="CC75" i="39"/>
  <c r="CF12" i="39"/>
  <c r="CC143" i="37"/>
  <c r="CC76" i="37"/>
  <c r="CJ146" i="39" l="1" a="1"/>
  <c r="CJ146" i="39" s="1"/>
  <c r="CK146" i="39" s="1"/>
  <c r="CI146" i="39"/>
  <c r="CH146" i="39"/>
  <c r="CJ79" i="39" a="1"/>
  <c r="CJ79" i="39" s="1"/>
  <c r="CK79" i="39" s="1"/>
  <c r="CI79" i="39"/>
  <c r="CH79" i="39"/>
  <c r="CH12" i="39"/>
  <c r="CJ12" i="39" a="1"/>
  <c r="CJ12" i="39" s="1"/>
  <c r="CK12" i="39" s="1"/>
  <c r="CI12" i="39"/>
  <c r="CJ211" i="39" a="1"/>
  <c r="CJ211" i="39" s="1"/>
  <c r="CK211" i="39" s="1"/>
  <c r="CI211" i="39"/>
  <c r="CH211" i="39"/>
  <c r="CB14" i="39"/>
  <c r="K81" i="39"/>
  <c r="K13" i="39"/>
  <c r="K149" i="39"/>
  <c r="CB81" i="39"/>
  <c r="S208" i="39"/>
  <c r="S206" i="39"/>
  <c r="S209" i="39"/>
  <c r="S207" i="39"/>
  <c r="S210" i="39"/>
  <c r="S144" i="39"/>
  <c r="S142" i="39"/>
  <c r="S143" i="39"/>
  <c r="S141" i="39"/>
  <c r="S145" i="39"/>
  <c r="S74" i="39"/>
  <c r="S78" i="39"/>
  <c r="S77" i="39"/>
  <c r="S75" i="39"/>
  <c r="S76" i="39"/>
  <c r="S7" i="39"/>
  <c r="S11" i="39"/>
  <c r="S10" i="39"/>
  <c r="S8" i="39"/>
  <c r="S9" i="39"/>
  <c r="T5" i="39"/>
  <c r="CB213" i="39"/>
  <c r="CB148" i="39"/>
  <c r="K214" i="39"/>
  <c r="CK207" i="37"/>
  <c r="CK208" i="37"/>
  <c r="CJ209" i="37" a="1"/>
  <c r="CJ209" i="37" s="1"/>
  <c r="CK209" i="37" s="1"/>
  <c r="CK142" i="37"/>
  <c r="CK143" i="37"/>
  <c r="CJ144" i="37" a="1"/>
  <c r="CJ144" i="37" s="1"/>
  <c r="CK144" i="37" s="1"/>
  <c r="Q5" i="37"/>
  <c r="CJ76" i="37" a="1"/>
  <c r="CJ76" i="37" s="1"/>
  <c r="CK76" i="37" s="1"/>
  <c r="CI76" i="37"/>
  <c r="CT76" i="39" s="1"/>
  <c r="CK75" i="37"/>
  <c r="P8" i="37"/>
  <c r="P7" i="37"/>
  <c r="CK8" i="37"/>
  <c r="CK9" i="37"/>
  <c r="CJ10" i="37" a="1"/>
  <c r="CJ10" i="37" s="1"/>
  <c r="CK10" i="37" s="1"/>
  <c r="CB77" i="37"/>
  <c r="CH75" i="37"/>
  <c r="CH142" i="37"/>
  <c r="CI75" i="37"/>
  <c r="CT75" i="39" s="1"/>
  <c r="CH76" i="37"/>
  <c r="CI143" i="37"/>
  <c r="CT143" i="39" s="1"/>
  <c r="CH143" i="37"/>
  <c r="CH8" i="37"/>
  <c r="CI8" i="37"/>
  <c r="CT8" i="39" s="1"/>
  <c r="CI208" i="37"/>
  <c r="CT208" i="39" s="1"/>
  <c r="CH208" i="37"/>
  <c r="CI9" i="37"/>
  <c r="CT9" i="39" s="1"/>
  <c r="CH9" i="37"/>
  <c r="CB145" i="37"/>
  <c r="CI207" i="37"/>
  <c r="CT207" i="39" s="1"/>
  <c r="CH207" i="37"/>
  <c r="R5" i="37"/>
  <c r="CB11" i="37"/>
  <c r="CB210" i="37"/>
  <c r="J65" i="6"/>
  <c r="I65" i="6"/>
  <c r="H65" i="6"/>
  <c r="J64" i="6"/>
  <c r="I64" i="6"/>
  <c r="H64" i="6"/>
  <c r="J63" i="6"/>
  <c r="I63" i="6"/>
  <c r="H63" i="6"/>
  <c r="J62" i="6"/>
  <c r="I62" i="6"/>
  <c r="H62" i="6"/>
  <c r="J61" i="6"/>
  <c r="I61" i="6"/>
  <c r="H61" i="6"/>
  <c r="J60" i="6"/>
  <c r="I60" i="6"/>
  <c r="H60" i="6"/>
  <c r="J59" i="6"/>
  <c r="I59" i="6"/>
  <c r="H59" i="6"/>
  <c r="J58" i="6"/>
  <c r="I58" i="6"/>
  <c r="H58" i="6"/>
  <c r="J57" i="6"/>
  <c r="I57" i="6"/>
  <c r="H57" i="6"/>
  <c r="J56" i="6"/>
  <c r="I56" i="6"/>
  <c r="H56" i="6"/>
  <c r="J55" i="6"/>
  <c r="I55" i="6"/>
  <c r="H55" i="6"/>
  <c r="J54" i="6"/>
  <c r="I54" i="6"/>
  <c r="H54" i="6"/>
  <c r="J53" i="6"/>
  <c r="I53" i="6"/>
  <c r="H53" i="6"/>
  <c r="J52" i="6"/>
  <c r="I52" i="6"/>
  <c r="H52" i="6"/>
  <c r="J51" i="6"/>
  <c r="I51" i="6"/>
  <c r="H51" i="6"/>
  <c r="J50" i="6"/>
  <c r="I50" i="6"/>
  <c r="H50" i="6"/>
  <c r="J49" i="6"/>
  <c r="I49" i="6"/>
  <c r="H49" i="6"/>
  <c r="J48" i="6"/>
  <c r="I48" i="6"/>
  <c r="H48" i="6"/>
  <c r="J47" i="6"/>
  <c r="I47" i="6"/>
  <c r="H47" i="6"/>
  <c r="J46" i="6"/>
  <c r="I46" i="6"/>
  <c r="H46" i="6"/>
  <c r="J45" i="6"/>
  <c r="I45" i="6"/>
  <c r="H45" i="6"/>
  <c r="J44" i="6"/>
  <c r="I44" i="6"/>
  <c r="H44" i="6"/>
  <c r="J43" i="6"/>
  <c r="I43" i="6"/>
  <c r="H43" i="6"/>
  <c r="J42" i="6"/>
  <c r="I42" i="6"/>
  <c r="H42" i="6"/>
  <c r="J41" i="6"/>
  <c r="I41" i="6"/>
  <c r="H41" i="6"/>
  <c r="J40" i="6"/>
  <c r="I40" i="6"/>
  <c r="H40" i="6"/>
  <c r="J39" i="6"/>
  <c r="I39" i="6"/>
  <c r="H39" i="6"/>
  <c r="J38" i="6"/>
  <c r="I38" i="6"/>
  <c r="H38" i="6"/>
  <c r="J37" i="6"/>
  <c r="I37" i="6"/>
  <c r="H37" i="6"/>
  <c r="J36" i="6"/>
  <c r="I36" i="6"/>
  <c r="H36" i="6"/>
  <c r="J35" i="6"/>
  <c r="I35" i="6"/>
  <c r="H35" i="6"/>
  <c r="J34" i="6"/>
  <c r="I34" i="6"/>
  <c r="H34" i="6"/>
  <c r="J33" i="6"/>
  <c r="I33" i="6"/>
  <c r="H33" i="6"/>
  <c r="J32" i="6"/>
  <c r="I32" i="6"/>
  <c r="H32" i="6"/>
  <c r="J31" i="6"/>
  <c r="I31" i="6"/>
  <c r="H31" i="6"/>
  <c r="J30" i="6"/>
  <c r="I30" i="6"/>
  <c r="H30" i="6"/>
  <c r="J29" i="6"/>
  <c r="I29" i="6"/>
  <c r="H29" i="6"/>
  <c r="J28" i="6"/>
  <c r="I28" i="6"/>
  <c r="H28" i="6"/>
  <c r="J27" i="6"/>
  <c r="I27" i="6"/>
  <c r="H27" i="6"/>
  <c r="J26" i="6"/>
  <c r="I26" i="6"/>
  <c r="H26" i="6"/>
  <c r="J25" i="6"/>
  <c r="I25" i="6"/>
  <c r="H25" i="6"/>
  <c r="J24" i="6"/>
  <c r="I24" i="6"/>
  <c r="H24" i="6"/>
  <c r="J23" i="6"/>
  <c r="I23" i="6"/>
  <c r="H23" i="6"/>
  <c r="J22" i="6"/>
  <c r="I22" i="6"/>
  <c r="H22" i="6"/>
  <c r="J21" i="6"/>
  <c r="I21" i="6"/>
  <c r="H21" i="6"/>
  <c r="J20" i="6"/>
  <c r="I20" i="6"/>
  <c r="H20" i="6"/>
  <c r="J19" i="6"/>
  <c r="I19" i="6"/>
  <c r="H19" i="6"/>
  <c r="J18" i="6"/>
  <c r="I18" i="6"/>
  <c r="H18" i="6"/>
  <c r="J17" i="6"/>
  <c r="I17" i="6"/>
  <c r="H17" i="6"/>
  <c r="J16" i="6"/>
  <c r="I16" i="6"/>
  <c r="H16" i="6"/>
  <c r="J15" i="6"/>
  <c r="I15" i="6"/>
  <c r="H15" i="6"/>
  <c r="J14" i="6"/>
  <c r="I14" i="6"/>
  <c r="H14" i="6"/>
  <c r="J13" i="6"/>
  <c r="I13" i="6"/>
  <c r="H13" i="6"/>
  <c r="J12" i="6"/>
  <c r="I12" i="6"/>
  <c r="H12" i="6"/>
  <c r="J11" i="6"/>
  <c r="I11" i="6"/>
  <c r="H11" i="6"/>
  <c r="J10" i="6"/>
  <c r="I10" i="6"/>
  <c r="H10" i="6"/>
  <c r="J9" i="6"/>
  <c r="I9" i="6"/>
  <c r="H9" i="6"/>
  <c r="J8" i="6"/>
  <c r="I8" i="6"/>
  <c r="H8" i="6"/>
  <c r="J7" i="6"/>
  <c r="I7" i="6"/>
  <c r="H7" i="6"/>
  <c r="P65" i="6"/>
  <c r="O65" i="6"/>
  <c r="N65" i="6"/>
  <c r="P64" i="6"/>
  <c r="O64" i="6"/>
  <c r="N64" i="6"/>
  <c r="P63" i="6"/>
  <c r="O63" i="6"/>
  <c r="N63" i="6"/>
  <c r="P62" i="6"/>
  <c r="O62" i="6"/>
  <c r="N62" i="6"/>
  <c r="P61" i="6"/>
  <c r="O61" i="6"/>
  <c r="N61" i="6"/>
  <c r="P60" i="6"/>
  <c r="O60" i="6"/>
  <c r="N60" i="6"/>
  <c r="P59" i="6"/>
  <c r="O59" i="6"/>
  <c r="N59" i="6"/>
  <c r="P58" i="6"/>
  <c r="O58" i="6"/>
  <c r="N58" i="6"/>
  <c r="P57" i="6"/>
  <c r="O57" i="6"/>
  <c r="N57" i="6"/>
  <c r="P56" i="6"/>
  <c r="O56" i="6"/>
  <c r="N56" i="6"/>
  <c r="P55" i="6"/>
  <c r="O55" i="6"/>
  <c r="N55" i="6"/>
  <c r="P54" i="6"/>
  <c r="O54" i="6"/>
  <c r="N54" i="6"/>
  <c r="P53" i="6"/>
  <c r="O53" i="6"/>
  <c r="N53" i="6"/>
  <c r="P52" i="6"/>
  <c r="O52" i="6"/>
  <c r="N52" i="6"/>
  <c r="P51" i="6"/>
  <c r="O51" i="6"/>
  <c r="N51" i="6"/>
  <c r="P50" i="6"/>
  <c r="O50" i="6"/>
  <c r="N50" i="6"/>
  <c r="P49" i="6"/>
  <c r="O49" i="6"/>
  <c r="N49" i="6"/>
  <c r="P48" i="6"/>
  <c r="O48" i="6"/>
  <c r="N48" i="6"/>
  <c r="P47" i="6"/>
  <c r="O47" i="6"/>
  <c r="N47" i="6"/>
  <c r="P46" i="6"/>
  <c r="O46" i="6"/>
  <c r="N46" i="6"/>
  <c r="P45" i="6"/>
  <c r="O45" i="6"/>
  <c r="N45" i="6"/>
  <c r="P44" i="6"/>
  <c r="O44" i="6"/>
  <c r="N44" i="6"/>
  <c r="P43" i="6"/>
  <c r="O43" i="6"/>
  <c r="N43" i="6"/>
  <c r="P42" i="6"/>
  <c r="O42" i="6"/>
  <c r="N42" i="6"/>
  <c r="P41" i="6"/>
  <c r="O41" i="6"/>
  <c r="N41" i="6"/>
  <c r="P40" i="6"/>
  <c r="O40" i="6"/>
  <c r="N40" i="6"/>
  <c r="P39" i="6"/>
  <c r="O39" i="6"/>
  <c r="N39" i="6"/>
  <c r="P38" i="6"/>
  <c r="O38" i="6"/>
  <c r="N38" i="6"/>
  <c r="P37" i="6"/>
  <c r="O37" i="6"/>
  <c r="N37" i="6"/>
  <c r="P36" i="6"/>
  <c r="O36" i="6"/>
  <c r="N36" i="6"/>
  <c r="P35" i="6"/>
  <c r="O35" i="6"/>
  <c r="N35" i="6"/>
  <c r="P34" i="6"/>
  <c r="O34" i="6"/>
  <c r="N34" i="6"/>
  <c r="P33" i="6"/>
  <c r="O33" i="6"/>
  <c r="N33" i="6"/>
  <c r="P32" i="6"/>
  <c r="O32" i="6"/>
  <c r="N32" i="6"/>
  <c r="P31" i="6"/>
  <c r="O31" i="6"/>
  <c r="N31" i="6"/>
  <c r="P30" i="6"/>
  <c r="O30" i="6"/>
  <c r="N30" i="6"/>
  <c r="P29" i="6"/>
  <c r="O29" i="6"/>
  <c r="N29" i="6"/>
  <c r="P28" i="6"/>
  <c r="O28" i="6"/>
  <c r="N28" i="6"/>
  <c r="P27" i="6"/>
  <c r="O27" i="6"/>
  <c r="N27" i="6"/>
  <c r="P26" i="6"/>
  <c r="O26" i="6"/>
  <c r="N26" i="6"/>
  <c r="P25" i="6"/>
  <c r="O25" i="6"/>
  <c r="N25" i="6"/>
  <c r="P24" i="6"/>
  <c r="O24" i="6"/>
  <c r="N24" i="6"/>
  <c r="P23" i="6"/>
  <c r="O23" i="6"/>
  <c r="N23" i="6"/>
  <c r="P22" i="6"/>
  <c r="O22" i="6"/>
  <c r="N22" i="6"/>
  <c r="P21" i="6"/>
  <c r="O21" i="6"/>
  <c r="N21" i="6"/>
  <c r="P20" i="6"/>
  <c r="O20" i="6"/>
  <c r="N20" i="6"/>
  <c r="P19" i="6"/>
  <c r="O19" i="6"/>
  <c r="N19" i="6"/>
  <c r="P18" i="6"/>
  <c r="O18" i="6"/>
  <c r="N18" i="6"/>
  <c r="P17" i="6"/>
  <c r="O17" i="6"/>
  <c r="N17" i="6"/>
  <c r="P16" i="6"/>
  <c r="O16" i="6"/>
  <c r="N16" i="6"/>
  <c r="P15" i="6"/>
  <c r="O15" i="6"/>
  <c r="N15" i="6"/>
  <c r="P14" i="6"/>
  <c r="O14" i="6"/>
  <c r="N14" i="6"/>
  <c r="P13" i="6"/>
  <c r="O13" i="6"/>
  <c r="N13" i="6"/>
  <c r="P12" i="6"/>
  <c r="O12" i="6"/>
  <c r="N12" i="6"/>
  <c r="P11" i="6"/>
  <c r="O11" i="6"/>
  <c r="N11" i="6"/>
  <c r="P10" i="6"/>
  <c r="O10" i="6"/>
  <c r="N10" i="6"/>
  <c r="P9" i="6"/>
  <c r="O9" i="6"/>
  <c r="N9" i="6"/>
  <c r="P8" i="6"/>
  <c r="O8" i="6"/>
  <c r="N8" i="6"/>
  <c r="P7" i="6"/>
  <c r="O7" i="6"/>
  <c r="N7" i="6"/>
  <c r="P195" i="6"/>
  <c r="O195" i="6"/>
  <c r="N195" i="6"/>
  <c r="J195" i="6"/>
  <c r="I195" i="6"/>
  <c r="H195" i="6"/>
  <c r="P194" i="6"/>
  <c r="O194" i="6"/>
  <c r="N194" i="6"/>
  <c r="J194" i="6"/>
  <c r="I194" i="6"/>
  <c r="H194" i="6"/>
  <c r="P193" i="6"/>
  <c r="O193" i="6"/>
  <c r="N193" i="6"/>
  <c r="J193" i="6"/>
  <c r="I193" i="6"/>
  <c r="H193" i="6"/>
  <c r="P192" i="6"/>
  <c r="O192" i="6"/>
  <c r="N192" i="6"/>
  <c r="J192" i="6"/>
  <c r="I192" i="6"/>
  <c r="H192" i="6"/>
  <c r="P191" i="6"/>
  <c r="O191" i="6"/>
  <c r="N191" i="6"/>
  <c r="J191" i="6"/>
  <c r="I191" i="6"/>
  <c r="H191" i="6"/>
  <c r="P190" i="6"/>
  <c r="O190" i="6"/>
  <c r="N190" i="6"/>
  <c r="J190" i="6"/>
  <c r="I190" i="6"/>
  <c r="H190" i="6"/>
  <c r="P189" i="6"/>
  <c r="O189" i="6"/>
  <c r="N189" i="6"/>
  <c r="J189" i="6"/>
  <c r="I189" i="6"/>
  <c r="H189" i="6"/>
  <c r="P188" i="6"/>
  <c r="O188" i="6"/>
  <c r="N188" i="6"/>
  <c r="J188" i="6"/>
  <c r="I188" i="6"/>
  <c r="H188" i="6"/>
  <c r="P187" i="6"/>
  <c r="O187" i="6"/>
  <c r="N187" i="6"/>
  <c r="J187" i="6"/>
  <c r="I187" i="6"/>
  <c r="H187" i="6"/>
  <c r="P186" i="6"/>
  <c r="O186" i="6"/>
  <c r="N186" i="6"/>
  <c r="J186" i="6"/>
  <c r="I186" i="6"/>
  <c r="H186" i="6"/>
  <c r="P185" i="6"/>
  <c r="O185" i="6"/>
  <c r="N185" i="6"/>
  <c r="J185" i="6"/>
  <c r="I185" i="6"/>
  <c r="H185" i="6"/>
  <c r="P184" i="6"/>
  <c r="O184" i="6"/>
  <c r="N184" i="6"/>
  <c r="J184" i="6"/>
  <c r="I184" i="6"/>
  <c r="H184" i="6"/>
  <c r="P183" i="6"/>
  <c r="O183" i="6"/>
  <c r="N183" i="6"/>
  <c r="J183" i="6"/>
  <c r="I183" i="6"/>
  <c r="H183" i="6"/>
  <c r="P182" i="6"/>
  <c r="O182" i="6"/>
  <c r="N182" i="6"/>
  <c r="J182" i="6"/>
  <c r="I182" i="6"/>
  <c r="H182" i="6"/>
  <c r="P181" i="6"/>
  <c r="O181" i="6"/>
  <c r="N181" i="6"/>
  <c r="J181" i="6"/>
  <c r="I181" i="6"/>
  <c r="H181" i="6"/>
  <c r="P180" i="6"/>
  <c r="O180" i="6"/>
  <c r="N180" i="6"/>
  <c r="J180" i="6"/>
  <c r="I180" i="6"/>
  <c r="H180" i="6"/>
  <c r="P179" i="6"/>
  <c r="O179" i="6"/>
  <c r="N179" i="6"/>
  <c r="J179" i="6"/>
  <c r="I179" i="6"/>
  <c r="H179" i="6"/>
  <c r="P178" i="6"/>
  <c r="O178" i="6"/>
  <c r="N178" i="6"/>
  <c r="J178" i="6"/>
  <c r="I178" i="6"/>
  <c r="H178" i="6"/>
  <c r="P177" i="6"/>
  <c r="O177" i="6"/>
  <c r="N177" i="6"/>
  <c r="J177" i="6"/>
  <c r="I177" i="6"/>
  <c r="H177" i="6"/>
  <c r="P176" i="6"/>
  <c r="O176" i="6"/>
  <c r="N176" i="6"/>
  <c r="J176" i="6"/>
  <c r="I176" i="6"/>
  <c r="H176" i="6"/>
  <c r="P175" i="6"/>
  <c r="O175" i="6"/>
  <c r="N175" i="6"/>
  <c r="J175" i="6"/>
  <c r="I175" i="6"/>
  <c r="H175" i="6"/>
  <c r="P174" i="6"/>
  <c r="O174" i="6"/>
  <c r="N174" i="6"/>
  <c r="J174" i="6"/>
  <c r="I174" i="6"/>
  <c r="H174" i="6"/>
  <c r="P173" i="6"/>
  <c r="O173" i="6"/>
  <c r="N173" i="6"/>
  <c r="J173" i="6"/>
  <c r="I173" i="6"/>
  <c r="H173" i="6"/>
  <c r="P172" i="6"/>
  <c r="O172" i="6"/>
  <c r="N172" i="6"/>
  <c r="J172" i="6"/>
  <c r="I172" i="6"/>
  <c r="H172" i="6"/>
  <c r="P260" i="6"/>
  <c r="O260" i="6"/>
  <c r="N260" i="6"/>
  <c r="J260" i="6"/>
  <c r="I260" i="6"/>
  <c r="H260" i="6"/>
  <c r="P259" i="6"/>
  <c r="O259" i="6"/>
  <c r="N259" i="6"/>
  <c r="J259" i="6"/>
  <c r="I259" i="6"/>
  <c r="H259" i="6"/>
  <c r="P258" i="6"/>
  <c r="O258" i="6"/>
  <c r="N258" i="6"/>
  <c r="J258" i="6"/>
  <c r="I258" i="6"/>
  <c r="H258" i="6"/>
  <c r="P257" i="6"/>
  <c r="O257" i="6"/>
  <c r="N257" i="6"/>
  <c r="J257" i="6"/>
  <c r="I257" i="6"/>
  <c r="H257" i="6"/>
  <c r="P256" i="6"/>
  <c r="O256" i="6"/>
  <c r="N256" i="6"/>
  <c r="J256" i="6"/>
  <c r="I256" i="6"/>
  <c r="H256" i="6"/>
  <c r="P255" i="6"/>
  <c r="O255" i="6"/>
  <c r="N255" i="6"/>
  <c r="J255" i="6"/>
  <c r="I255" i="6"/>
  <c r="H255" i="6"/>
  <c r="P254" i="6"/>
  <c r="O254" i="6"/>
  <c r="N254" i="6"/>
  <c r="J254" i="6"/>
  <c r="I254" i="6"/>
  <c r="H254" i="6"/>
  <c r="P253" i="6"/>
  <c r="O253" i="6"/>
  <c r="N253" i="6"/>
  <c r="J253" i="6"/>
  <c r="I253" i="6"/>
  <c r="H253" i="6"/>
  <c r="P252" i="6"/>
  <c r="O252" i="6"/>
  <c r="N252" i="6"/>
  <c r="J252" i="6"/>
  <c r="I252" i="6"/>
  <c r="H252" i="6"/>
  <c r="P251" i="6"/>
  <c r="O251" i="6"/>
  <c r="N251" i="6"/>
  <c r="J251" i="6"/>
  <c r="I251" i="6"/>
  <c r="H251" i="6"/>
  <c r="P250" i="6"/>
  <c r="O250" i="6"/>
  <c r="N250" i="6"/>
  <c r="J250" i="6"/>
  <c r="I250" i="6"/>
  <c r="H250" i="6"/>
  <c r="P249" i="6"/>
  <c r="O249" i="6"/>
  <c r="N249" i="6"/>
  <c r="J249" i="6"/>
  <c r="I249" i="6"/>
  <c r="H249" i="6"/>
  <c r="P248" i="6"/>
  <c r="O248" i="6"/>
  <c r="N248" i="6"/>
  <c r="J248" i="6"/>
  <c r="I248" i="6"/>
  <c r="H248" i="6"/>
  <c r="P247" i="6"/>
  <c r="O247" i="6"/>
  <c r="N247" i="6"/>
  <c r="J247" i="6"/>
  <c r="I247" i="6"/>
  <c r="H247" i="6"/>
  <c r="P246" i="6"/>
  <c r="O246" i="6"/>
  <c r="N246" i="6"/>
  <c r="J246" i="6"/>
  <c r="I246" i="6"/>
  <c r="H246" i="6"/>
  <c r="P245" i="6"/>
  <c r="O245" i="6"/>
  <c r="N245" i="6"/>
  <c r="J245" i="6"/>
  <c r="I245" i="6"/>
  <c r="H245" i="6"/>
  <c r="P244" i="6"/>
  <c r="O244" i="6"/>
  <c r="N244" i="6"/>
  <c r="J244" i="6"/>
  <c r="I244" i="6"/>
  <c r="H244" i="6"/>
  <c r="P243" i="6"/>
  <c r="O243" i="6"/>
  <c r="N243" i="6"/>
  <c r="J243" i="6"/>
  <c r="I243" i="6"/>
  <c r="H243" i="6"/>
  <c r="P242" i="6"/>
  <c r="O242" i="6"/>
  <c r="N242" i="6"/>
  <c r="J242" i="6"/>
  <c r="I242" i="6"/>
  <c r="H242" i="6"/>
  <c r="P241" i="6"/>
  <c r="O241" i="6"/>
  <c r="N241" i="6"/>
  <c r="J241" i="6"/>
  <c r="I241" i="6"/>
  <c r="H241" i="6"/>
  <c r="P240" i="6"/>
  <c r="O240" i="6"/>
  <c r="N240" i="6"/>
  <c r="J240" i="6"/>
  <c r="I240" i="6"/>
  <c r="H240" i="6"/>
  <c r="P239" i="6"/>
  <c r="O239" i="6"/>
  <c r="N239" i="6"/>
  <c r="J239" i="6"/>
  <c r="I239" i="6"/>
  <c r="H239" i="6"/>
  <c r="P238" i="6"/>
  <c r="O238" i="6"/>
  <c r="N238" i="6"/>
  <c r="J238" i="6"/>
  <c r="I238" i="6"/>
  <c r="H238" i="6"/>
  <c r="P237" i="6"/>
  <c r="O237" i="6"/>
  <c r="N237" i="6"/>
  <c r="J237" i="6"/>
  <c r="I237" i="6"/>
  <c r="H237" i="6"/>
  <c r="P120" i="6"/>
  <c r="O120" i="6"/>
  <c r="N120" i="6"/>
  <c r="J120" i="6"/>
  <c r="I120" i="6"/>
  <c r="H120" i="6"/>
  <c r="P119" i="6"/>
  <c r="O119" i="6"/>
  <c r="N119" i="6"/>
  <c r="J119" i="6"/>
  <c r="I119" i="6"/>
  <c r="H119" i="6"/>
  <c r="P118" i="6"/>
  <c r="O118" i="6"/>
  <c r="N118" i="6"/>
  <c r="J118" i="6"/>
  <c r="I118" i="6"/>
  <c r="H118" i="6"/>
  <c r="P117" i="6"/>
  <c r="O117" i="6"/>
  <c r="N117" i="6"/>
  <c r="J117" i="6"/>
  <c r="I117" i="6"/>
  <c r="H117" i="6"/>
  <c r="P116" i="6"/>
  <c r="O116" i="6"/>
  <c r="N116" i="6"/>
  <c r="J116" i="6"/>
  <c r="I116" i="6"/>
  <c r="H116" i="6"/>
  <c r="P115" i="6"/>
  <c r="O115" i="6"/>
  <c r="N115" i="6"/>
  <c r="J115" i="6"/>
  <c r="I115" i="6"/>
  <c r="H115" i="6"/>
  <c r="P114" i="6"/>
  <c r="O114" i="6"/>
  <c r="N114" i="6"/>
  <c r="J114" i="6"/>
  <c r="I114" i="6"/>
  <c r="H114" i="6"/>
  <c r="P113" i="6"/>
  <c r="O113" i="6"/>
  <c r="N113" i="6"/>
  <c r="J113" i="6"/>
  <c r="I113" i="6"/>
  <c r="H113" i="6"/>
  <c r="P112" i="6"/>
  <c r="O112" i="6"/>
  <c r="N112" i="6"/>
  <c r="J112" i="6"/>
  <c r="I112" i="6"/>
  <c r="H112" i="6"/>
  <c r="P111" i="6"/>
  <c r="O111" i="6"/>
  <c r="N111" i="6"/>
  <c r="J111" i="6"/>
  <c r="I111" i="6"/>
  <c r="H111" i="6"/>
  <c r="P110" i="6"/>
  <c r="O110" i="6"/>
  <c r="N110" i="6"/>
  <c r="J110" i="6"/>
  <c r="I110" i="6"/>
  <c r="H110" i="6"/>
  <c r="P109" i="6"/>
  <c r="O109" i="6"/>
  <c r="N109" i="6"/>
  <c r="J109" i="6"/>
  <c r="I109" i="6"/>
  <c r="H109" i="6"/>
  <c r="P108" i="6"/>
  <c r="O108" i="6"/>
  <c r="N108" i="6"/>
  <c r="J108" i="6"/>
  <c r="I108" i="6"/>
  <c r="H108" i="6"/>
  <c r="P107" i="6"/>
  <c r="O107" i="6"/>
  <c r="N107" i="6"/>
  <c r="J107" i="6"/>
  <c r="I107" i="6"/>
  <c r="H107" i="6"/>
  <c r="P106" i="6"/>
  <c r="O106" i="6"/>
  <c r="N106" i="6"/>
  <c r="J106" i="6"/>
  <c r="I106" i="6"/>
  <c r="H106" i="6"/>
  <c r="CC80" i="39"/>
  <c r="CE11" i="37"/>
  <c r="CG13" i="39"/>
  <c r="CF145" i="37"/>
  <c r="CG212" i="39"/>
  <c r="CG145" i="37"/>
  <c r="CE80" i="39"/>
  <c r="CD80" i="39"/>
  <c r="CF210" i="37"/>
  <c r="CF80" i="39"/>
  <c r="CC77" i="37"/>
  <c r="CC212" i="39"/>
  <c r="CF77" i="37"/>
  <c r="CD145" i="37"/>
  <c r="CE210" i="37"/>
  <c r="CF13" i="39"/>
  <c r="CE77" i="37"/>
  <c r="CC147" i="39"/>
  <c r="CE147" i="39"/>
  <c r="CD210" i="37"/>
  <c r="CG210" i="37"/>
  <c r="CG11" i="37"/>
  <c r="CE145" i="37"/>
  <c r="CD212" i="39"/>
  <c r="CD13" i="39"/>
  <c r="CF212" i="39"/>
  <c r="CC210" i="37"/>
  <c r="CE212" i="39"/>
  <c r="CC145" i="37"/>
  <c r="CG77" i="37"/>
  <c r="CG80" i="39"/>
  <c r="CG147" i="39"/>
  <c r="CC13" i="39"/>
  <c r="CD147" i="39"/>
  <c r="CE13" i="39"/>
  <c r="CC11" i="37"/>
  <c r="CF11" i="37"/>
  <c r="CF147" i="39"/>
  <c r="CD11" i="37"/>
  <c r="CD77" i="37"/>
  <c r="CJ13" i="39" l="1" a="1"/>
  <c r="CJ13" i="39" s="1"/>
  <c r="CK13" i="39" s="1"/>
  <c r="CI13" i="39"/>
  <c r="CH13" i="39"/>
  <c r="CJ147" i="39" a="1"/>
  <c r="CJ147" i="39" s="1"/>
  <c r="CK147" i="39" s="1"/>
  <c r="CI147" i="39"/>
  <c r="CH147" i="39"/>
  <c r="CJ80" i="39" a="1"/>
  <c r="CJ80" i="39" s="1"/>
  <c r="CK80" i="39" s="1"/>
  <c r="CI80" i="39"/>
  <c r="CH80" i="39"/>
  <c r="CH212" i="39"/>
  <c r="CJ212" i="39" a="1"/>
  <c r="CJ212" i="39" s="1"/>
  <c r="CK212" i="39" s="1"/>
  <c r="CI212" i="39"/>
  <c r="K14" i="39"/>
  <c r="CB149" i="39"/>
  <c r="CB214" i="39"/>
  <c r="CB82" i="39"/>
  <c r="T211" i="39"/>
  <c r="T208" i="39"/>
  <c r="T206" i="39"/>
  <c r="T210" i="39"/>
  <c r="T209" i="39"/>
  <c r="T207" i="39"/>
  <c r="T143" i="39"/>
  <c r="T141" i="39"/>
  <c r="T144" i="39"/>
  <c r="T142" i="39"/>
  <c r="T146" i="39"/>
  <c r="T145" i="39"/>
  <c r="T77" i="39"/>
  <c r="T75" i="39"/>
  <c r="T76" i="39"/>
  <c r="T78" i="39"/>
  <c r="T74" i="39"/>
  <c r="T79" i="39"/>
  <c r="T12" i="39"/>
  <c r="T11" i="39"/>
  <c r="T10" i="39"/>
  <c r="T8" i="39"/>
  <c r="T9" i="39"/>
  <c r="T7" i="39"/>
  <c r="U5" i="39"/>
  <c r="K150" i="39"/>
  <c r="CB15" i="39"/>
  <c r="K82" i="39"/>
  <c r="K215" i="39"/>
  <c r="CJ210" i="37" a="1"/>
  <c r="CJ210" i="37" s="1"/>
  <c r="CK210" i="37" s="1"/>
  <c r="CJ145" i="37" a="1"/>
  <c r="CJ145" i="37" s="1"/>
  <c r="CK145" i="37" s="1"/>
  <c r="Q8" i="37"/>
  <c r="Q9" i="37"/>
  <c r="Q7" i="37"/>
  <c r="CJ77" i="37" a="1"/>
  <c r="CJ77" i="37" s="1"/>
  <c r="CI77" i="37"/>
  <c r="CT77" i="39" s="1"/>
  <c r="R10" i="37"/>
  <c r="R9" i="37"/>
  <c r="R8" i="37"/>
  <c r="R7" i="37"/>
  <c r="CJ11" i="37" a="1"/>
  <c r="CJ11" i="37" s="1"/>
  <c r="CK11" i="37" s="1"/>
  <c r="CH77" i="37"/>
  <c r="CB78" i="37"/>
  <c r="CB12" i="37"/>
  <c r="CB146" i="37"/>
  <c r="CI209" i="37"/>
  <c r="CT209" i="39" s="1"/>
  <c r="CH209" i="37"/>
  <c r="CB211" i="37"/>
  <c r="CH10" i="37"/>
  <c r="CI10" i="37"/>
  <c r="CT10" i="39" s="1"/>
  <c r="S5" i="37"/>
  <c r="CI144" i="37"/>
  <c r="CT144" i="39" s="1"/>
  <c r="CH144" i="37"/>
  <c r="CG211" i="37"/>
  <c r="CG12" i="37"/>
  <c r="CC14" i="39"/>
  <c r="CG146" i="37"/>
  <c r="CG148" i="39"/>
  <c r="CD81" i="39"/>
  <c r="CG213" i="39"/>
  <c r="CC81" i="39"/>
  <c r="CE78" i="37"/>
  <c r="CE12" i="37"/>
  <c r="CE146" i="37"/>
  <c r="CF148" i="39"/>
  <c r="CE213" i="39"/>
  <c r="CE148" i="39"/>
  <c r="CD148" i="39"/>
  <c r="CG81" i="39"/>
  <c r="CF211" i="37"/>
  <c r="CD12" i="37"/>
  <c r="CD211" i="37"/>
  <c r="CF12" i="37"/>
  <c r="CC78" i="37"/>
  <c r="CF78" i="37"/>
  <c r="CC146" i="37"/>
  <c r="CG14" i="39"/>
  <c r="CF81" i="39"/>
  <c r="CF14" i="39"/>
  <c r="CE81" i="39"/>
  <c r="CC12" i="37"/>
  <c r="CF146" i="37"/>
  <c r="CC211" i="37"/>
  <c r="CD213" i="39"/>
  <c r="CD146" i="37"/>
  <c r="CE211" i="37"/>
  <c r="CD78" i="37"/>
  <c r="CD14" i="39"/>
  <c r="CF213" i="39"/>
  <c r="CC213" i="39"/>
  <c r="CC148" i="39"/>
  <c r="CE14" i="39"/>
  <c r="CG78" i="37"/>
  <c r="CH213" i="39" l="1"/>
  <c r="CJ213" i="39" a="1"/>
  <c r="CJ213" i="39" s="1"/>
  <c r="CK213" i="39" s="1"/>
  <c r="CI213" i="39"/>
  <c r="CJ148" i="39" a="1"/>
  <c r="CJ148" i="39" s="1"/>
  <c r="CK148" i="39" s="1"/>
  <c r="CI148" i="39"/>
  <c r="CH148" i="39"/>
  <c r="CI81" i="39"/>
  <c r="CJ81" i="39" a="1"/>
  <c r="CJ81" i="39" s="1"/>
  <c r="CK81" i="39" s="1"/>
  <c r="CH81" i="39"/>
  <c r="CJ14" i="39" a="1"/>
  <c r="CJ14" i="39" s="1"/>
  <c r="CK14" i="39" s="1"/>
  <c r="CI14" i="39"/>
  <c r="CH14" i="39"/>
  <c r="K216" i="39"/>
  <c r="K151" i="39"/>
  <c r="CB215" i="39"/>
  <c r="CB150" i="39"/>
  <c r="U212" i="39"/>
  <c r="U206" i="39"/>
  <c r="U210" i="39"/>
  <c r="U209" i="39"/>
  <c r="U207" i="39"/>
  <c r="U211" i="39"/>
  <c r="U208" i="39"/>
  <c r="U143" i="39"/>
  <c r="U141" i="39"/>
  <c r="U146" i="39"/>
  <c r="U145" i="39"/>
  <c r="U147" i="39"/>
  <c r="U142" i="39"/>
  <c r="U144" i="39"/>
  <c r="U79" i="39"/>
  <c r="U78" i="39"/>
  <c r="U80" i="39"/>
  <c r="U76" i="39"/>
  <c r="U74" i="39"/>
  <c r="U77" i="39"/>
  <c r="U75" i="39"/>
  <c r="U9" i="39"/>
  <c r="U12" i="39"/>
  <c r="U11" i="39"/>
  <c r="U10" i="39"/>
  <c r="U8" i="39"/>
  <c r="U13" i="39"/>
  <c r="V5" i="39"/>
  <c r="U7" i="39"/>
  <c r="CB83" i="39"/>
  <c r="K15" i="39"/>
  <c r="CB16" i="39"/>
  <c r="K83" i="39"/>
  <c r="CJ211" i="37" a="1"/>
  <c r="CJ211" i="37" s="1"/>
  <c r="CK211" i="37" s="1"/>
  <c r="CJ146" i="37" a="1"/>
  <c r="CJ146" i="37" s="1"/>
  <c r="CK146" i="37" s="1"/>
  <c r="CK77" i="37"/>
  <c r="CJ78" i="37" a="1"/>
  <c r="CJ78" i="37" s="1"/>
  <c r="CI78" i="37"/>
  <c r="CT78" i="39" s="1"/>
  <c r="S11" i="37"/>
  <c r="S10" i="37"/>
  <c r="S8" i="37"/>
  <c r="S9" i="37"/>
  <c r="S7" i="37"/>
  <c r="CJ12" i="37" a="1"/>
  <c r="CJ12" i="37" s="1"/>
  <c r="CK12" i="37" s="1"/>
  <c r="CH78" i="37"/>
  <c r="CB79" i="37"/>
  <c r="CI210" i="37"/>
  <c r="CT210" i="39" s="1"/>
  <c r="CH210" i="37"/>
  <c r="CI11" i="37"/>
  <c r="CT11" i="39" s="1"/>
  <c r="CH11" i="37"/>
  <c r="CB147" i="37"/>
  <c r="T5" i="37"/>
  <c r="CB212" i="37"/>
  <c r="CB13" i="37"/>
  <c r="CI145" i="37"/>
  <c r="CT145" i="39" s="1"/>
  <c r="CH145" i="37"/>
  <c r="J200" i="15"/>
  <c r="S200" i="15"/>
  <c r="S135" i="15"/>
  <c r="J135" i="15"/>
  <c r="J70" i="15"/>
  <c r="S70" i="15"/>
  <c r="AH208" i="1" a="1"/>
  <c r="AH208" i="1" s="1"/>
  <c r="AH207" i="1" a="1"/>
  <c r="AH207" i="1" s="1"/>
  <c r="AH141" i="1" a="1"/>
  <c r="AH141" i="1" s="1"/>
  <c r="AH140" i="1" a="1"/>
  <c r="AH140" i="1" s="1"/>
  <c r="AH65" i="1" a="1"/>
  <c r="AH65" i="1" s="1"/>
  <c r="AH64" i="1" a="1"/>
  <c r="AH64" i="1" s="1"/>
  <c r="AH63" i="1" a="1"/>
  <c r="AH63" i="1" s="1"/>
  <c r="AH62" i="1" a="1"/>
  <c r="AH62" i="1" s="1"/>
  <c r="AH61" i="1" a="1"/>
  <c r="AH61" i="1" s="1"/>
  <c r="AH60" i="1" a="1"/>
  <c r="AH60" i="1" s="1"/>
  <c r="AH59" i="1" a="1"/>
  <c r="AH59" i="1" s="1"/>
  <c r="AH58" i="1" a="1"/>
  <c r="AH58" i="1" s="1"/>
  <c r="AH57" i="1" a="1"/>
  <c r="AH57" i="1" s="1"/>
  <c r="AH56" i="1" a="1"/>
  <c r="AH56" i="1" s="1"/>
  <c r="AH7" i="1" a="1"/>
  <c r="AH7" i="1" s="1"/>
  <c r="AH6" i="1" a="1"/>
  <c r="AH6" i="1" s="1"/>
  <c r="AB208" i="1" a="1"/>
  <c r="AB208" i="1" s="1"/>
  <c r="AB207" i="1" a="1"/>
  <c r="AB207" i="1" s="1"/>
  <c r="AB141" i="1" a="1"/>
  <c r="AB141" i="1" s="1"/>
  <c r="AB140" i="1" a="1"/>
  <c r="AB140" i="1" s="1"/>
  <c r="AB6" i="1" a="1"/>
  <c r="AB6" i="1" s="1"/>
  <c r="AH74" i="1" a="1"/>
  <c r="AH74" i="1" s="1"/>
  <c r="AH73" i="1" a="1"/>
  <c r="AH73" i="1" s="1"/>
  <c r="AB74" i="1" a="1"/>
  <c r="AB74" i="1" s="1"/>
  <c r="AB73" i="1" a="1"/>
  <c r="AB73" i="1" s="1"/>
  <c r="B135" i="15"/>
  <c r="P236" i="6"/>
  <c r="P235" i="6"/>
  <c r="P234" i="6"/>
  <c r="P233" i="6"/>
  <c r="P232" i="6"/>
  <c r="P231" i="6"/>
  <c r="P230" i="6"/>
  <c r="P229" i="6"/>
  <c r="P228" i="6"/>
  <c r="P227" i="6"/>
  <c r="P226" i="6"/>
  <c r="P225" i="6"/>
  <c r="P224" i="6"/>
  <c r="P223" i="6"/>
  <c r="P222" i="6"/>
  <c r="P221" i="6"/>
  <c r="P220" i="6"/>
  <c r="P219" i="6"/>
  <c r="P218" i="6"/>
  <c r="P217" i="6"/>
  <c r="P216" i="6"/>
  <c r="P215" i="6"/>
  <c r="P214" i="6"/>
  <c r="P213" i="6"/>
  <c r="P212" i="6"/>
  <c r="P211" i="6"/>
  <c r="P210" i="6"/>
  <c r="P209" i="6"/>
  <c r="P208" i="6"/>
  <c r="P207" i="6"/>
  <c r="P206" i="6"/>
  <c r="P205" i="6"/>
  <c r="P204" i="6"/>
  <c r="P203" i="6"/>
  <c r="P202" i="6"/>
  <c r="P201" i="6"/>
  <c r="P171" i="6"/>
  <c r="P170" i="6"/>
  <c r="P169" i="6"/>
  <c r="P168" i="6"/>
  <c r="P167" i="6"/>
  <c r="P166" i="6"/>
  <c r="P165" i="6"/>
  <c r="P164" i="6"/>
  <c r="P163" i="6"/>
  <c r="P162" i="6"/>
  <c r="P161" i="6"/>
  <c r="P160" i="6"/>
  <c r="P159" i="6"/>
  <c r="P158" i="6"/>
  <c r="P157" i="6"/>
  <c r="P156" i="6"/>
  <c r="P155" i="6"/>
  <c r="P154" i="6"/>
  <c r="P153" i="6"/>
  <c r="P152" i="6"/>
  <c r="P151" i="6"/>
  <c r="P150" i="6"/>
  <c r="P149" i="6"/>
  <c r="P148" i="6"/>
  <c r="P147" i="6"/>
  <c r="P146" i="6"/>
  <c r="P145" i="6"/>
  <c r="P144" i="6"/>
  <c r="P143" i="6"/>
  <c r="P142" i="6"/>
  <c r="P141" i="6"/>
  <c r="P140" i="6"/>
  <c r="P139" i="6"/>
  <c r="P138" i="6"/>
  <c r="P137" i="6"/>
  <c r="P136" i="6"/>
  <c r="P135" i="6"/>
  <c r="P130" i="6"/>
  <c r="P129" i="6"/>
  <c r="P128" i="6"/>
  <c r="P127" i="6"/>
  <c r="P126" i="6"/>
  <c r="P125" i="6"/>
  <c r="P124" i="6"/>
  <c r="P123" i="6"/>
  <c r="P122" i="6"/>
  <c r="P121" i="6"/>
  <c r="P105" i="6"/>
  <c r="P104" i="6"/>
  <c r="P103" i="6"/>
  <c r="P102" i="6"/>
  <c r="P101" i="6"/>
  <c r="P100" i="6"/>
  <c r="P99" i="6"/>
  <c r="P98" i="6"/>
  <c r="P97" i="6"/>
  <c r="P96" i="6"/>
  <c r="P95" i="6"/>
  <c r="P94" i="6"/>
  <c r="P93" i="6"/>
  <c r="P92" i="6"/>
  <c r="P91" i="6"/>
  <c r="P90" i="6"/>
  <c r="P89" i="6"/>
  <c r="P88" i="6"/>
  <c r="P87" i="6"/>
  <c r="P86" i="6"/>
  <c r="P85" i="6"/>
  <c r="P84" i="6"/>
  <c r="P83" i="6"/>
  <c r="P82" i="6"/>
  <c r="P81" i="6"/>
  <c r="P80" i="6"/>
  <c r="P79" i="6"/>
  <c r="P78" i="6"/>
  <c r="P77" i="6"/>
  <c r="P76" i="6"/>
  <c r="P75" i="6"/>
  <c r="P74" i="6"/>
  <c r="P73" i="6"/>
  <c r="P72" i="6"/>
  <c r="P71" i="6"/>
  <c r="P6" i="6"/>
  <c r="D19" i="3" s="1"/>
  <c r="J236" i="6"/>
  <c r="I236" i="6"/>
  <c r="H236" i="6"/>
  <c r="J235" i="6"/>
  <c r="I235" i="6"/>
  <c r="H235" i="6"/>
  <c r="J234" i="6"/>
  <c r="I234" i="6"/>
  <c r="H234" i="6"/>
  <c r="J233" i="6"/>
  <c r="I233" i="6"/>
  <c r="H233" i="6"/>
  <c r="J232" i="6"/>
  <c r="I232" i="6"/>
  <c r="H232" i="6"/>
  <c r="J231" i="6"/>
  <c r="I231" i="6"/>
  <c r="H231" i="6"/>
  <c r="J230" i="6"/>
  <c r="I230" i="6"/>
  <c r="H230" i="6"/>
  <c r="J229" i="6"/>
  <c r="I229" i="6"/>
  <c r="H229" i="6"/>
  <c r="J228" i="6"/>
  <c r="I228" i="6"/>
  <c r="H228" i="6"/>
  <c r="J227" i="6"/>
  <c r="I227" i="6"/>
  <c r="H227" i="6"/>
  <c r="J226" i="6"/>
  <c r="I226" i="6"/>
  <c r="H226" i="6"/>
  <c r="J225" i="6"/>
  <c r="I225" i="6"/>
  <c r="H225" i="6"/>
  <c r="J224" i="6"/>
  <c r="I224" i="6"/>
  <c r="H224" i="6"/>
  <c r="J223" i="6"/>
  <c r="I223" i="6"/>
  <c r="H223" i="6"/>
  <c r="J222" i="6"/>
  <c r="I222" i="6"/>
  <c r="H222" i="6"/>
  <c r="J221" i="6"/>
  <c r="I221" i="6"/>
  <c r="H221" i="6"/>
  <c r="J220" i="6"/>
  <c r="I220" i="6"/>
  <c r="H220" i="6"/>
  <c r="J219" i="6"/>
  <c r="I219" i="6"/>
  <c r="H219" i="6"/>
  <c r="J218" i="6"/>
  <c r="I218" i="6"/>
  <c r="H218" i="6"/>
  <c r="J217" i="6"/>
  <c r="I217" i="6"/>
  <c r="H217" i="6"/>
  <c r="J216" i="6"/>
  <c r="I216" i="6"/>
  <c r="H216" i="6"/>
  <c r="J215" i="6"/>
  <c r="I215" i="6"/>
  <c r="H215" i="6"/>
  <c r="J214" i="6"/>
  <c r="I214" i="6"/>
  <c r="H214" i="6"/>
  <c r="J213" i="6"/>
  <c r="I213" i="6"/>
  <c r="H213" i="6"/>
  <c r="J212" i="6"/>
  <c r="I212" i="6"/>
  <c r="H212" i="6"/>
  <c r="J211" i="6"/>
  <c r="I211" i="6"/>
  <c r="H211" i="6"/>
  <c r="J210" i="6"/>
  <c r="I210" i="6"/>
  <c r="H210" i="6"/>
  <c r="J209" i="6"/>
  <c r="I209" i="6"/>
  <c r="H209" i="6"/>
  <c r="J208" i="6"/>
  <c r="I208" i="6"/>
  <c r="H208" i="6"/>
  <c r="J207" i="6"/>
  <c r="I207" i="6"/>
  <c r="H207" i="6"/>
  <c r="J206" i="6"/>
  <c r="I206" i="6"/>
  <c r="H206" i="6"/>
  <c r="J205" i="6"/>
  <c r="I205" i="6"/>
  <c r="H205" i="6"/>
  <c r="J204" i="6"/>
  <c r="I204" i="6"/>
  <c r="H204" i="6"/>
  <c r="J203" i="6"/>
  <c r="I203" i="6"/>
  <c r="H203" i="6"/>
  <c r="J202" i="6"/>
  <c r="I202" i="6"/>
  <c r="H202" i="6"/>
  <c r="J201" i="6"/>
  <c r="I201" i="6"/>
  <c r="H201" i="6"/>
  <c r="J171" i="6"/>
  <c r="I171" i="6"/>
  <c r="H171" i="6"/>
  <c r="J170" i="6"/>
  <c r="I170" i="6"/>
  <c r="H170" i="6"/>
  <c r="J169" i="6"/>
  <c r="I169" i="6"/>
  <c r="H169" i="6"/>
  <c r="J168" i="6"/>
  <c r="I168" i="6"/>
  <c r="H168" i="6"/>
  <c r="J167" i="6"/>
  <c r="I167" i="6"/>
  <c r="H167" i="6"/>
  <c r="J166" i="6"/>
  <c r="I166" i="6"/>
  <c r="H166" i="6"/>
  <c r="J165" i="6"/>
  <c r="I165" i="6"/>
  <c r="H165" i="6"/>
  <c r="J164" i="6"/>
  <c r="I164" i="6"/>
  <c r="H164" i="6"/>
  <c r="J163" i="6"/>
  <c r="I163" i="6"/>
  <c r="H163" i="6"/>
  <c r="J162" i="6"/>
  <c r="I162" i="6"/>
  <c r="H162" i="6"/>
  <c r="J161" i="6"/>
  <c r="I161" i="6"/>
  <c r="H161" i="6"/>
  <c r="J160" i="6"/>
  <c r="I160" i="6"/>
  <c r="H160" i="6"/>
  <c r="J159" i="6"/>
  <c r="I159" i="6"/>
  <c r="H159" i="6"/>
  <c r="J158" i="6"/>
  <c r="I158" i="6"/>
  <c r="H158" i="6"/>
  <c r="J157" i="6"/>
  <c r="I157" i="6"/>
  <c r="H157" i="6"/>
  <c r="J156" i="6"/>
  <c r="I156" i="6"/>
  <c r="H156" i="6"/>
  <c r="J155" i="6"/>
  <c r="I155" i="6"/>
  <c r="H155" i="6"/>
  <c r="J154" i="6"/>
  <c r="I154" i="6"/>
  <c r="H154" i="6"/>
  <c r="J153" i="6"/>
  <c r="I153" i="6"/>
  <c r="H153" i="6"/>
  <c r="J152" i="6"/>
  <c r="I152" i="6"/>
  <c r="H152" i="6"/>
  <c r="J151" i="6"/>
  <c r="I151" i="6"/>
  <c r="H151" i="6"/>
  <c r="J150" i="6"/>
  <c r="I150" i="6"/>
  <c r="H150" i="6"/>
  <c r="J149" i="6"/>
  <c r="I149" i="6"/>
  <c r="H149" i="6"/>
  <c r="J148" i="6"/>
  <c r="I148" i="6"/>
  <c r="H148" i="6"/>
  <c r="J147" i="6"/>
  <c r="I147" i="6"/>
  <c r="H147" i="6"/>
  <c r="J146" i="6"/>
  <c r="I146" i="6"/>
  <c r="H146" i="6"/>
  <c r="J145" i="6"/>
  <c r="I145" i="6"/>
  <c r="H145" i="6"/>
  <c r="J144" i="6"/>
  <c r="I144" i="6"/>
  <c r="H144" i="6"/>
  <c r="J143" i="6"/>
  <c r="I143" i="6"/>
  <c r="H143" i="6"/>
  <c r="J142" i="6"/>
  <c r="I142" i="6"/>
  <c r="H142" i="6"/>
  <c r="J141" i="6"/>
  <c r="I141" i="6"/>
  <c r="H141" i="6"/>
  <c r="J140" i="6"/>
  <c r="I140" i="6"/>
  <c r="H140" i="6"/>
  <c r="J139" i="6"/>
  <c r="I139" i="6"/>
  <c r="H139" i="6"/>
  <c r="J138" i="6"/>
  <c r="I138" i="6"/>
  <c r="H138" i="6"/>
  <c r="J137" i="6"/>
  <c r="I137" i="6"/>
  <c r="H137" i="6"/>
  <c r="J136" i="6"/>
  <c r="I136" i="6"/>
  <c r="H136" i="6"/>
  <c r="J130" i="6"/>
  <c r="I130" i="6"/>
  <c r="H130" i="6"/>
  <c r="J129" i="6"/>
  <c r="I129" i="6"/>
  <c r="H129" i="6"/>
  <c r="J128" i="6"/>
  <c r="I128" i="6"/>
  <c r="H128" i="6"/>
  <c r="J127" i="6"/>
  <c r="I127" i="6"/>
  <c r="H127" i="6"/>
  <c r="J126" i="6"/>
  <c r="I126" i="6"/>
  <c r="H126" i="6"/>
  <c r="J125" i="6"/>
  <c r="I125" i="6"/>
  <c r="H125" i="6"/>
  <c r="J124" i="6"/>
  <c r="I124" i="6"/>
  <c r="H124" i="6"/>
  <c r="J123" i="6"/>
  <c r="I123" i="6"/>
  <c r="H123" i="6"/>
  <c r="J122" i="6"/>
  <c r="I122" i="6"/>
  <c r="H122" i="6"/>
  <c r="J121" i="6"/>
  <c r="I121" i="6"/>
  <c r="H121" i="6"/>
  <c r="J105" i="6"/>
  <c r="I105" i="6"/>
  <c r="H105" i="6"/>
  <c r="J104" i="6"/>
  <c r="I104" i="6"/>
  <c r="H104" i="6"/>
  <c r="J103" i="6"/>
  <c r="I103" i="6"/>
  <c r="H103" i="6"/>
  <c r="J102" i="6"/>
  <c r="I102" i="6"/>
  <c r="H102" i="6"/>
  <c r="J101" i="6"/>
  <c r="I101" i="6"/>
  <c r="H101" i="6"/>
  <c r="J100" i="6"/>
  <c r="I100" i="6"/>
  <c r="H100" i="6"/>
  <c r="J99" i="6"/>
  <c r="I99" i="6"/>
  <c r="H99" i="6"/>
  <c r="J98" i="6"/>
  <c r="I98" i="6"/>
  <c r="H98" i="6"/>
  <c r="J97" i="6"/>
  <c r="I97" i="6"/>
  <c r="H97" i="6"/>
  <c r="J96" i="6"/>
  <c r="I96" i="6"/>
  <c r="H96" i="6"/>
  <c r="J95" i="6"/>
  <c r="I95" i="6"/>
  <c r="H95" i="6"/>
  <c r="J94" i="6"/>
  <c r="I94" i="6"/>
  <c r="H94" i="6"/>
  <c r="J93" i="6"/>
  <c r="I93" i="6"/>
  <c r="H93" i="6"/>
  <c r="J92" i="6"/>
  <c r="I92" i="6"/>
  <c r="H92" i="6"/>
  <c r="J91" i="6"/>
  <c r="I91" i="6"/>
  <c r="H91" i="6"/>
  <c r="J90" i="6"/>
  <c r="I90" i="6"/>
  <c r="H90" i="6"/>
  <c r="J89" i="6"/>
  <c r="I89" i="6"/>
  <c r="H89" i="6"/>
  <c r="J88" i="6"/>
  <c r="I88" i="6"/>
  <c r="H88" i="6"/>
  <c r="J87" i="6"/>
  <c r="I87" i="6"/>
  <c r="H87" i="6"/>
  <c r="J86" i="6"/>
  <c r="I86" i="6"/>
  <c r="H86" i="6"/>
  <c r="J85" i="6"/>
  <c r="I85" i="6"/>
  <c r="H85" i="6"/>
  <c r="J84" i="6"/>
  <c r="I84" i="6"/>
  <c r="H84" i="6"/>
  <c r="J83" i="6"/>
  <c r="I83" i="6"/>
  <c r="H83" i="6"/>
  <c r="J82" i="6"/>
  <c r="I82" i="6"/>
  <c r="H82" i="6"/>
  <c r="J81" i="6"/>
  <c r="I81" i="6"/>
  <c r="H81" i="6"/>
  <c r="J80" i="6"/>
  <c r="I80" i="6"/>
  <c r="H80" i="6"/>
  <c r="J79" i="6"/>
  <c r="I79" i="6"/>
  <c r="H79" i="6"/>
  <c r="J78" i="6"/>
  <c r="I78" i="6"/>
  <c r="H78" i="6"/>
  <c r="J77" i="6"/>
  <c r="I77" i="6"/>
  <c r="H77" i="6"/>
  <c r="J76" i="6"/>
  <c r="I76" i="6"/>
  <c r="H76" i="6"/>
  <c r="J75" i="6"/>
  <c r="I75" i="6"/>
  <c r="H75" i="6"/>
  <c r="J74" i="6"/>
  <c r="I74" i="6"/>
  <c r="H74" i="6"/>
  <c r="J73" i="6"/>
  <c r="I73" i="6"/>
  <c r="H73" i="6"/>
  <c r="J72" i="6"/>
  <c r="I72" i="6"/>
  <c r="H72" i="6"/>
  <c r="J71" i="6"/>
  <c r="C38" i="3" s="1"/>
  <c r="I71" i="6"/>
  <c r="H71" i="6"/>
  <c r="J6" i="6"/>
  <c r="C19" i="3" s="1"/>
  <c r="CD212" i="37"/>
  <c r="CG79" i="37"/>
  <c r="CD15" i="39"/>
  <c r="CD82" i="39"/>
  <c r="CE212" i="37"/>
  <c r="CF147" i="37"/>
  <c r="CE149" i="39"/>
  <c r="CG82" i="39"/>
  <c r="CE13" i="37"/>
  <c r="CE15" i="39"/>
  <c r="CE147" i="37"/>
  <c r="CC147" i="37"/>
  <c r="CF82" i="39"/>
  <c r="CF15" i="39"/>
  <c r="CC15" i="39"/>
  <c r="CF79" i="37"/>
  <c r="CE79" i="37"/>
  <c r="CC214" i="39"/>
  <c r="CE214" i="39"/>
  <c r="CD13" i="37"/>
  <c r="CC74" i="39"/>
  <c r="CC212" i="37"/>
  <c r="CG13" i="37"/>
  <c r="CG212" i="37"/>
  <c r="CC141" i="39"/>
  <c r="CD214" i="39"/>
  <c r="CD149" i="39"/>
  <c r="CC79" i="37"/>
  <c r="CG15" i="39"/>
  <c r="CF214" i="39"/>
  <c r="CF13" i="37"/>
  <c r="CG149" i="39"/>
  <c r="CC7" i="37"/>
  <c r="CF149" i="39"/>
  <c r="CC149" i="39"/>
  <c r="CD79" i="37"/>
  <c r="CD147" i="37"/>
  <c r="CC141" i="37"/>
  <c r="CC13" i="37"/>
  <c r="CF212" i="37"/>
  <c r="CG214" i="39"/>
  <c r="CC7" i="39"/>
  <c r="CG147" i="37"/>
  <c r="CE82" i="39"/>
  <c r="CC74" i="37"/>
  <c r="CC82" i="39"/>
  <c r="D57" i="3" l="1"/>
  <c r="C74" i="3"/>
  <c r="C75" i="3"/>
  <c r="C76" i="3"/>
  <c r="D76" i="3"/>
  <c r="C55" i="3"/>
  <c r="C56" i="3"/>
  <c r="C57" i="3"/>
  <c r="D38" i="3"/>
  <c r="C36" i="3"/>
  <c r="C37" i="3"/>
  <c r="AI110" i="1" a="1"/>
  <c r="AI108" i="1" a="1"/>
  <c r="AI130" i="1" a="1"/>
  <c r="AI79" i="1" a="1"/>
  <c r="AI76" i="1" a="1"/>
  <c r="AI124" i="1" a="1"/>
  <c r="AI101" i="1" a="1"/>
  <c r="AI106" i="1" a="1"/>
  <c r="AI105" i="1" a="1"/>
  <c r="AI109" i="1" a="1"/>
  <c r="AI117" i="1" a="1"/>
  <c r="AI113" i="1" a="1"/>
  <c r="AI83" i="1" a="1"/>
  <c r="AI77" i="1" a="1"/>
  <c r="AI121" i="1" a="1"/>
  <c r="AI114" i="1" a="1"/>
  <c r="AI100" i="1" a="1"/>
  <c r="AI131" i="1" a="1"/>
  <c r="AI99" i="1" a="1"/>
  <c r="AI126" i="1" a="1"/>
  <c r="AI95" i="1" a="1"/>
  <c r="AI132" i="1" a="1"/>
  <c r="AI112" i="1" a="1"/>
  <c r="AI111" i="1" a="1"/>
  <c r="AI125" i="1" a="1"/>
  <c r="AI128" i="1" a="1"/>
  <c r="AI107" i="1" a="1"/>
  <c r="AI81" i="1" a="1"/>
  <c r="AI80" i="1" a="1"/>
  <c r="AI127" i="1" a="1"/>
  <c r="AI122" i="1" a="1"/>
  <c r="AI87" i="1" a="1"/>
  <c r="AI78" i="1" a="1"/>
  <c r="AI102" i="1" a="1"/>
  <c r="AI92" i="1" a="1"/>
  <c r="AI89" i="1" a="1"/>
  <c r="AI129" i="1" a="1"/>
  <c r="AI82" i="1" a="1"/>
  <c r="AI119" i="1" a="1"/>
  <c r="AI96" i="1" a="1"/>
  <c r="AI94" i="1" a="1"/>
  <c r="AI118" i="1" a="1"/>
  <c r="AI91" i="1" a="1"/>
  <c r="AI104" i="1" a="1"/>
  <c r="AI90" i="1" a="1"/>
  <c r="AI88" i="1" a="1"/>
  <c r="AI123" i="1" a="1"/>
  <c r="AI75" i="1" a="1"/>
  <c r="AI97" i="1" a="1"/>
  <c r="AI115" i="1" a="1"/>
  <c r="AI86" i="1" a="1"/>
  <c r="AI103" i="1" a="1"/>
  <c r="AI84" i="1" a="1"/>
  <c r="AI98" i="1" a="1"/>
  <c r="AI93" i="1" a="1"/>
  <c r="AI116" i="1" a="1"/>
  <c r="AI120" i="1" a="1"/>
  <c r="AI85" i="1" a="1"/>
  <c r="AI245" i="1" a="1"/>
  <c r="AI245" i="1" s="1"/>
  <c r="AI254" i="1" a="1"/>
  <c r="AI254" i="1" s="1"/>
  <c r="L254" i="1" s="1"/>
  <c r="AI227" i="1" a="1"/>
  <c r="AI227" i="1" s="1"/>
  <c r="AI232" i="1" a="1"/>
  <c r="AI232" i="1" s="1"/>
  <c r="AI261" i="1" a="1"/>
  <c r="AI261" i="1" s="1"/>
  <c r="AI247" i="1" a="1"/>
  <c r="AI247" i="1" s="1"/>
  <c r="L247" i="1" s="1"/>
  <c r="AI263" i="1" a="1"/>
  <c r="AI263" i="1" s="1"/>
  <c r="AI253" i="1" a="1"/>
  <c r="AI253" i="1" s="1"/>
  <c r="L253" i="1" s="1"/>
  <c r="AI237" i="1" a="1"/>
  <c r="AI237" i="1" s="1"/>
  <c r="AI225" i="1" a="1"/>
  <c r="AI225" i="1" s="1"/>
  <c r="AI257" i="1" a="1"/>
  <c r="AI257" i="1" s="1"/>
  <c r="AI235" i="1" a="1"/>
  <c r="AI235" i="1" s="1"/>
  <c r="AI264" i="1" a="1"/>
  <c r="AI264" i="1" s="1"/>
  <c r="AI233" i="1" a="1"/>
  <c r="AI233" i="1" s="1"/>
  <c r="AI252" i="1" a="1"/>
  <c r="AI252" i="1" s="1"/>
  <c r="L252" i="1" s="1"/>
  <c r="AI219" i="1" a="1"/>
  <c r="AI219" i="1" s="1"/>
  <c r="AI230" i="1" a="1"/>
  <c r="AI230" i="1" s="1"/>
  <c r="AI262" i="1" a="1"/>
  <c r="AI262" i="1" s="1"/>
  <c r="AI243" i="1" a="1"/>
  <c r="AI243" i="1" s="1"/>
  <c r="AI240" i="1" a="1"/>
  <c r="AI240" i="1" s="1"/>
  <c r="AI234" i="1" a="1"/>
  <c r="AI234" i="1" s="1"/>
  <c r="AI250" i="1" a="1"/>
  <c r="AI250" i="1" s="1"/>
  <c r="L250" i="1" s="1"/>
  <c r="AI266" i="1" a="1"/>
  <c r="AI266" i="1" s="1"/>
  <c r="AI213" i="1" a="1"/>
  <c r="AI213" i="1" s="1"/>
  <c r="AI221" i="1" a="1"/>
  <c r="AI221" i="1" s="1"/>
  <c r="AI265" i="1" a="1"/>
  <c r="AI265" i="1" s="1"/>
  <c r="AI251" i="1" a="1"/>
  <c r="AI251" i="1" s="1"/>
  <c r="L251" i="1" s="1"/>
  <c r="AI214" i="1" a="1"/>
  <c r="AI214" i="1" s="1"/>
  <c r="AI236" i="1" a="1"/>
  <c r="AI236" i="1" s="1"/>
  <c r="AI211" i="1" a="1"/>
  <c r="AI211" i="1" s="1"/>
  <c r="AI210" i="1" a="1"/>
  <c r="AI210" i="1" s="1"/>
  <c r="AI238" i="1" a="1"/>
  <c r="AI238" i="1" s="1"/>
  <c r="AI259" i="1" a="1"/>
  <c r="AI259" i="1" s="1"/>
  <c r="AI248" i="1" a="1"/>
  <c r="AI248" i="1" s="1"/>
  <c r="L248" i="1" s="1"/>
  <c r="AI220" i="1" a="1"/>
  <c r="AI220" i="1" s="1"/>
  <c r="AI239" i="1" a="1"/>
  <c r="AI239" i="1" s="1"/>
  <c r="AI255" i="1" a="1"/>
  <c r="AI255" i="1" s="1"/>
  <c r="L255" i="1" s="1"/>
  <c r="AI217" i="1" a="1"/>
  <c r="AI217" i="1" s="1"/>
  <c r="AI246" i="1" a="1"/>
  <c r="AI246" i="1" s="1"/>
  <c r="L246" i="1" s="1"/>
  <c r="AI216" i="1" a="1"/>
  <c r="AI216" i="1" s="1"/>
  <c r="AI224" i="1" a="1"/>
  <c r="AI224" i="1" s="1"/>
  <c r="AI222" i="1" a="1"/>
  <c r="AI222" i="1" s="1"/>
  <c r="AI242" i="1" a="1"/>
  <c r="AI242" i="1" s="1"/>
  <c r="AI215" i="1" a="1"/>
  <c r="AI215" i="1" s="1"/>
  <c r="AI229" i="1" a="1"/>
  <c r="AI229" i="1" s="1"/>
  <c r="AI241" i="1" a="1"/>
  <c r="AI241" i="1" s="1"/>
  <c r="AI212" i="1" a="1"/>
  <c r="AI212" i="1" s="1"/>
  <c r="AI209" i="1" a="1"/>
  <c r="AI209" i="1" s="1"/>
  <c r="AI256" i="1" a="1"/>
  <c r="AI256" i="1" s="1"/>
  <c r="AI226" i="1" a="1"/>
  <c r="AI226" i="1" s="1"/>
  <c r="AI258" i="1" a="1"/>
  <c r="AI258" i="1" s="1"/>
  <c r="AI218" i="1" a="1"/>
  <c r="AI218" i="1" s="1"/>
  <c r="AI249" i="1" a="1"/>
  <c r="AI249" i="1" s="1"/>
  <c r="L249" i="1" s="1"/>
  <c r="AI223" i="1" a="1"/>
  <c r="AI223" i="1" s="1"/>
  <c r="AI228" i="1" a="1"/>
  <c r="AI228" i="1" s="1"/>
  <c r="AI244" i="1" a="1"/>
  <c r="AI244" i="1" s="1"/>
  <c r="AI260" i="1" a="1"/>
  <c r="AI260" i="1" s="1"/>
  <c r="AI231" i="1" a="1"/>
  <c r="AI231" i="1" s="1"/>
  <c r="AI15" i="1" a="1"/>
  <c r="AI15" i="1" s="1"/>
  <c r="L15" i="1" s="1"/>
  <c r="AI12" i="1" a="1"/>
  <c r="AI12" i="1" s="1"/>
  <c r="L12" i="1" s="1"/>
  <c r="AI29" i="1" a="1"/>
  <c r="AI29" i="1" s="1"/>
  <c r="L29" i="1" s="1"/>
  <c r="AI21" i="1" a="1"/>
  <c r="AI21" i="1" s="1"/>
  <c r="L21" i="1" s="1"/>
  <c r="AI47" i="1" a="1"/>
  <c r="AI47" i="1" s="1"/>
  <c r="L47" i="1" s="1"/>
  <c r="AI31" i="1" a="1"/>
  <c r="AI31" i="1" s="1"/>
  <c r="L31" i="1" s="1"/>
  <c r="AI17" i="1" a="1"/>
  <c r="AI17" i="1" s="1"/>
  <c r="L17" i="1" s="1"/>
  <c r="AI43" i="1" a="1"/>
  <c r="AI43" i="1" s="1"/>
  <c r="L43" i="1" s="1"/>
  <c r="AI42" i="1" a="1"/>
  <c r="AI42" i="1" s="1"/>
  <c r="L42" i="1" s="1"/>
  <c r="AI44" i="1" a="1"/>
  <c r="AI44" i="1" s="1"/>
  <c r="L44" i="1" s="1"/>
  <c r="AI48" i="1" a="1"/>
  <c r="AI48" i="1" s="1"/>
  <c r="L48" i="1" s="1"/>
  <c r="AI41" i="1" a="1"/>
  <c r="AI41" i="1" s="1"/>
  <c r="L41" i="1" s="1"/>
  <c r="AI50" i="1" a="1"/>
  <c r="AI50" i="1" s="1"/>
  <c r="L50" i="1" s="1"/>
  <c r="AI32" i="1" a="1"/>
  <c r="AI32" i="1" s="1"/>
  <c r="L32" i="1" s="1"/>
  <c r="AI25" i="1" a="1"/>
  <c r="AI25" i="1" s="1"/>
  <c r="L25" i="1" s="1"/>
  <c r="AI53" i="1" a="1"/>
  <c r="AI53" i="1" s="1"/>
  <c r="L53" i="1" s="1"/>
  <c r="AI49" i="1" a="1"/>
  <c r="AI49" i="1" s="1"/>
  <c r="L49" i="1" s="1"/>
  <c r="AI14" i="1" a="1"/>
  <c r="AI14" i="1" s="1"/>
  <c r="L14" i="1" s="1"/>
  <c r="AI13" i="1" a="1"/>
  <c r="AI13" i="1" s="1"/>
  <c r="L13" i="1" s="1"/>
  <c r="AI22" i="1" a="1"/>
  <c r="AI22" i="1" s="1"/>
  <c r="L22" i="1" s="1"/>
  <c r="AI37" i="1" a="1"/>
  <c r="AI37" i="1" s="1"/>
  <c r="L37" i="1" s="1"/>
  <c r="AI24" i="1" a="1"/>
  <c r="AI24" i="1" s="1"/>
  <c r="L24" i="1" s="1"/>
  <c r="AI20" i="1" a="1"/>
  <c r="AI20" i="1" s="1"/>
  <c r="L20" i="1" s="1"/>
  <c r="AI55" i="1" a="1"/>
  <c r="AI55" i="1" s="1"/>
  <c r="L55" i="1" s="1"/>
  <c r="AI18" i="1" a="1"/>
  <c r="AI18" i="1" s="1"/>
  <c r="L18" i="1" s="1"/>
  <c r="AI36" i="1" a="1"/>
  <c r="AI36" i="1" s="1"/>
  <c r="L36" i="1" s="1"/>
  <c r="AI54" i="1" a="1"/>
  <c r="AI54" i="1" s="1"/>
  <c r="L54" i="1" s="1"/>
  <c r="AI23" i="1" a="1"/>
  <c r="AI23" i="1" s="1"/>
  <c r="L23" i="1" s="1"/>
  <c r="AI30" i="1" a="1"/>
  <c r="AI30" i="1" s="1"/>
  <c r="L30" i="1" s="1"/>
  <c r="AI19" i="1" a="1"/>
  <c r="AI19" i="1" s="1"/>
  <c r="L19" i="1" s="1"/>
  <c r="AI8" i="1" a="1"/>
  <c r="AI8" i="1" s="1"/>
  <c r="L8" i="1" s="1"/>
  <c r="AI11" i="1" a="1"/>
  <c r="AI11" i="1" s="1"/>
  <c r="L11" i="1" s="1"/>
  <c r="AI46" i="1" a="1"/>
  <c r="AI46" i="1" s="1"/>
  <c r="L46" i="1" s="1"/>
  <c r="AI9" i="1" a="1"/>
  <c r="AI9" i="1" s="1"/>
  <c r="L9" i="1" s="1"/>
  <c r="AI16" i="1" a="1"/>
  <c r="AI16" i="1" s="1"/>
  <c r="L16" i="1" s="1"/>
  <c r="AI45" i="1" a="1"/>
  <c r="AI45" i="1" s="1"/>
  <c r="L45" i="1" s="1"/>
  <c r="AI40" i="1" a="1"/>
  <c r="AI40" i="1" s="1"/>
  <c r="L40" i="1" s="1"/>
  <c r="AI35" i="1" a="1"/>
  <c r="AI35" i="1" s="1"/>
  <c r="L35" i="1" s="1"/>
  <c r="AI10" i="1" a="1"/>
  <c r="AI10" i="1" s="1"/>
  <c r="L10" i="1" s="1"/>
  <c r="AI33" i="1" a="1"/>
  <c r="AI33" i="1" s="1"/>
  <c r="L33" i="1" s="1"/>
  <c r="AI38" i="1" a="1"/>
  <c r="AI38" i="1" s="1"/>
  <c r="L38" i="1" s="1"/>
  <c r="AI39" i="1" a="1"/>
  <c r="AI39" i="1" s="1"/>
  <c r="L39" i="1" s="1"/>
  <c r="AI51" i="1" a="1"/>
  <c r="AI51" i="1" s="1"/>
  <c r="L51" i="1" s="1"/>
  <c r="AI52" i="1" a="1"/>
  <c r="AI52" i="1" s="1"/>
  <c r="L52" i="1" s="1"/>
  <c r="AI26" i="1" a="1"/>
  <c r="AI26" i="1" s="1"/>
  <c r="L26" i="1" s="1"/>
  <c r="AI27" i="1" a="1"/>
  <c r="AI27" i="1" s="1"/>
  <c r="L27" i="1" s="1"/>
  <c r="AI28" i="1" a="1"/>
  <c r="AI28" i="1" s="1"/>
  <c r="L28" i="1" s="1"/>
  <c r="AI34" i="1" a="1"/>
  <c r="AI34" i="1" s="1"/>
  <c r="L34" i="1" s="1"/>
  <c r="AC42" i="1" a="1"/>
  <c r="AC42" i="1" s="1"/>
  <c r="G42" i="1" s="1"/>
  <c r="AC64" i="1" a="1"/>
  <c r="AC64" i="1" s="1"/>
  <c r="G64" i="1" s="1"/>
  <c r="AC40" i="1" a="1"/>
  <c r="AC40" i="1" s="1"/>
  <c r="G40" i="1" s="1"/>
  <c r="AC55" i="1" a="1"/>
  <c r="AC55" i="1" s="1"/>
  <c r="G55" i="1" s="1"/>
  <c r="AC56" i="1" a="1"/>
  <c r="AC56" i="1" s="1"/>
  <c r="G56" i="1" s="1"/>
  <c r="AC47" i="1" a="1"/>
  <c r="AC47" i="1" s="1"/>
  <c r="G47" i="1" s="1"/>
  <c r="AC41" i="1" a="1"/>
  <c r="AC41" i="1" s="1"/>
  <c r="G41" i="1" s="1"/>
  <c r="AC38" i="1" a="1"/>
  <c r="AC38" i="1" s="1"/>
  <c r="G38" i="1" s="1"/>
  <c r="AC7" i="1" a="1"/>
  <c r="AC7" i="1" s="1"/>
  <c r="G7" i="1" s="1"/>
  <c r="AC29" i="1" a="1"/>
  <c r="AC29" i="1" s="1"/>
  <c r="G29" i="1" s="1"/>
  <c r="AC54" i="1" a="1"/>
  <c r="AC54" i="1" s="1"/>
  <c r="G54" i="1" s="1"/>
  <c r="AC35" i="1" a="1"/>
  <c r="AC35" i="1" s="1"/>
  <c r="G35" i="1" s="1"/>
  <c r="AC52" i="1" a="1"/>
  <c r="AC52" i="1" s="1"/>
  <c r="G52" i="1" s="1"/>
  <c r="AC23" i="1" a="1"/>
  <c r="AC23" i="1" s="1"/>
  <c r="G23" i="1" s="1"/>
  <c r="AC26" i="1" a="1"/>
  <c r="AC26" i="1" s="1"/>
  <c r="G26" i="1" s="1"/>
  <c r="AC25" i="1" a="1"/>
  <c r="AC25" i="1" s="1"/>
  <c r="G25" i="1" s="1"/>
  <c r="AC20" i="1" a="1"/>
  <c r="AC20" i="1" s="1"/>
  <c r="G20" i="1" s="1"/>
  <c r="AC57" i="1" a="1"/>
  <c r="AC57" i="1" s="1"/>
  <c r="G57" i="1" s="1"/>
  <c r="AC31" i="1" a="1"/>
  <c r="AC31" i="1" s="1"/>
  <c r="G31" i="1" s="1"/>
  <c r="AC43" i="1" a="1"/>
  <c r="AC43" i="1" s="1"/>
  <c r="G43" i="1" s="1"/>
  <c r="AC60" i="1" a="1"/>
  <c r="AC60" i="1" s="1"/>
  <c r="G60" i="1" s="1"/>
  <c r="AC53" i="1" a="1"/>
  <c r="AC53" i="1" s="1"/>
  <c r="G53" i="1" s="1"/>
  <c r="AC59" i="1" a="1"/>
  <c r="AC59" i="1" s="1"/>
  <c r="G59" i="1" s="1"/>
  <c r="AC46" i="1" a="1"/>
  <c r="AC46" i="1" s="1"/>
  <c r="G46" i="1" s="1"/>
  <c r="AC51" i="1" a="1"/>
  <c r="AC51" i="1" s="1"/>
  <c r="G51" i="1" s="1"/>
  <c r="AC21" i="1" a="1"/>
  <c r="AC21" i="1" s="1"/>
  <c r="G21" i="1" s="1"/>
  <c r="AC16" i="1" a="1"/>
  <c r="AC16" i="1" s="1"/>
  <c r="G16" i="1" s="1"/>
  <c r="AC58" i="1" a="1"/>
  <c r="AC58" i="1" s="1"/>
  <c r="G58" i="1" s="1"/>
  <c r="AC24" i="1" a="1"/>
  <c r="AC24" i="1" s="1"/>
  <c r="G24" i="1" s="1"/>
  <c r="AC9" i="1" a="1"/>
  <c r="AC9" i="1" s="1"/>
  <c r="G9" i="1" s="1"/>
  <c r="AC30" i="1" a="1"/>
  <c r="AC30" i="1" s="1"/>
  <c r="G30" i="1" s="1"/>
  <c r="AC10" i="1" a="1"/>
  <c r="AC10" i="1" s="1"/>
  <c r="G10" i="1" s="1"/>
  <c r="AC14" i="1" a="1"/>
  <c r="AC14" i="1" s="1"/>
  <c r="G14" i="1" s="1"/>
  <c r="AC11" i="1" a="1"/>
  <c r="AC11" i="1" s="1"/>
  <c r="G11" i="1" s="1"/>
  <c r="AC63" i="1" a="1"/>
  <c r="AC63" i="1" s="1"/>
  <c r="G63" i="1" s="1"/>
  <c r="AC44" i="1" a="1"/>
  <c r="AC44" i="1" s="1"/>
  <c r="G44" i="1" s="1"/>
  <c r="AC12" i="1" a="1"/>
  <c r="AC12" i="1" s="1"/>
  <c r="G12" i="1" s="1"/>
  <c r="AC19" i="1" a="1"/>
  <c r="AC19" i="1" s="1"/>
  <c r="G19" i="1" s="1"/>
  <c r="AC8" i="1" a="1"/>
  <c r="AC8" i="1" s="1"/>
  <c r="G8" i="1" s="1"/>
  <c r="AC15" i="1" a="1"/>
  <c r="AC15" i="1" s="1"/>
  <c r="G15" i="1" s="1"/>
  <c r="AC36" i="1" a="1"/>
  <c r="AC36" i="1" s="1"/>
  <c r="G36" i="1" s="1"/>
  <c r="AC17" i="1" a="1"/>
  <c r="AC17" i="1" s="1"/>
  <c r="G17" i="1" s="1"/>
  <c r="AC28" i="1" a="1"/>
  <c r="AC28" i="1" s="1"/>
  <c r="G28" i="1" s="1"/>
  <c r="AC45" i="1" a="1"/>
  <c r="AC45" i="1" s="1"/>
  <c r="G45" i="1" s="1"/>
  <c r="AC18" i="1" a="1"/>
  <c r="AC18" i="1" s="1"/>
  <c r="G18" i="1" s="1"/>
  <c r="AC50" i="1" a="1"/>
  <c r="AC50" i="1" s="1"/>
  <c r="G50" i="1" s="1"/>
  <c r="AC22" i="1" a="1"/>
  <c r="AC22" i="1" s="1"/>
  <c r="G22" i="1" s="1"/>
  <c r="AC32" i="1" a="1"/>
  <c r="AC32" i="1" s="1"/>
  <c r="G32" i="1" s="1"/>
  <c r="AC48" i="1" a="1"/>
  <c r="AC48" i="1" s="1"/>
  <c r="G48" i="1" s="1"/>
  <c r="AC27" i="1" a="1"/>
  <c r="AC27" i="1" s="1"/>
  <c r="G27" i="1" s="1"/>
  <c r="AC49" i="1" a="1"/>
  <c r="AC49" i="1" s="1"/>
  <c r="G49" i="1" s="1"/>
  <c r="AC37" i="1" a="1"/>
  <c r="AC37" i="1" s="1"/>
  <c r="G37" i="1" s="1"/>
  <c r="AC34" i="1" a="1"/>
  <c r="AC34" i="1" s="1"/>
  <c r="G34" i="1" s="1"/>
  <c r="AC65" i="1" a="1"/>
  <c r="AC65" i="1" s="1"/>
  <c r="G65" i="1" s="1"/>
  <c r="AC62" i="1" a="1"/>
  <c r="AC62" i="1" s="1"/>
  <c r="G62" i="1" s="1"/>
  <c r="AC33" i="1" a="1"/>
  <c r="AC33" i="1" s="1"/>
  <c r="G33" i="1" s="1"/>
  <c r="AC61" i="1" a="1"/>
  <c r="AC61" i="1" s="1"/>
  <c r="G61" i="1" s="1"/>
  <c r="AC39" i="1" a="1"/>
  <c r="AC39" i="1" s="1"/>
  <c r="G39" i="1" s="1"/>
  <c r="AC13" i="1" a="1"/>
  <c r="AC13" i="1" s="1"/>
  <c r="G13" i="1" s="1"/>
  <c r="AC165" i="1" a="1"/>
  <c r="AC189" i="1" a="1"/>
  <c r="AC145" i="1" a="1"/>
  <c r="AC160" i="1" a="1"/>
  <c r="AC170" i="1" a="1"/>
  <c r="AC192" i="1" a="1"/>
  <c r="AC162" i="1" a="1"/>
  <c r="AC191" i="1" a="1"/>
  <c r="AC172" i="1" a="1"/>
  <c r="AC150" i="1" a="1"/>
  <c r="AC174" i="1" a="1"/>
  <c r="AC187" i="1" a="1"/>
  <c r="AC168" i="1" a="1"/>
  <c r="AC197" i="1" a="1"/>
  <c r="AC167" i="1" a="1"/>
  <c r="AC180" i="1" a="1"/>
  <c r="AC190" i="1" a="1"/>
  <c r="AC195" i="1" a="1"/>
  <c r="AC154" i="1" a="1"/>
  <c r="AC163" i="1" a="1"/>
  <c r="AC156" i="1" a="1"/>
  <c r="AC173" i="1" a="1"/>
  <c r="AC194" i="1" a="1"/>
  <c r="AC161" i="1" a="1"/>
  <c r="AC177" i="1" a="1"/>
  <c r="AC199" i="1" a="1"/>
  <c r="AC182" i="1" a="1"/>
  <c r="AC146" i="1" a="1"/>
  <c r="AC176" i="1" a="1"/>
  <c r="AC151" i="1" a="1"/>
  <c r="AC178" i="1" a="1"/>
  <c r="AC185" i="1" a="1"/>
  <c r="AC153" i="1" a="1"/>
  <c r="AC179" i="1" a="1"/>
  <c r="AC148" i="1" a="1"/>
  <c r="AC142" i="1" a="1"/>
  <c r="AC158" i="1" a="1"/>
  <c r="AC193" i="1" a="1"/>
  <c r="AC152" i="1" a="1"/>
  <c r="AC181" i="1" a="1"/>
  <c r="AC175" i="1" a="1"/>
  <c r="AC188" i="1" a="1"/>
  <c r="AC184" i="1" a="1"/>
  <c r="AC149" i="1" a="1"/>
  <c r="AC147" i="1" a="1"/>
  <c r="AC143" i="1" a="1"/>
  <c r="AC144" i="1" a="1"/>
  <c r="AC159" i="1" a="1"/>
  <c r="AC164" i="1" a="1"/>
  <c r="AC186" i="1" a="1"/>
  <c r="AC183" i="1" a="1"/>
  <c r="AC166" i="1" a="1"/>
  <c r="AC196" i="1" a="1"/>
  <c r="AC171" i="1" a="1"/>
  <c r="AC155" i="1" a="1"/>
  <c r="AC157" i="1" a="1"/>
  <c r="AC169" i="1" a="1"/>
  <c r="AC198" i="1" a="1"/>
  <c r="AI152" i="1" a="1"/>
  <c r="AI152" i="1" s="1"/>
  <c r="L152" i="1" s="1"/>
  <c r="AI189" i="1" a="1"/>
  <c r="AI189" i="1" s="1"/>
  <c r="L189" i="1" s="1"/>
  <c r="AI160" i="1" a="1"/>
  <c r="AI160" i="1" s="1"/>
  <c r="L160" i="1" s="1"/>
  <c r="AI185" i="1" a="1"/>
  <c r="AI185" i="1" s="1"/>
  <c r="L185" i="1" s="1"/>
  <c r="AI147" i="1" a="1"/>
  <c r="AI147" i="1" s="1"/>
  <c r="L147" i="1" s="1"/>
  <c r="AI144" i="1" a="1"/>
  <c r="AI144" i="1" s="1"/>
  <c r="AI166" i="1" a="1"/>
  <c r="AI166" i="1" s="1"/>
  <c r="L166" i="1" s="1"/>
  <c r="AI158" i="1" a="1"/>
  <c r="AI158" i="1" s="1"/>
  <c r="L158" i="1" s="1"/>
  <c r="AI199" i="1" a="1"/>
  <c r="AI199" i="1" s="1"/>
  <c r="L199" i="1" s="1"/>
  <c r="AI143" i="1" a="1"/>
  <c r="AI143" i="1" s="1"/>
  <c r="AI194" i="1" a="1"/>
  <c r="AI194" i="1" s="1"/>
  <c r="L194" i="1" s="1"/>
  <c r="AI177" i="1" a="1"/>
  <c r="AI177" i="1" s="1"/>
  <c r="L177" i="1" s="1"/>
  <c r="AI146" i="1" a="1"/>
  <c r="AI146" i="1" s="1"/>
  <c r="L146" i="1" s="1"/>
  <c r="AI168" i="1" a="1"/>
  <c r="AI168" i="1" s="1"/>
  <c r="L168" i="1" s="1"/>
  <c r="AI197" i="1" a="1"/>
  <c r="AI197" i="1" s="1"/>
  <c r="L197" i="1" s="1"/>
  <c r="AI157" i="1" a="1"/>
  <c r="AI157" i="1" s="1"/>
  <c r="AI175" i="1" a="1"/>
  <c r="AI175" i="1" s="1"/>
  <c r="L175" i="1" s="1"/>
  <c r="AI188" i="1" a="1"/>
  <c r="AI188" i="1" s="1"/>
  <c r="L188" i="1" s="1"/>
  <c r="AI155" i="1" a="1"/>
  <c r="AI155" i="1" s="1"/>
  <c r="L155" i="1" s="1"/>
  <c r="AI148" i="1" a="1"/>
  <c r="AI148" i="1" s="1"/>
  <c r="L148" i="1" s="1"/>
  <c r="AI176" i="1" a="1"/>
  <c r="AI176" i="1" s="1"/>
  <c r="L176" i="1" s="1"/>
  <c r="AI171" i="1" a="1"/>
  <c r="AI171" i="1" s="1"/>
  <c r="L171" i="1" s="1"/>
  <c r="AI167" i="1" a="1"/>
  <c r="AI167" i="1" s="1"/>
  <c r="L167" i="1" s="1"/>
  <c r="AI145" i="1" a="1"/>
  <c r="AI145" i="1" s="1"/>
  <c r="L145" i="1" s="1"/>
  <c r="AI179" i="1" a="1"/>
  <c r="AI179" i="1" s="1"/>
  <c r="L179" i="1" s="1"/>
  <c r="AI156" i="1" a="1"/>
  <c r="AI156" i="1" s="1"/>
  <c r="L156" i="1" s="1"/>
  <c r="AI174" i="1" a="1"/>
  <c r="AI174" i="1" s="1"/>
  <c r="L174" i="1" s="1"/>
  <c r="AI184" i="1" a="1"/>
  <c r="AI184" i="1" s="1"/>
  <c r="L184" i="1" s="1"/>
  <c r="AI173" i="1" a="1"/>
  <c r="AI173" i="1" s="1"/>
  <c r="L173" i="1" s="1"/>
  <c r="AI187" i="1" a="1"/>
  <c r="AI187" i="1" s="1"/>
  <c r="L187" i="1" s="1"/>
  <c r="AI191" i="1" a="1"/>
  <c r="AI191" i="1" s="1"/>
  <c r="L191" i="1" s="1"/>
  <c r="AI159" i="1" a="1"/>
  <c r="AI159" i="1" s="1"/>
  <c r="L159" i="1" s="1"/>
  <c r="AI154" i="1" a="1"/>
  <c r="AI154" i="1" s="1"/>
  <c r="L154" i="1" s="1"/>
  <c r="AI186" i="1" a="1"/>
  <c r="AI186" i="1" s="1"/>
  <c r="L186" i="1" s="1"/>
  <c r="AI195" i="1" a="1"/>
  <c r="AI195" i="1" s="1"/>
  <c r="L195" i="1" s="1"/>
  <c r="AI198" i="1" a="1"/>
  <c r="AI198" i="1" s="1"/>
  <c r="L198" i="1" s="1"/>
  <c r="AI182" i="1" a="1"/>
  <c r="AI182" i="1" s="1"/>
  <c r="L182" i="1" s="1"/>
  <c r="AI192" i="1" a="1"/>
  <c r="AI192" i="1" s="1"/>
  <c r="L192" i="1" s="1"/>
  <c r="AI163" i="1" a="1"/>
  <c r="AI163" i="1" s="1"/>
  <c r="L163" i="1" s="1"/>
  <c r="AI161" i="1" a="1"/>
  <c r="AI161" i="1" s="1"/>
  <c r="L161" i="1" s="1"/>
  <c r="AI180" i="1" a="1"/>
  <c r="AI180" i="1" s="1"/>
  <c r="L180" i="1" s="1"/>
  <c r="AI193" i="1" a="1"/>
  <c r="AI193" i="1" s="1"/>
  <c r="L193" i="1" s="1"/>
  <c r="AI178" i="1" a="1"/>
  <c r="AI178" i="1" s="1"/>
  <c r="L178" i="1" s="1"/>
  <c r="AI149" i="1" a="1"/>
  <c r="AI149" i="1" s="1"/>
  <c r="AI181" i="1" a="1"/>
  <c r="AI181" i="1" s="1"/>
  <c r="L181" i="1" s="1"/>
  <c r="AI164" i="1" a="1"/>
  <c r="AI164" i="1" s="1"/>
  <c r="L164" i="1" s="1"/>
  <c r="AI169" i="1" a="1"/>
  <c r="AI169" i="1" s="1"/>
  <c r="AI142" i="1" a="1"/>
  <c r="AI142" i="1" s="1"/>
  <c r="AI150" i="1" a="1"/>
  <c r="AI150" i="1" s="1"/>
  <c r="L150" i="1" s="1"/>
  <c r="AI162" i="1" a="1"/>
  <c r="AI162" i="1" s="1"/>
  <c r="L162" i="1" s="1"/>
  <c r="AI153" i="1" a="1"/>
  <c r="AI153" i="1" s="1"/>
  <c r="AI190" i="1" a="1"/>
  <c r="AI190" i="1" s="1"/>
  <c r="L190" i="1" s="1"/>
  <c r="AI183" i="1" a="1"/>
  <c r="AI183" i="1" s="1"/>
  <c r="L183" i="1" s="1"/>
  <c r="AI196" i="1" a="1"/>
  <c r="AI196" i="1" s="1"/>
  <c r="L196" i="1" s="1"/>
  <c r="AI151" i="1" a="1"/>
  <c r="AI151" i="1" s="1"/>
  <c r="L151" i="1" s="1"/>
  <c r="AI170" i="1" a="1"/>
  <c r="AI170" i="1" s="1"/>
  <c r="L170" i="1" s="1"/>
  <c r="AI165" i="1" a="1"/>
  <c r="AI165" i="1" s="1"/>
  <c r="L165" i="1" s="1"/>
  <c r="AI172" i="1" a="1"/>
  <c r="AI172" i="1" s="1"/>
  <c r="L172" i="1" s="1"/>
  <c r="AC262" i="1" a="1"/>
  <c r="AC214" i="1" a="1"/>
  <c r="AC224" i="1" a="1"/>
  <c r="AC227" i="1" a="1"/>
  <c r="AC248" i="1" a="1"/>
  <c r="AC228" i="1" a="1"/>
  <c r="AC260" i="1" a="1"/>
  <c r="AC254" i="1" a="1"/>
  <c r="AC229" i="1" a="1"/>
  <c r="AC229" i="1" s="1"/>
  <c r="AC251" i="1" a="1"/>
  <c r="AC234" i="1" a="1"/>
  <c r="AC231" i="1" a="1"/>
  <c r="AC263" i="1" a="1"/>
  <c r="AC263" i="1" s="1"/>
  <c r="AC233" i="1" a="1"/>
  <c r="AC249" i="1" a="1"/>
  <c r="AC249" i="1" s="1"/>
  <c r="G249" i="1" s="1"/>
  <c r="AC265" i="1" a="1"/>
  <c r="AC217" i="1" a="1"/>
  <c r="AC217" i="1" s="1"/>
  <c r="AC246" i="1" a="1"/>
  <c r="AC211" i="1" a="1"/>
  <c r="AC232" i="1" a="1"/>
  <c r="AC253" i="1" a="1"/>
  <c r="AC266" i="1" a="1"/>
  <c r="AC266" i="1" s="1"/>
  <c r="AC236" i="1" a="1"/>
  <c r="AC236" i="1" s="1"/>
  <c r="AC215" i="1" a="1"/>
  <c r="AC210" i="1" a="1"/>
  <c r="AC210" i="1" s="1"/>
  <c r="AC238" i="1" a="1"/>
  <c r="AC235" i="1" a="1"/>
  <c r="AC256" i="1" a="1"/>
  <c r="AC242" i="1" a="1"/>
  <c r="AC239" i="1" a="1"/>
  <c r="AC239" i="1" s="1"/>
  <c r="AC230" i="1" a="1"/>
  <c r="AC213" i="1" a="1"/>
  <c r="AC237" i="1" a="1"/>
  <c r="AC259" i="1" a="1"/>
  <c r="AC218" i="1" a="1"/>
  <c r="AC244" i="1" a="1"/>
  <c r="AC212" i="1" a="1"/>
  <c r="AC220" i="1" a="1"/>
  <c r="AC264" i="1" a="1"/>
  <c r="AC264" i="1" s="1"/>
  <c r="AC252" i="1" a="1"/>
  <c r="AC216" i="1" a="1"/>
  <c r="AC240" i="1" a="1"/>
  <c r="AC261" i="1" a="1"/>
  <c r="AC250" i="1" a="1"/>
  <c r="AC219" i="1" a="1"/>
  <c r="AC219" i="1" s="1"/>
  <c r="AC247" i="1" a="1"/>
  <c r="AC247" i="1" s="1"/>
  <c r="G247" i="1" s="1"/>
  <c r="AC225" i="1" a="1"/>
  <c r="AC225" i="1" s="1"/>
  <c r="AC241" i="1" a="1"/>
  <c r="AC257" i="1" a="1"/>
  <c r="AC257" i="1" s="1"/>
  <c r="AC243" i="1" a="1"/>
  <c r="AC209" i="1" a="1"/>
  <c r="AC209" i="1" s="1"/>
  <c r="AC222" i="1" a="1"/>
  <c r="AC223" i="1" a="1"/>
  <c r="AC245" i="1" a="1"/>
  <c r="AC245" i="1" s="1"/>
  <c r="AC221" i="1" a="1"/>
  <c r="AC221" i="1" s="1"/>
  <c r="AC226" i="1" a="1"/>
  <c r="AC258" i="1" a="1"/>
  <c r="AC258" i="1" s="1"/>
  <c r="AC255" i="1" a="1"/>
  <c r="AC95" i="1" a="1"/>
  <c r="AC88" i="1" a="1"/>
  <c r="AC109" i="1" a="1"/>
  <c r="AC105" i="1" a="1"/>
  <c r="AC105" i="1" s="1"/>
  <c r="G105" i="1" s="1"/>
  <c r="AC104" i="1" a="1"/>
  <c r="AC106" i="1" a="1"/>
  <c r="AC87" i="1" a="1"/>
  <c r="AC80" i="1" a="1"/>
  <c r="AC115" i="1" a="1"/>
  <c r="AC122" i="1" a="1"/>
  <c r="AC132" i="1" a="1"/>
  <c r="AC108" i="1" a="1"/>
  <c r="AC117" i="1" a="1"/>
  <c r="AC117" i="1" s="1"/>
  <c r="G117" i="1" s="1"/>
  <c r="AC96" i="1" a="1"/>
  <c r="AC75" i="1" a="1"/>
  <c r="AC75" i="1" s="1"/>
  <c r="G75" i="1" s="1"/>
  <c r="AC120" i="1" a="1"/>
  <c r="AC113" i="1" a="1"/>
  <c r="AC83" i="1" a="1"/>
  <c r="AC121" i="1" a="1"/>
  <c r="AC127" i="1" a="1"/>
  <c r="AC127" i="1" s="1"/>
  <c r="G127" i="1" s="1"/>
  <c r="AC82" i="1" a="1"/>
  <c r="AC82" i="1" s="1"/>
  <c r="G82" i="1" s="1"/>
  <c r="AC114" i="1" a="1"/>
  <c r="AC86" i="1" a="1"/>
  <c r="AC86" i="1" s="1"/>
  <c r="G86" i="1" s="1"/>
  <c r="AC119" i="1" a="1"/>
  <c r="AC118" i="1" a="1"/>
  <c r="AC123" i="1" a="1"/>
  <c r="AC89" i="1" a="1"/>
  <c r="AC130" i="1" a="1"/>
  <c r="AC130" i="1" s="1"/>
  <c r="G130" i="1" s="1"/>
  <c r="AC124" i="1" a="1"/>
  <c r="AC124" i="1" s="1"/>
  <c r="G124" i="1" s="1"/>
  <c r="AC84" i="1" a="1"/>
  <c r="AC94" i="1" a="1"/>
  <c r="AC94" i="1" s="1"/>
  <c r="G94" i="1" s="1"/>
  <c r="AC77" i="1" a="1"/>
  <c r="AC76" i="1" a="1"/>
  <c r="AC100" i="1" a="1"/>
  <c r="AC125" i="1" a="1"/>
  <c r="AC131" i="1" a="1"/>
  <c r="AC131" i="1" s="1"/>
  <c r="G131" i="1" s="1"/>
  <c r="AC90" i="1" a="1"/>
  <c r="AC90" i="1" s="1"/>
  <c r="G90" i="1" s="1"/>
  <c r="AC91" i="1" a="1"/>
  <c r="AC85" i="1" a="1"/>
  <c r="AC126" i="1" a="1"/>
  <c r="AC126" i="1" s="1"/>
  <c r="G126" i="1" s="1"/>
  <c r="AC92" i="1" a="1"/>
  <c r="AC78" i="1" a="1"/>
  <c r="AC116" i="1" a="1"/>
  <c r="AC128" i="1" a="1"/>
  <c r="AC101" i="1" a="1"/>
  <c r="AC101" i="1" s="1"/>
  <c r="G101" i="1" s="1"/>
  <c r="AC103" i="1" a="1"/>
  <c r="AC103" i="1" s="1"/>
  <c r="G103" i="1" s="1"/>
  <c r="AC79" i="1" a="1"/>
  <c r="AC110" i="1" a="1"/>
  <c r="AC97" i="1" a="1"/>
  <c r="AC93" i="1" a="1"/>
  <c r="AC81" i="1" a="1"/>
  <c r="AC102" i="1" a="1"/>
  <c r="AC102" i="1" s="1"/>
  <c r="G102" i="1" s="1"/>
  <c r="AC107" i="1" a="1"/>
  <c r="AC129" i="1" a="1"/>
  <c r="AC111" i="1" a="1"/>
  <c r="AC99" i="1" a="1"/>
  <c r="AC112" i="1" a="1"/>
  <c r="AC98" i="1" a="1"/>
  <c r="AC98" i="1" s="1"/>
  <c r="G98" i="1" s="1"/>
  <c r="AC230" i="1"/>
  <c r="AC235" i="1"/>
  <c r="AC211" i="1"/>
  <c r="AC260" i="1"/>
  <c r="AC241" i="1"/>
  <c r="AC222" i="1"/>
  <c r="AC213" i="1"/>
  <c r="AC265" i="1"/>
  <c r="AC238" i="1"/>
  <c r="AC246" i="1"/>
  <c r="G246" i="1" s="1"/>
  <c r="AC228" i="1"/>
  <c r="AC250" i="1"/>
  <c r="G250" i="1" s="1"/>
  <c r="AC244" i="1"/>
  <c r="AC248" i="1"/>
  <c r="G248" i="1" s="1"/>
  <c r="AC255" i="1"/>
  <c r="G255" i="1" s="1"/>
  <c r="AC252" i="1"/>
  <c r="G252" i="1" s="1"/>
  <c r="AC261" i="1"/>
  <c r="AC233" i="1"/>
  <c r="AC215" i="1"/>
  <c r="AC231" i="1"/>
  <c r="AC227" i="1"/>
  <c r="AC240" i="1"/>
  <c r="AC234" i="1"/>
  <c r="AC224" i="1"/>
  <c r="AC226" i="1"/>
  <c r="AC243" i="1"/>
  <c r="AC216" i="1"/>
  <c r="AC251" i="1"/>
  <c r="G251" i="1" s="1"/>
  <c r="AC214" i="1"/>
  <c r="AC220" i="1"/>
  <c r="AC218" i="1"/>
  <c r="AC242" i="1"/>
  <c r="AC253" i="1"/>
  <c r="G253" i="1" s="1"/>
  <c r="AC262" i="1"/>
  <c r="AC212" i="1"/>
  <c r="AC259" i="1"/>
  <c r="AC256" i="1"/>
  <c r="AC232" i="1"/>
  <c r="AC254" i="1"/>
  <c r="G254" i="1" s="1"/>
  <c r="AC223" i="1"/>
  <c r="AC237" i="1"/>
  <c r="AC145" i="1"/>
  <c r="G145" i="1" s="1"/>
  <c r="AC143" i="1"/>
  <c r="G143" i="1" s="1"/>
  <c r="AC144" i="1"/>
  <c r="G144" i="1" s="1"/>
  <c r="AC146" i="1"/>
  <c r="G146" i="1" s="1"/>
  <c r="AC147" i="1"/>
  <c r="G147" i="1" s="1"/>
  <c r="AC188" i="1"/>
  <c r="G188" i="1" s="1"/>
  <c r="AC151" i="1"/>
  <c r="G151" i="1" s="1"/>
  <c r="AC177" i="1"/>
  <c r="G177" i="1" s="1"/>
  <c r="AC174" i="1"/>
  <c r="G174" i="1" s="1"/>
  <c r="AC198" i="1"/>
  <c r="G198" i="1" s="1"/>
  <c r="AC166" i="1"/>
  <c r="G166" i="1" s="1"/>
  <c r="AC158" i="1"/>
  <c r="G158" i="1" s="1"/>
  <c r="AC175" i="1"/>
  <c r="G175" i="1" s="1"/>
  <c r="AC190" i="1"/>
  <c r="G190" i="1" s="1"/>
  <c r="AC161" i="1"/>
  <c r="G161" i="1" s="1"/>
  <c r="AC150" i="1"/>
  <c r="AC169" i="1"/>
  <c r="G169" i="1" s="1"/>
  <c r="AC183" i="1"/>
  <c r="G183" i="1" s="1"/>
  <c r="AC149" i="1"/>
  <c r="AC181" i="1"/>
  <c r="G181" i="1" s="1"/>
  <c r="AC180" i="1"/>
  <c r="G180" i="1" s="1"/>
  <c r="AC194" i="1"/>
  <c r="G194" i="1" s="1"/>
  <c r="AC172" i="1"/>
  <c r="G172" i="1" s="1"/>
  <c r="AC157" i="1"/>
  <c r="G157" i="1" s="1"/>
  <c r="AC186" i="1"/>
  <c r="G186" i="1" s="1"/>
  <c r="AC184" i="1"/>
  <c r="G184" i="1" s="1"/>
  <c r="AC152" i="1"/>
  <c r="G152" i="1" s="1"/>
  <c r="AC199" i="1"/>
  <c r="G199" i="1" s="1"/>
  <c r="AC173" i="1"/>
  <c r="G173" i="1" s="1"/>
  <c r="AC191" i="1"/>
  <c r="G191" i="1" s="1"/>
  <c r="AC155" i="1"/>
  <c r="G155" i="1" s="1"/>
  <c r="AC164" i="1"/>
  <c r="G164" i="1" s="1"/>
  <c r="AC142" i="1"/>
  <c r="G142" i="1" s="1"/>
  <c r="AC179" i="1"/>
  <c r="G179" i="1" s="1"/>
  <c r="AC167" i="1"/>
  <c r="G167" i="1" s="1"/>
  <c r="AC156" i="1"/>
  <c r="G156" i="1" s="1"/>
  <c r="AC162" i="1"/>
  <c r="G162" i="1" s="1"/>
  <c r="AC189" i="1"/>
  <c r="G189" i="1" s="1"/>
  <c r="AC159" i="1"/>
  <c r="G159" i="1" s="1"/>
  <c r="AC148" i="1"/>
  <c r="G148" i="1" s="1"/>
  <c r="AC153" i="1"/>
  <c r="AC197" i="1"/>
  <c r="G197" i="1" s="1"/>
  <c r="AC163" i="1"/>
  <c r="G163" i="1" s="1"/>
  <c r="AC192" i="1"/>
  <c r="G192" i="1" s="1"/>
  <c r="AC165" i="1"/>
  <c r="G165" i="1" s="1"/>
  <c r="AC195" i="1"/>
  <c r="G195" i="1" s="1"/>
  <c r="AC185" i="1"/>
  <c r="G185" i="1" s="1"/>
  <c r="AC176" i="1"/>
  <c r="G176" i="1" s="1"/>
  <c r="AC154" i="1"/>
  <c r="G154" i="1" s="1"/>
  <c r="AC170" i="1"/>
  <c r="G170" i="1" s="1"/>
  <c r="AC171" i="1"/>
  <c r="G171" i="1" s="1"/>
  <c r="AC182" i="1"/>
  <c r="G182" i="1" s="1"/>
  <c r="AC178" i="1"/>
  <c r="G178" i="1" s="1"/>
  <c r="AC168" i="1"/>
  <c r="G168" i="1" s="1"/>
  <c r="AC187" i="1"/>
  <c r="G187" i="1" s="1"/>
  <c r="AC160" i="1"/>
  <c r="G160" i="1" s="1"/>
  <c r="AC196" i="1"/>
  <c r="G196" i="1" s="1"/>
  <c r="AC193" i="1"/>
  <c r="G193" i="1" s="1"/>
  <c r="CJ214" i="39" a="1"/>
  <c r="CJ214" i="39" s="1"/>
  <c r="CK214" i="39" s="1"/>
  <c r="CI214" i="39"/>
  <c r="CH214" i="39"/>
  <c r="CJ15" i="39" a="1"/>
  <c r="CJ15" i="39" s="1"/>
  <c r="CK15" i="39" s="1"/>
  <c r="CI15" i="39"/>
  <c r="CH15" i="39"/>
  <c r="CH149" i="39"/>
  <c r="CI149" i="39"/>
  <c r="CJ149" i="39" a="1"/>
  <c r="CJ149" i="39" s="1"/>
  <c r="CK149" i="39" s="1"/>
  <c r="CI82" i="39"/>
  <c r="CH82" i="39"/>
  <c r="CJ82" i="39" a="1"/>
  <c r="CJ82" i="39" s="1"/>
  <c r="CK82" i="39" s="1"/>
  <c r="CB17" i="39"/>
  <c r="CB151" i="39"/>
  <c r="K217" i="39"/>
  <c r="K84" i="39"/>
  <c r="V212" i="39"/>
  <c r="V210" i="39"/>
  <c r="V209" i="39"/>
  <c r="V213" i="39"/>
  <c r="V208" i="39"/>
  <c r="V206" i="39"/>
  <c r="V211" i="39"/>
  <c r="V207" i="39"/>
  <c r="V148" i="39"/>
  <c r="V143" i="39"/>
  <c r="V141" i="39"/>
  <c r="V146" i="39"/>
  <c r="V145" i="39"/>
  <c r="V144" i="39"/>
  <c r="V142" i="39"/>
  <c r="V147" i="39"/>
  <c r="V77" i="39"/>
  <c r="V75" i="39"/>
  <c r="V81" i="39"/>
  <c r="V76" i="39"/>
  <c r="V74" i="39"/>
  <c r="V80" i="39"/>
  <c r="V79" i="39"/>
  <c r="V78" i="39"/>
  <c r="V12" i="39"/>
  <c r="V11" i="39"/>
  <c r="V10" i="39"/>
  <c r="V8" i="39"/>
  <c r="V13" i="39"/>
  <c r="V14" i="39"/>
  <c r="V9" i="39"/>
  <c r="V7" i="39"/>
  <c r="W5" i="39"/>
  <c r="K152" i="39"/>
  <c r="CB84" i="39"/>
  <c r="K16" i="39"/>
  <c r="CB216" i="39"/>
  <c r="CJ212" i="37" a="1"/>
  <c r="CJ212" i="37" s="1"/>
  <c r="CK212" i="37" s="1"/>
  <c r="CJ147" i="37" a="1"/>
  <c r="CJ147" i="37" s="1"/>
  <c r="CK147" i="37" s="1"/>
  <c r="CK78" i="37"/>
  <c r="CI79" i="37"/>
  <c r="CT79" i="39" s="1"/>
  <c r="CJ79" i="37" a="1"/>
  <c r="CJ79" i="37" s="1"/>
  <c r="T11" i="37"/>
  <c r="T10" i="37"/>
  <c r="T7" i="37"/>
  <c r="T9" i="37"/>
  <c r="T8" i="37"/>
  <c r="T12" i="37"/>
  <c r="CJ13" i="37" a="1"/>
  <c r="CJ13" i="37" s="1"/>
  <c r="CK13" i="37" s="1"/>
  <c r="CH79" i="37"/>
  <c r="CB80" i="37"/>
  <c r="CB14" i="37"/>
  <c r="CI146" i="37"/>
  <c r="CT146" i="39" s="1"/>
  <c r="CH146" i="37"/>
  <c r="CI211" i="37"/>
  <c r="CT211" i="39" s="1"/>
  <c r="CH211" i="37"/>
  <c r="CB148" i="37"/>
  <c r="CI12" i="37"/>
  <c r="CT12" i="39" s="1"/>
  <c r="CH12" i="37"/>
  <c r="CB213" i="37"/>
  <c r="U5" i="37"/>
  <c r="AC95" i="1"/>
  <c r="G95" i="1" s="1"/>
  <c r="AC92" i="1"/>
  <c r="G92" i="1" s="1"/>
  <c r="AC78" i="1"/>
  <c r="G78" i="1" s="1"/>
  <c r="AC76" i="1"/>
  <c r="G76" i="1" s="1"/>
  <c r="AC96" i="1"/>
  <c r="G96" i="1" s="1"/>
  <c r="AC114" i="1"/>
  <c r="G114" i="1" s="1"/>
  <c r="AC115" i="1"/>
  <c r="G115" i="1" s="1"/>
  <c r="AC85" i="1"/>
  <c r="AC106" i="1"/>
  <c r="G106" i="1" s="1"/>
  <c r="AC121" i="1"/>
  <c r="G121" i="1" s="1"/>
  <c r="AC118" i="1"/>
  <c r="G118" i="1" s="1"/>
  <c r="AC83" i="1"/>
  <c r="G83" i="1" s="1"/>
  <c r="AC107" i="1"/>
  <c r="G107" i="1" s="1"/>
  <c r="AC120" i="1"/>
  <c r="G120" i="1" s="1"/>
  <c r="AC84" i="1"/>
  <c r="G84" i="1" s="1"/>
  <c r="AC77" i="1"/>
  <c r="AC125" i="1"/>
  <c r="G125" i="1" s="1"/>
  <c r="AC119" i="1"/>
  <c r="G119" i="1" s="1"/>
  <c r="AC100" i="1"/>
  <c r="G100" i="1" s="1"/>
  <c r="AC112" i="1"/>
  <c r="G112" i="1" s="1"/>
  <c r="AC99" i="1"/>
  <c r="G99" i="1" s="1"/>
  <c r="AC113" i="1"/>
  <c r="G113" i="1" s="1"/>
  <c r="AC81" i="1"/>
  <c r="AC123" i="1"/>
  <c r="G123" i="1" s="1"/>
  <c r="AC80" i="1"/>
  <c r="G80" i="1" s="1"/>
  <c r="AC129" i="1"/>
  <c r="G129" i="1" s="1"/>
  <c r="AC109" i="1"/>
  <c r="G109" i="1" s="1"/>
  <c r="AC79" i="1"/>
  <c r="G79" i="1" s="1"/>
  <c r="AC132" i="1"/>
  <c r="G132" i="1" s="1"/>
  <c r="AC93" i="1"/>
  <c r="G93" i="1" s="1"/>
  <c r="AC116" i="1"/>
  <c r="G116" i="1" s="1"/>
  <c r="AC108" i="1"/>
  <c r="G108" i="1" s="1"/>
  <c r="AC122" i="1"/>
  <c r="G122" i="1" s="1"/>
  <c r="AC87" i="1"/>
  <c r="G87" i="1" s="1"/>
  <c r="AC97" i="1"/>
  <c r="G97" i="1" s="1"/>
  <c r="AC128" i="1"/>
  <c r="G128" i="1" s="1"/>
  <c r="AC104" i="1"/>
  <c r="G104" i="1" s="1"/>
  <c r="AC111" i="1"/>
  <c r="G111" i="1" s="1"/>
  <c r="AC91" i="1"/>
  <c r="G91" i="1" s="1"/>
  <c r="AC89" i="1"/>
  <c r="G89" i="1" s="1"/>
  <c r="AC88" i="1"/>
  <c r="G88" i="1" s="1"/>
  <c r="AC110" i="1"/>
  <c r="G110" i="1" s="1"/>
  <c r="AI119" i="1"/>
  <c r="L119" i="1" s="1"/>
  <c r="AI78" i="1"/>
  <c r="L78" i="1" s="1"/>
  <c r="AI118" i="1"/>
  <c r="L118" i="1" s="1"/>
  <c r="AI130" i="1"/>
  <c r="L130" i="1" s="1"/>
  <c r="AI132" i="1"/>
  <c r="L132" i="1" s="1"/>
  <c r="AI113" i="1"/>
  <c r="L113" i="1" s="1"/>
  <c r="AI86" i="1"/>
  <c r="L86" i="1" s="1"/>
  <c r="AI90" i="1"/>
  <c r="L90" i="1" s="1"/>
  <c r="AI111" i="1"/>
  <c r="L111" i="1" s="1"/>
  <c r="AI131" i="1"/>
  <c r="L131" i="1" s="1"/>
  <c r="AI109" i="1"/>
  <c r="L109" i="1" s="1"/>
  <c r="AI80" i="1"/>
  <c r="AI95" i="1"/>
  <c r="L95" i="1" s="1"/>
  <c r="AI82" i="1"/>
  <c r="L82" i="1" s="1"/>
  <c r="AI121" i="1"/>
  <c r="L121" i="1" s="1"/>
  <c r="AI124" i="1"/>
  <c r="L124" i="1" s="1"/>
  <c r="AI115" i="1"/>
  <c r="L115" i="1" s="1"/>
  <c r="AI96" i="1"/>
  <c r="L96" i="1" s="1"/>
  <c r="AI87" i="1"/>
  <c r="L87" i="1" s="1"/>
  <c r="AI117" i="1"/>
  <c r="L117" i="1" s="1"/>
  <c r="AI98" i="1"/>
  <c r="L98" i="1" s="1"/>
  <c r="AI75" i="1"/>
  <c r="L75" i="1" s="1"/>
  <c r="AI91" i="1"/>
  <c r="L91" i="1" s="1"/>
  <c r="AI77" i="1"/>
  <c r="L77" i="1" s="1"/>
  <c r="AI76" i="1"/>
  <c r="L76" i="1" s="1"/>
  <c r="AI116" i="1"/>
  <c r="L116" i="1" s="1"/>
  <c r="AI84" i="1"/>
  <c r="L84" i="1" s="1"/>
  <c r="AI97" i="1"/>
  <c r="L97" i="1" s="1"/>
  <c r="AI94" i="1"/>
  <c r="L94" i="1" s="1"/>
  <c r="AI129" i="1"/>
  <c r="L129" i="1" s="1"/>
  <c r="AI107" i="1"/>
  <c r="L107" i="1" s="1"/>
  <c r="AI105" i="1"/>
  <c r="L105" i="1" s="1"/>
  <c r="AI79" i="1"/>
  <c r="L79" i="1" s="1"/>
  <c r="AI108" i="1"/>
  <c r="L108" i="1" s="1"/>
  <c r="AI93" i="1"/>
  <c r="L93" i="1" s="1"/>
  <c r="AI123" i="1"/>
  <c r="L123" i="1" s="1"/>
  <c r="AI122" i="1"/>
  <c r="L122" i="1" s="1"/>
  <c r="AI89" i="1"/>
  <c r="L89" i="1" s="1"/>
  <c r="AI114" i="1"/>
  <c r="L114" i="1" s="1"/>
  <c r="AI85" i="1"/>
  <c r="L85" i="1" s="1"/>
  <c r="AI110" i="1"/>
  <c r="L110" i="1" s="1"/>
  <c r="AI99" i="1"/>
  <c r="L99" i="1" s="1"/>
  <c r="AI128" i="1"/>
  <c r="L128" i="1" s="1"/>
  <c r="AI100" i="1"/>
  <c r="L100" i="1" s="1"/>
  <c r="AI92" i="1"/>
  <c r="L92" i="1" s="1"/>
  <c r="AI88" i="1"/>
  <c r="L88" i="1" s="1"/>
  <c r="AI81" i="1"/>
  <c r="L81" i="1" s="1"/>
  <c r="AI106" i="1"/>
  <c r="L106" i="1" s="1"/>
  <c r="AI125" i="1"/>
  <c r="L125" i="1" s="1"/>
  <c r="AI127" i="1"/>
  <c r="L127" i="1" s="1"/>
  <c r="AI103" i="1"/>
  <c r="L103" i="1" s="1"/>
  <c r="AI126" i="1"/>
  <c r="L126" i="1" s="1"/>
  <c r="AI102" i="1"/>
  <c r="L102" i="1" s="1"/>
  <c r="AI104" i="1"/>
  <c r="L104" i="1" s="1"/>
  <c r="AI83" i="1"/>
  <c r="L83" i="1" s="1"/>
  <c r="AI101" i="1"/>
  <c r="L101" i="1" s="1"/>
  <c r="AI112" i="1"/>
  <c r="L112" i="1" s="1"/>
  <c r="AI120" i="1"/>
  <c r="L120" i="1" s="1"/>
  <c r="O6" i="6"/>
  <c r="D18" i="3" s="1"/>
  <c r="N6" i="6"/>
  <c r="D17" i="3" s="1"/>
  <c r="O130" i="6"/>
  <c r="N130" i="6"/>
  <c r="O129" i="6"/>
  <c r="N129" i="6"/>
  <c r="O128" i="6"/>
  <c r="N128" i="6"/>
  <c r="O127" i="6"/>
  <c r="N127" i="6"/>
  <c r="O126" i="6"/>
  <c r="N126" i="6"/>
  <c r="O125" i="6"/>
  <c r="N125" i="6"/>
  <c r="O124" i="6"/>
  <c r="N124" i="6"/>
  <c r="O123" i="6"/>
  <c r="N123" i="6"/>
  <c r="O122" i="6"/>
  <c r="N122" i="6"/>
  <c r="O121" i="6"/>
  <c r="N121" i="6"/>
  <c r="O105" i="6"/>
  <c r="N105" i="6"/>
  <c r="O104" i="6"/>
  <c r="N104" i="6"/>
  <c r="O103" i="6"/>
  <c r="N103" i="6"/>
  <c r="O102" i="6"/>
  <c r="N102" i="6"/>
  <c r="O101" i="6"/>
  <c r="N101" i="6"/>
  <c r="O100" i="6"/>
  <c r="N100" i="6"/>
  <c r="O99" i="6"/>
  <c r="N99" i="6"/>
  <c r="O98" i="6"/>
  <c r="N98" i="6"/>
  <c r="O97" i="6"/>
  <c r="N97" i="6"/>
  <c r="O96" i="6"/>
  <c r="N96" i="6"/>
  <c r="O95" i="6"/>
  <c r="N95" i="6"/>
  <c r="O94" i="6"/>
  <c r="N94" i="6"/>
  <c r="O93" i="6"/>
  <c r="N93" i="6"/>
  <c r="O92" i="6"/>
  <c r="N92" i="6"/>
  <c r="O91" i="6"/>
  <c r="N91" i="6"/>
  <c r="O90" i="6"/>
  <c r="N90" i="6"/>
  <c r="O89" i="6"/>
  <c r="N89" i="6"/>
  <c r="O88" i="6"/>
  <c r="N88" i="6"/>
  <c r="O87" i="6"/>
  <c r="N87" i="6"/>
  <c r="O86" i="6"/>
  <c r="N86" i="6"/>
  <c r="O85" i="6"/>
  <c r="N85" i="6"/>
  <c r="O84" i="6"/>
  <c r="N84" i="6"/>
  <c r="O83" i="6"/>
  <c r="N83" i="6"/>
  <c r="O82" i="6"/>
  <c r="N82" i="6"/>
  <c r="O81" i="6"/>
  <c r="N81" i="6"/>
  <c r="O80" i="6"/>
  <c r="N80" i="6"/>
  <c r="O79" i="6"/>
  <c r="N79" i="6"/>
  <c r="O78" i="6"/>
  <c r="N78" i="6"/>
  <c r="O77" i="6"/>
  <c r="N77" i="6"/>
  <c r="O76" i="6"/>
  <c r="N76" i="6"/>
  <c r="O75" i="6"/>
  <c r="N75" i="6"/>
  <c r="O74" i="6"/>
  <c r="N74" i="6"/>
  <c r="O73" i="6"/>
  <c r="N73" i="6"/>
  <c r="O72" i="6"/>
  <c r="N72" i="6"/>
  <c r="O71" i="6"/>
  <c r="N71" i="6"/>
  <c r="O171" i="6"/>
  <c r="N171" i="6"/>
  <c r="O170" i="6"/>
  <c r="N170" i="6"/>
  <c r="O169" i="6"/>
  <c r="N169" i="6"/>
  <c r="O168" i="6"/>
  <c r="N168" i="6"/>
  <c r="O167" i="6"/>
  <c r="N167" i="6"/>
  <c r="O166" i="6"/>
  <c r="N166" i="6"/>
  <c r="O165" i="6"/>
  <c r="N165" i="6"/>
  <c r="O164" i="6"/>
  <c r="N164" i="6"/>
  <c r="O163" i="6"/>
  <c r="N163" i="6"/>
  <c r="O162" i="6"/>
  <c r="N162" i="6"/>
  <c r="O161" i="6"/>
  <c r="N161" i="6"/>
  <c r="O160" i="6"/>
  <c r="N160" i="6"/>
  <c r="O159" i="6"/>
  <c r="N159" i="6"/>
  <c r="O158" i="6"/>
  <c r="N158" i="6"/>
  <c r="O157" i="6"/>
  <c r="N157" i="6"/>
  <c r="O156" i="6"/>
  <c r="N156" i="6"/>
  <c r="O155" i="6"/>
  <c r="N155" i="6"/>
  <c r="O154" i="6"/>
  <c r="N154" i="6"/>
  <c r="O153" i="6"/>
  <c r="N153" i="6"/>
  <c r="O152" i="6"/>
  <c r="N152" i="6"/>
  <c r="O151" i="6"/>
  <c r="N151" i="6"/>
  <c r="O150" i="6"/>
  <c r="N150" i="6"/>
  <c r="O149" i="6"/>
  <c r="N149" i="6"/>
  <c r="O148" i="6"/>
  <c r="N148" i="6"/>
  <c r="O147" i="6"/>
  <c r="N147" i="6"/>
  <c r="O146" i="6"/>
  <c r="N146" i="6"/>
  <c r="O145" i="6"/>
  <c r="N145" i="6"/>
  <c r="O144" i="6"/>
  <c r="N144" i="6"/>
  <c r="O143" i="6"/>
  <c r="N143" i="6"/>
  <c r="O142" i="6"/>
  <c r="N142" i="6"/>
  <c r="O141" i="6"/>
  <c r="N141" i="6"/>
  <c r="O140" i="6"/>
  <c r="N140" i="6"/>
  <c r="O139" i="6"/>
  <c r="N139" i="6"/>
  <c r="O138" i="6"/>
  <c r="N138" i="6"/>
  <c r="O137" i="6"/>
  <c r="N137" i="6"/>
  <c r="O136" i="6"/>
  <c r="D56" i="3" s="1"/>
  <c r="N136" i="6"/>
  <c r="O236" i="6"/>
  <c r="N236" i="6"/>
  <c r="O235" i="6"/>
  <c r="N235" i="6"/>
  <c r="O234" i="6"/>
  <c r="N234" i="6"/>
  <c r="O233" i="6"/>
  <c r="N233" i="6"/>
  <c r="O232" i="6"/>
  <c r="N232" i="6"/>
  <c r="O231" i="6"/>
  <c r="N231" i="6"/>
  <c r="O230" i="6"/>
  <c r="N230" i="6"/>
  <c r="O229" i="6"/>
  <c r="N229" i="6"/>
  <c r="O228" i="6"/>
  <c r="N228" i="6"/>
  <c r="O227" i="6"/>
  <c r="N227" i="6"/>
  <c r="O226" i="6"/>
  <c r="N226" i="6"/>
  <c r="O225" i="6"/>
  <c r="N225" i="6"/>
  <c r="O224" i="6"/>
  <c r="N224" i="6"/>
  <c r="O223" i="6"/>
  <c r="N223" i="6"/>
  <c r="O222" i="6"/>
  <c r="N222" i="6"/>
  <c r="O221" i="6"/>
  <c r="N221" i="6"/>
  <c r="O220" i="6"/>
  <c r="N220" i="6"/>
  <c r="O219" i="6"/>
  <c r="N219" i="6"/>
  <c r="O218" i="6"/>
  <c r="N218" i="6"/>
  <c r="O217" i="6"/>
  <c r="N217" i="6"/>
  <c r="O216" i="6"/>
  <c r="N216" i="6"/>
  <c r="O215" i="6"/>
  <c r="N215" i="6"/>
  <c r="O214" i="6"/>
  <c r="N214" i="6"/>
  <c r="O213" i="6"/>
  <c r="N213" i="6"/>
  <c r="O212" i="6"/>
  <c r="N212" i="6"/>
  <c r="O211" i="6"/>
  <c r="N211" i="6"/>
  <c r="O210" i="6"/>
  <c r="N210" i="6"/>
  <c r="O209" i="6"/>
  <c r="N209" i="6"/>
  <c r="O208" i="6"/>
  <c r="N208" i="6"/>
  <c r="O207" i="6"/>
  <c r="N207" i="6"/>
  <c r="O206" i="6"/>
  <c r="N206" i="6"/>
  <c r="O205" i="6"/>
  <c r="N205" i="6"/>
  <c r="O204" i="6"/>
  <c r="N204" i="6"/>
  <c r="O203" i="6"/>
  <c r="N203" i="6"/>
  <c r="O202" i="6"/>
  <c r="N202" i="6"/>
  <c r="O201" i="6"/>
  <c r="D75" i="3" s="1"/>
  <c r="N201" i="6"/>
  <c r="W200" i="16"/>
  <c r="V200" i="16"/>
  <c r="U200" i="16"/>
  <c r="T200" i="16"/>
  <c r="S200" i="16"/>
  <c r="R200" i="16"/>
  <c r="Q200" i="16"/>
  <c r="P200" i="16"/>
  <c r="O200" i="16"/>
  <c r="N200" i="16"/>
  <c r="W135" i="16"/>
  <c r="V135" i="16"/>
  <c r="U135" i="16"/>
  <c r="T135" i="16"/>
  <c r="S135" i="16"/>
  <c r="R135" i="16"/>
  <c r="Q135" i="16"/>
  <c r="P135" i="16"/>
  <c r="O135" i="16"/>
  <c r="N135" i="16"/>
  <c r="W70" i="16"/>
  <c r="V70" i="16"/>
  <c r="U70" i="16"/>
  <c r="T70" i="16"/>
  <c r="S70" i="16"/>
  <c r="R70" i="16"/>
  <c r="Q70" i="16"/>
  <c r="P70" i="16"/>
  <c r="O70" i="16"/>
  <c r="N70" i="16"/>
  <c r="L200" i="16"/>
  <c r="K200" i="16"/>
  <c r="J200" i="16"/>
  <c r="I200" i="16"/>
  <c r="H200" i="16"/>
  <c r="G200" i="16"/>
  <c r="F200" i="16"/>
  <c r="E200" i="16"/>
  <c r="D200" i="16"/>
  <c r="C200" i="16"/>
  <c r="L135" i="16"/>
  <c r="K135" i="16"/>
  <c r="J135" i="16"/>
  <c r="I135" i="16"/>
  <c r="H135" i="16"/>
  <c r="G135" i="16"/>
  <c r="F135" i="16"/>
  <c r="E135" i="16"/>
  <c r="D135" i="16"/>
  <c r="C135" i="16"/>
  <c r="L70" i="16"/>
  <c r="K70" i="16"/>
  <c r="J70" i="16"/>
  <c r="I70" i="16"/>
  <c r="H70" i="16"/>
  <c r="G70" i="16"/>
  <c r="F70" i="16"/>
  <c r="E70" i="16"/>
  <c r="D70" i="16"/>
  <c r="C70" i="16"/>
  <c r="R200" i="15"/>
  <c r="Q200" i="15"/>
  <c r="P200" i="15"/>
  <c r="O200" i="15"/>
  <c r="N200" i="15"/>
  <c r="M200" i="15"/>
  <c r="L200" i="15"/>
  <c r="I200" i="15"/>
  <c r="H200" i="15"/>
  <c r="G200" i="15"/>
  <c r="F200" i="15"/>
  <c r="E200" i="15"/>
  <c r="D200" i="15"/>
  <c r="C200" i="15"/>
  <c r="B200" i="15"/>
  <c r="R135" i="15"/>
  <c r="Q135" i="15"/>
  <c r="P135" i="15"/>
  <c r="O135" i="15"/>
  <c r="N135" i="15"/>
  <c r="M135" i="15"/>
  <c r="L135" i="15"/>
  <c r="I135" i="15"/>
  <c r="H135" i="15"/>
  <c r="G135" i="15"/>
  <c r="F135" i="15"/>
  <c r="E135" i="15"/>
  <c r="D135" i="15"/>
  <c r="C135" i="15"/>
  <c r="R70" i="15"/>
  <c r="Q70" i="15"/>
  <c r="P70" i="15"/>
  <c r="O70" i="15"/>
  <c r="N70" i="15"/>
  <c r="M70" i="15"/>
  <c r="L70" i="15"/>
  <c r="I70" i="15"/>
  <c r="H70" i="15"/>
  <c r="G70" i="15"/>
  <c r="F70" i="15"/>
  <c r="E70" i="15"/>
  <c r="D70" i="15"/>
  <c r="C70" i="15"/>
  <c r="B70" i="15"/>
  <c r="P200" i="6"/>
  <c r="O200" i="6"/>
  <c r="N200" i="6"/>
  <c r="M200" i="6"/>
  <c r="L200" i="6"/>
  <c r="K200" i="6"/>
  <c r="J200" i="6"/>
  <c r="I200" i="6"/>
  <c r="H200" i="6"/>
  <c r="G200" i="6"/>
  <c r="F200" i="6"/>
  <c r="E200" i="6"/>
  <c r="O135" i="6"/>
  <c r="N135" i="6"/>
  <c r="M135" i="6"/>
  <c r="L135" i="6"/>
  <c r="K135" i="6"/>
  <c r="J135" i="6"/>
  <c r="I135" i="6"/>
  <c r="H135" i="6"/>
  <c r="G135" i="6"/>
  <c r="F135" i="6"/>
  <c r="E135" i="6"/>
  <c r="P70" i="6"/>
  <c r="O70" i="6"/>
  <c r="N70" i="6"/>
  <c r="M70" i="6"/>
  <c r="L70" i="6"/>
  <c r="K70" i="6"/>
  <c r="J70" i="6"/>
  <c r="I70" i="6"/>
  <c r="H70" i="6"/>
  <c r="G70" i="6"/>
  <c r="F70" i="6"/>
  <c r="E70" i="6"/>
  <c r="I6" i="6"/>
  <c r="C18" i="3" s="1"/>
  <c r="H6" i="6"/>
  <c r="C17" i="3" s="1"/>
  <c r="CE150" i="39"/>
  <c r="CF16" i="39"/>
  <c r="CG16" i="39"/>
  <c r="CG213" i="37"/>
  <c r="CC14" i="37"/>
  <c r="CE83" i="39"/>
  <c r="CE213" i="37"/>
  <c r="CG215" i="39"/>
  <c r="CD150" i="39"/>
  <c r="CD83" i="39"/>
  <c r="CG80" i="37"/>
  <c r="CF83" i="39"/>
  <c r="CD16" i="39"/>
  <c r="CG150" i="39"/>
  <c r="CC16" i="39"/>
  <c r="CF148" i="37"/>
  <c r="CD14" i="37"/>
  <c r="CG83" i="39"/>
  <c r="CG14" i="37"/>
  <c r="CC215" i="39"/>
  <c r="CC213" i="37"/>
  <c r="CF150" i="39"/>
  <c r="CF215" i="39"/>
  <c r="CF14" i="37"/>
  <c r="CE16" i="39"/>
  <c r="CC148" i="37"/>
  <c r="CD148" i="37"/>
  <c r="CE215" i="39"/>
  <c r="CD213" i="37"/>
  <c r="CC80" i="37"/>
  <c r="CG148" i="37"/>
  <c r="CE14" i="37"/>
  <c r="CE80" i="37"/>
  <c r="CD80" i="37"/>
  <c r="CC83" i="39"/>
  <c r="CE148" i="37"/>
  <c r="CF213" i="37"/>
  <c r="CC150" i="39"/>
  <c r="CF80" i="37"/>
  <c r="CD215" i="39"/>
  <c r="D37" i="3" l="1"/>
  <c r="D74" i="3"/>
  <c r="D55" i="3"/>
  <c r="D36" i="3"/>
  <c r="L169" i="1"/>
  <c r="L144" i="1"/>
  <c r="L149" i="1"/>
  <c r="L153" i="1"/>
  <c r="L143" i="1"/>
  <c r="L142" i="1"/>
  <c r="L157" i="1"/>
  <c r="G150" i="1"/>
  <c r="G149" i="1"/>
  <c r="G153" i="1"/>
  <c r="CI150" i="39"/>
  <c r="CH150" i="39"/>
  <c r="CJ150" i="39" a="1"/>
  <c r="CJ150" i="39" s="1"/>
  <c r="CK150" i="39" s="1"/>
  <c r="CH16" i="39"/>
  <c r="CJ16" i="39" a="1"/>
  <c r="CJ16" i="39" s="1"/>
  <c r="CK16" i="39" s="1"/>
  <c r="CI16" i="39"/>
  <c r="CI215" i="39"/>
  <c r="CJ215" i="39" a="1"/>
  <c r="CJ215" i="39" s="1"/>
  <c r="CK215" i="39" s="1"/>
  <c r="CH215" i="39"/>
  <c r="CJ83" i="39" a="1"/>
  <c r="CJ83" i="39" s="1"/>
  <c r="CK83" i="39" s="1"/>
  <c r="CI83" i="39"/>
  <c r="CH83" i="39"/>
  <c r="K17" i="39"/>
  <c r="K153" i="39"/>
  <c r="CB85" i="39"/>
  <c r="W214" i="39"/>
  <c r="W212" i="39"/>
  <c r="W210" i="39"/>
  <c r="W209" i="39"/>
  <c r="W207" i="39"/>
  <c r="W211" i="39"/>
  <c r="W206" i="39"/>
  <c r="W213" i="39"/>
  <c r="W208" i="39"/>
  <c r="W143" i="39"/>
  <c r="W149" i="39"/>
  <c r="W141" i="39"/>
  <c r="W146" i="39"/>
  <c r="W145" i="39"/>
  <c r="W144" i="39"/>
  <c r="W142" i="39"/>
  <c r="W147" i="39"/>
  <c r="W148" i="39"/>
  <c r="W80" i="39"/>
  <c r="W81" i="39"/>
  <c r="W76" i="39"/>
  <c r="W82" i="39"/>
  <c r="W74" i="39"/>
  <c r="W79" i="39"/>
  <c r="W78" i="39"/>
  <c r="W77" i="39"/>
  <c r="W75" i="39"/>
  <c r="W12" i="39"/>
  <c r="W11" i="39"/>
  <c r="W10" i="39"/>
  <c r="W13" i="39"/>
  <c r="W14" i="39"/>
  <c r="W15" i="39"/>
  <c r="W7" i="39"/>
  <c r="W9" i="39"/>
  <c r="X5" i="39"/>
  <c r="W8" i="39"/>
  <c r="CB217" i="39"/>
  <c r="K218" i="39"/>
  <c r="K85" i="39"/>
  <c r="CB18" i="39"/>
  <c r="CB152" i="39"/>
  <c r="CJ213" i="37" a="1"/>
  <c r="CJ213" i="37" s="1"/>
  <c r="CK213" i="37" s="1"/>
  <c r="CJ148" i="37" a="1"/>
  <c r="CJ148" i="37" s="1"/>
  <c r="CK79" i="37"/>
  <c r="CJ80" i="37" a="1"/>
  <c r="CJ80" i="37" s="1"/>
  <c r="CI80" i="37"/>
  <c r="CT80" i="39" s="1"/>
  <c r="U12" i="37"/>
  <c r="U13" i="37"/>
  <c r="U10" i="37"/>
  <c r="U9" i="37"/>
  <c r="U8" i="37"/>
  <c r="U7" i="37"/>
  <c r="U11" i="37"/>
  <c r="CJ14" i="37" a="1"/>
  <c r="CJ14" i="37" s="1"/>
  <c r="CH80" i="37"/>
  <c r="CB81" i="37"/>
  <c r="CI147" i="37"/>
  <c r="CT147" i="39" s="1"/>
  <c r="CH147" i="37"/>
  <c r="CB149" i="37"/>
  <c r="CI212" i="37"/>
  <c r="CT212" i="39" s="1"/>
  <c r="CH212" i="37"/>
  <c r="CB15" i="37"/>
  <c r="CB214" i="37"/>
  <c r="CH13" i="37"/>
  <c r="CI13" i="37"/>
  <c r="CT13" i="39" s="1"/>
  <c r="V5" i="37"/>
  <c r="L80" i="1"/>
  <c r="G81" i="1"/>
  <c r="G77" i="1"/>
  <c r="G85" i="1"/>
  <c r="CC84" i="39"/>
  <c r="CG216" i="39"/>
  <c r="CD15" i="37"/>
  <c r="CD84" i="39"/>
  <c r="CE81" i="37"/>
  <c r="CF214" i="37"/>
  <c r="CF81" i="37"/>
  <c r="CG84" i="39"/>
  <c r="CG214" i="37"/>
  <c r="CE216" i="39"/>
  <c r="CD81" i="37"/>
  <c r="CE214" i="37"/>
  <c r="CD149" i="37"/>
  <c r="CC81" i="37"/>
  <c r="CD151" i="39"/>
  <c r="CE17" i="39"/>
  <c r="CF151" i="39"/>
  <c r="CG149" i="37"/>
  <c r="CC151" i="39"/>
  <c r="CF15" i="37"/>
  <c r="CE15" i="37"/>
  <c r="CD214" i="37"/>
  <c r="CC216" i="39"/>
  <c r="CC17" i="39"/>
  <c r="CF149" i="37"/>
  <c r="CF17" i="39"/>
  <c r="CE149" i="37"/>
  <c r="CE151" i="39"/>
  <c r="CF216" i="39"/>
  <c r="CF84" i="39"/>
  <c r="CG151" i="39"/>
  <c r="CC15" i="37"/>
  <c r="CD17" i="39"/>
  <c r="CE84" i="39"/>
  <c r="CC214" i="37"/>
  <c r="CD216" i="39"/>
  <c r="CG17" i="39"/>
  <c r="CG81" i="37"/>
  <c r="CC149" i="37"/>
  <c r="CG15" i="37"/>
  <c r="CI216" i="39" l="1"/>
  <c r="CJ216" i="39" a="1"/>
  <c r="CJ216" i="39" s="1"/>
  <c r="CK216" i="39" s="1"/>
  <c r="CH216" i="39"/>
  <c r="CH17" i="39"/>
  <c r="CJ17" i="39" a="1"/>
  <c r="CJ17" i="39" s="1"/>
  <c r="CK17" i="39" s="1"/>
  <c r="CI17" i="39"/>
  <c r="CJ151" i="39" a="1"/>
  <c r="CJ151" i="39" s="1"/>
  <c r="CK151" i="39" s="1"/>
  <c r="CI151" i="39"/>
  <c r="CH151" i="39"/>
  <c r="CJ84" i="39" a="1"/>
  <c r="CJ84" i="39" s="1"/>
  <c r="CK84" i="39" s="1"/>
  <c r="CI84" i="39"/>
  <c r="CH84" i="39"/>
  <c r="CB153" i="39"/>
  <c r="CB19" i="39"/>
  <c r="X213" i="39"/>
  <c r="X209" i="39"/>
  <c r="X207" i="39"/>
  <c r="X211" i="39"/>
  <c r="X215" i="39"/>
  <c r="X212" i="39"/>
  <c r="X206" i="39"/>
  <c r="X208" i="39"/>
  <c r="X214" i="39"/>
  <c r="X210" i="39"/>
  <c r="X149" i="39"/>
  <c r="X141" i="39"/>
  <c r="X150" i="39"/>
  <c r="X146" i="39"/>
  <c r="X145" i="39"/>
  <c r="X144" i="39"/>
  <c r="X142" i="39"/>
  <c r="X147" i="39"/>
  <c r="X143" i="39"/>
  <c r="X148" i="39"/>
  <c r="X76" i="39"/>
  <c r="X82" i="39"/>
  <c r="X74" i="39"/>
  <c r="X83" i="39"/>
  <c r="X79" i="39"/>
  <c r="X78" i="39"/>
  <c r="X77" i="39"/>
  <c r="X75" i="39"/>
  <c r="X81" i="39"/>
  <c r="X80" i="39"/>
  <c r="X16" i="39"/>
  <c r="X12" i="39"/>
  <c r="X11" i="39"/>
  <c r="X10" i="39"/>
  <c r="X13" i="39"/>
  <c r="X14" i="39"/>
  <c r="X15" i="39"/>
  <c r="X9" i="39"/>
  <c r="X7" i="39"/>
  <c r="Y5" i="39"/>
  <c r="X8" i="39"/>
  <c r="K219" i="39"/>
  <c r="CB86" i="39"/>
  <c r="K154" i="39"/>
  <c r="K18" i="39"/>
  <c r="CB218" i="39"/>
  <c r="K86" i="39"/>
  <c r="CJ214" i="37" a="1"/>
  <c r="CJ214" i="37" s="1"/>
  <c r="CK214" i="37" s="1"/>
  <c r="CK148" i="37"/>
  <c r="CJ149" i="37" a="1"/>
  <c r="CJ149" i="37" s="1"/>
  <c r="CK149" i="37" s="1"/>
  <c r="CK80" i="37"/>
  <c r="CJ81" i="37" a="1"/>
  <c r="CJ81" i="37" s="1"/>
  <c r="CI81" i="37"/>
  <c r="CT81" i="39" s="1"/>
  <c r="CK14" i="37"/>
  <c r="V14" i="37"/>
  <c r="V10" i="37"/>
  <c r="V9" i="37"/>
  <c r="V8" i="37"/>
  <c r="V13" i="37"/>
  <c r="V12" i="37"/>
  <c r="V7" i="37"/>
  <c r="V11" i="37"/>
  <c r="CJ15" i="37" a="1"/>
  <c r="CJ15" i="37" s="1"/>
  <c r="CK15" i="37" s="1"/>
  <c r="CH81" i="37"/>
  <c r="CB82" i="37"/>
  <c r="CB215" i="37"/>
  <c r="CH148" i="37"/>
  <c r="CI148" i="37"/>
  <c r="CT148" i="39" s="1"/>
  <c r="CH213" i="37"/>
  <c r="CI213" i="37"/>
  <c r="CT213" i="39" s="1"/>
  <c r="W5" i="37"/>
  <c r="CB16" i="37"/>
  <c r="CB150" i="37"/>
  <c r="CH14" i="37"/>
  <c r="CI14" i="37"/>
  <c r="CT14" i="39" s="1"/>
  <c r="CE215" i="37"/>
  <c r="CF85" i="39"/>
  <c r="CD217" i="39"/>
  <c r="CE16" i="37"/>
  <c r="CF16" i="37"/>
  <c r="CC85" i="39"/>
  <c r="CC152" i="39"/>
  <c r="CF82" i="37"/>
  <c r="CG152" i="39"/>
  <c r="CF150" i="37"/>
  <c r="CG215" i="37"/>
  <c r="CG85" i="39"/>
  <c r="CF18" i="39"/>
  <c r="CE217" i="39"/>
  <c r="CG18" i="39"/>
  <c r="CG217" i="39"/>
  <c r="CC82" i="37"/>
  <c r="CG16" i="37"/>
  <c r="CD150" i="37"/>
  <c r="CC16" i="37"/>
  <c r="CE85" i="39"/>
  <c r="CC217" i="39"/>
  <c r="CD82" i="37"/>
  <c r="CD16" i="37"/>
  <c r="CC18" i="39"/>
  <c r="CD85" i="39"/>
  <c r="CC150" i="37"/>
  <c r="CD215" i="37"/>
  <c r="CC215" i="37"/>
  <c r="CF217" i="39"/>
  <c r="CF215" i="37"/>
  <c r="CG82" i="37"/>
  <c r="CE150" i="37"/>
  <c r="CG150" i="37"/>
  <c r="CE18" i="39"/>
  <c r="CE152" i="39"/>
  <c r="CF152" i="39"/>
  <c r="CD152" i="39"/>
  <c r="CD18" i="39"/>
  <c r="CE82" i="37"/>
  <c r="CJ217" i="39" l="1" a="1"/>
  <c r="CJ217" i="39" s="1"/>
  <c r="CK217" i="39" s="1"/>
  <c r="CI217" i="39"/>
  <c r="CH217" i="39"/>
  <c r="CJ85" i="39" a="1"/>
  <c r="CJ85" i="39" s="1"/>
  <c r="CK85" i="39" s="1"/>
  <c r="CH85" i="39"/>
  <c r="CI85" i="39"/>
  <c r="CI18" i="39"/>
  <c r="CH18" i="39"/>
  <c r="CJ18" i="39" a="1"/>
  <c r="CJ18" i="39" s="1"/>
  <c r="CK18" i="39" s="1"/>
  <c r="CH152" i="39"/>
  <c r="CJ152" i="39" a="1"/>
  <c r="CJ152" i="39" s="1"/>
  <c r="CK152" i="39" s="1"/>
  <c r="CI152" i="39"/>
  <c r="K155" i="39"/>
  <c r="K220" i="39"/>
  <c r="CB20" i="39"/>
  <c r="CB154" i="39"/>
  <c r="CB87" i="39"/>
  <c r="K87" i="39"/>
  <c r="K19" i="39"/>
  <c r="Y216" i="39"/>
  <c r="Y215" i="39"/>
  <c r="Y211" i="39"/>
  <c r="Y214" i="39"/>
  <c r="Y208" i="39"/>
  <c r="Y210" i="39"/>
  <c r="Y213" i="39"/>
  <c r="Y212" i="39"/>
  <c r="Y207" i="39"/>
  <c r="Y209" i="39"/>
  <c r="Y206" i="39"/>
  <c r="Y150" i="39"/>
  <c r="Y146" i="39"/>
  <c r="Y145" i="39"/>
  <c r="Y144" i="39"/>
  <c r="Y142" i="39"/>
  <c r="Y147" i="39"/>
  <c r="Y151" i="39"/>
  <c r="Y148" i="39"/>
  <c r="Y149" i="39"/>
  <c r="Y141" i="39"/>
  <c r="Y143" i="39"/>
  <c r="Y81" i="39"/>
  <c r="Y82" i="39"/>
  <c r="Y74" i="39"/>
  <c r="Y84" i="39"/>
  <c r="Y83" i="39"/>
  <c r="Y79" i="39"/>
  <c r="Y78" i="39"/>
  <c r="Y77" i="39"/>
  <c r="Y75" i="39"/>
  <c r="Y80" i="39"/>
  <c r="Y76" i="39"/>
  <c r="Y10" i="39"/>
  <c r="Y8" i="39"/>
  <c r="Y13" i="39"/>
  <c r="Y14" i="39"/>
  <c r="Z5" i="39"/>
  <c r="Y9" i="39"/>
  <c r="Y15" i="39"/>
  <c r="Y17" i="39"/>
  <c r="Y16" i="39"/>
  <c r="Y12" i="39"/>
  <c r="Y11" i="39"/>
  <c r="Y7" i="39"/>
  <c r="CB219" i="39"/>
  <c r="CJ215" i="37" a="1"/>
  <c r="CJ215" i="37" s="1"/>
  <c r="CK215" i="37" s="1"/>
  <c r="CJ150" i="37" a="1"/>
  <c r="CJ150" i="37" s="1"/>
  <c r="CK81" i="37"/>
  <c r="CJ82" i="37" a="1"/>
  <c r="CJ82" i="37" s="1"/>
  <c r="CI82" i="37"/>
  <c r="CT82" i="39" s="1"/>
  <c r="W12" i="37"/>
  <c r="W10" i="37"/>
  <c r="W9" i="37"/>
  <c r="W8" i="37"/>
  <c r="W14" i="37"/>
  <c r="W13" i="37"/>
  <c r="W7" i="37"/>
  <c r="W11" i="37"/>
  <c r="W15" i="37"/>
  <c r="CJ16" i="37" a="1"/>
  <c r="CJ16" i="37" s="1"/>
  <c r="CK16" i="37" s="1"/>
  <c r="CH82" i="37"/>
  <c r="CB83" i="37"/>
  <c r="CB151" i="37"/>
  <c r="CH15" i="37"/>
  <c r="CI15" i="37"/>
  <c r="CT15" i="39" s="1"/>
  <c r="CH149" i="37"/>
  <c r="CI149" i="37"/>
  <c r="CT149" i="39" s="1"/>
  <c r="CH214" i="37"/>
  <c r="CI214" i="37"/>
  <c r="CT214" i="39" s="1"/>
  <c r="CB17" i="37"/>
  <c r="X5" i="37"/>
  <c r="CB216" i="37"/>
  <c r="CG86" i="39"/>
  <c r="CD86" i="39"/>
  <c r="CF83" i="37"/>
  <c r="CC218" i="39"/>
  <c r="CE151" i="37"/>
  <c r="CE17" i="37"/>
  <c r="CG151" i="37"/>
  <c r="CG216" i="37"/>
  <c r="CC19" i="39"/>
  <c r="CC153" i="39"/>
  <c r="CD153" i="39"/>
  <c r="CE83" i="37"/>
  <c r="CD17" i="37"/>
  <c r="CE86" i="39"/>
  <c r="CG153" i="39"/>
  <c r="CD216" i="37"/>
  <c r="CF86" i="39"/>
  <c r="CG19" i="39"/>
  <c r="CE216" i="37"/>
  <c r="CD151" i="37"/>
  <c r="CE19" i="39"/>
  <c r="CC151" i="37"/>
  <c r="CD19" i="39"/>
  <c r="CG218" i="39"/>
  <c r="CF216" i="37"/>
  <c r="CF151" i="37"/>
  <c r="CE218" i="39"/>
  <c r="CG83" i="37"/>
  <c r="CF17" i="37"/>
  <c r="CC83" i="37"/>
  <c r="CG17" i="37"/>
  <c r="CF19" i="39"/>
  <c r="CD218" i="39"/>
  <c r="CC86" i="39"/>
  <c r="CC216" i="37"/>
  <c r="CF218" i="39"/>
  <c r="CE153" i="39"/>
  <c r="CF153" i="39"/>
  <c r="CC17" i="37"/>
  <c r="CD83" i="37"/>
  <c r="CH218" i="39" l="1"/>
  <c r="CJ218" i="39" a="1"/>
  <c r="CJ218" i="39" s="1"/>
  <c r="CK218" i="39" s="1"/>
  <c r="CI218" i="39"/>
  <c r="CH86" i="39"/>
  <c r="CJ86" i="39" a="1"/>
  <c r="CJ86" i="39" s="1"/>
  <c r="CK86" i="39" s="1"/>
  <c r="CI86" i="39"/>
  <c r="CH153" i="39"/>
  <c r="CI153" i="39"/>
  <c r="CJ153" i="39" a="1"/>
  <c r="CJ153" i="39" s="1"/>
  <c r="CK153" i="39" s="1"/>
  <c r="CJ19" i="39" a="1"/>
  <c r="CJ19" i="39" s="1"/>
  <c r="CK19" i="39" s="1"/>
  <c r="CI19" i="39"/>
  <c r="CH19" i="39"/>
  <c r="K156" i="39"/>
  <c r="CB21" i="39"/>
  <c r="CB155" i="39"/>
  <c r="CB220" i="39"/>
  <c r="Z214" i="39"/>
  <c r="Z217" i="39"/>
  <c r="Z213" i="39"/>
  <c r="Z211" i="39"/>
  <c r="Z215" i="39"/>
  <c r="Z208" i="39"/>
  <c r="Z206" i="39"/>
  <c r="Z216" i="39"/>
  <c r="Z209" i="39"/>
  <c r="Z207" i="39"/>
  <c r="Z212" i="39"/>
  <c r="Z210" i="39"/>
  <c r="Z152" i="39"/>
  <c r="Z150" i="39"/>
  <c r="Z146" i="39"/>
  <c r="Z145" i="39"/>
  <c r="Z144" i="39"/>
  <c r="Z142" i="39"/>
  <c r="Z147" i="39"/>
  <c r="Z151" i="39"/>
  <c r="Z148" i="39"/>
  <c r="Z143" i="39"/>
  <c r="Z141" i="39"/>
  <c r="Z149" i="39"/>
  <c r="Z76" i="39"/>
  <c r="Z85" i="39"/>
  <c r="Z84" i="39"/>
  <c r="Z83" i="39"/>
  <c r="Z79" i="39"/>
  <c r="Z78" i="39"/>
  <c r="Z77" i="39"/>
  <c r="Z75" i="39"/>
  <c r="Z80" i="39"/>
  <c r="Z82" i="39"/>
  <c r="Z74" i="39"/>
  <c r="Z81" i="39"/>
  <c r="Z13" i="39"/>
  <c r="Z14" i="39"/>
  <c r="Z9" i="39"/>
  <c r="Z15" i="39"/>
  <c r="Z17" i="39"/>
  <c r="Z16" i="39"/>
  <c r="Z12" i="39"/>
  <c r="Z11" i="39"/>
  <c r="Z18" i="39"/>
  <c r="Z10" i="39"/>
  <c r="Z8" i="39"/>
  <c r="Z7" i="39"/>
  <c r="AA5" i="39"/>
  <c r="CB88" i="39"/>
  <c r="K221" i="39"/>
  <c r="K88" i="39"/>
  <c r="K20" i="39"/>
  <c r="CJ216" i="37" a="1"/>
  <c r="CJ216" i="37" s="1"/>
  <c r="CK216" i="37" s="1"/>
  <c r="CK150" i="37"/>
  <c r="CJ151" i="37" a="1"/>
  <c r="CJ151" i="37" s="1"/>
  <c r="CK82" i="37"/>
  <c r="CJ83" i="37" a="1"/>
  <c r="CJ83" i="37" s="1"/>
  <c r="CK83" i="37" s="1"/>
  <c r="CI83" i="37"/>
  <c r="CT83" i="39" s="1"/>
  <c r="X16" i="37"/>
  <c r="X15" i="37"/>
  <c r="X13" i="37"/>
  <c r="X11" i="37"/>
  <c r="X14" i="37"/>
  <c r="X9" i="37"/>
  <c r="X7" i="37"/>
  <c r="X12" i="37"/>
  <c r="X10" i="37"/>
  <c r="X8" i="37"/>
  <c r="CJ17" i="37" a="1"/>
  <c r="CJ17" i="37" s="1"/>
  <c r="CH83" i="37"/>
  <c r="CB84" i="37"/>
  <c r="CB18" i="37"/>
  <c r="CH150" i="37"/>
  <c r="CI150" i="37"/>
  <c r="CT150" i="39" s="1"/>
  <c r="CI16" i="37"/>
  <c r="CT16" i="39" s="1"/>
  <c r="CH16" i="37"/>
  <c r="CB152" i="37"/>
  <c r="CB217" i="37"/>
  <c r="Y5" i="37"/>
  <c r="CI215" i="37"/>
  <c r="CT215" i="39" s="1"/>
  <c r="CH215" i="37"/>
  <c r="CF152" i="37"/>
  <c r="CD20" i="39"/>
  <c r="CE84" i="37"/>
  <c r="CG87" i="39"/>
  <c r="CD18" i="37"/>
  <c r="CE219" i="39"/>
  <c r="CF87" i="39"/>
  <c r="CG18" i="37"/>
  <c r="CD84" i="37"/>
  <c r="CC219" i="39"/>
  <c r="CE87" i="39"/>
  <c r="CE154" i="39"/>
  <c r="CE18" i="37"/>
  <c r="CF18" i="37"/>
  <c r="CD219" i="39"/>
  <c r="CE217" i="37"/>
  <c r="CC20" i="39"/>
  <c r="CG217" i="37"/>
  <c r="CF217" i="37"/>
  <c r="CF154" i="39"/>
  <c r="CC84" i="37"/>
  <c r="CG154" i="39"/>
  <c r="CC18" i="37"/>
  <c r="CG20" i="39"/>
  <c r="CD217" i="37"/>
  <c r="CG84" i="37"/>
  <c r="CC154" i="39"/>
  <c r="CC217" i="37"/>
  <c r="CD87" i="39"/>
  <c r="CG219" i="39"/>
  <c r="CD154" i="39"/>
  <c r="CE20" i="39"/>
  <c r="CD152" i="37"/>
  <c r="CE152" i="37"/>
  <c r="CF219" i="39"/>
  <c r="CC152" i="37"/>
  <c r="CF20" i="39"/>
  <c r="CF84" i="37"/>
  <c r="CG152" i="37"/>
  <c r="CC87" i="39"/>
  <c r="CJ20" i="39" l="1" a="1"/>
  <c r="CJ20" i="39" s="1"/>
  <c r="CK20" i="39" s="1"/>
  <c r="CI20" i="39"/>
  <c r="CH20" i="39"/>
  <c r="CJ87" i="39" a="1"/>
  <c r="CJ87" i="39" s="1"/>
  <c r="CK87" i="39" s="1"/>
  <c r="CI87" i="39"/>
  <c r="CH87" i="39"/>
  <c r="CJ154" i="39" a="1"/>
  <c r="CJ154" i="39" s="1"/>
  <c r="CK154" i="39" s="1"/>
  <c r="CI154" i="39"/>
  <c r="CH154" i="39"/>
  <c r="CJ219" i="39" a="1"/>
  <c r="CJ219" i="39" s="1"/>
  <c r="CK219" i="39" s="1"/>
  <c r="CI219" i="39"/>
  <c r="CH219" i="39"/>
  <c r="CB89" i="39"/>
  <c r="K222" i="39"/>
  <c r="AA216" i="39"/>
  <c r="AA218" i="39"/>
  <c r="AA211" i="39"/>
  <c r="AA215" i="39"/>
  <c r="AA208" i="39"/>
  <c r="AA214" i="39"/>
  <c r="AA213" i="39"/>
  <c r="AA212" i="39"/>
  <c r="AA217" i="39"/>
  <c r="AA207" i="39"/>
  <c r="AA209" i="39"/>
  <c r="AA210" i="39"/>
  <c r="AA206" i="39"/>
  <c r="AA151" i="39"/>
  <c r="AA144" i="39"/>
  <c r="AA142" i="39"/>
  <c r="AA147" i="39"/>
  <c r="AA153" i="39"/>
  <c r="AA148" i="39"/>
  <c r="AA143" i="39"/>
  <c r="AA149" i="39"/>
  <c r="AA141" i="39"/>
  <c r="AA152" i="39"/>
  <c r="AA150" i="39"/>
  <c r="AA146" i="39"/>
  <c r="AA145" i="39"/>
  <c r="AA85" i="39"/>
  <c r="AA82" i="39"/>
  <c r="AA74" i="39"/>
  <c r="AA84" i="39"/>
  <c r="AA83" i="39"/>
  <c r="AA79" i="39"/>
  <c r="AA78" i="39"/>
  <c r="AA77" i="39"/>
  <c r="AA75" i="39"/>
  <c r="AA80" i="39"/>
  <c r="AA86" i="39"/>
  <c r="AA81" i="39"/>
  <c r="AA76" i="39"/>
  <c r="AA14" i="39"/>
  <c r="AA15" i="39"/>
  <c r="AA7" i="39"/>
  <c r="AA17" i="39"/>
  <c r="AA16" i="39"/>
  <c r="AA12" i="39"/>
  <c r="AA11" i="39"/>
  <c r="AA18" i="39"/>
  <c r="AA10" i="39"/>
  <c r="AA19" i="39"/>
  <c r="AA13" i="39"/>
  <c r="AB5" i="39"/>
  <c r="AA9" i="39"/>
  <c r="AA8" i="39"/>
  <c r="K89" i="39"/>
  <c r="CB22" i="39"/>
  <c r="K21" i="39"/>
  <c r="CB221" i="39"/>
  <c r="CB156" i="39"/>
  <c r="K157" i="39"/>
  <c r="CJ217" i="37" a="1"/>
  <c r="CJ217" i="37" s="1"/>
  <c r="CK217" i="37" s="1"/>
  <c r="CK151" i="37"/>
  <c r="CJ152" i="37" a="1"/>
  <c r="CJ152" i="37" s="1"/>
  <c r="CJ84" i="37" a="1"/>
  <c r="CJ84" i="37" s="1"/>
  <c r="CK84" i="37" s="1"/>
  <c r="CI84" i="37"/>
  <c r="CT84" i="39" s="1"/>
  <c r="CK17" i="37"/>
  <c r="Y16" i="37"/>
  <c r="Y17" i="37"/>
  <c r="Y14" i="37"/>
  <c r="Y7" i="37"/>
  <c r="Y13" i="37"/>
  <c r="Y10" i="37"/>
  <c r="Y12" i="37"/>
  <c r="Y11" i="37"/>
  <c r="Y15" i="37"/>
  <c r="Y8" i="37"/>
  <c r="Y9" i="37"/>
  <c r="CJ18" i="37" a="1"/>
  <c r="CJ18" i="37" s="1"/>
  <c r="CH84" i="37"/>
  <c r="CB85" i="37"/>
  <c r="CB153" i="37"/>
  <c r="CI151" i="37"/>
  <c r="CT151" i="39" s="1"/>
  <c r="CH151" i="37"/>
  <c r="CH216" i="37"/>
  <c r="CI216" i="37"/>
  <c r="CT216" i="39" s="1"/>
  <c r="CB19" i="37"/>
  <c r="Z5" i="37"/>
  <c r="CB218" i="37"/>
  <c r="CI17" i="37"/>
  <c r="CT17" i="39" s="1"/>
  <c r="CH17" i="37"/>
  <c r="CE155" i="39"/>
  <c r="CD85" i="37"/>
  <c r="CD218" i="37"/>
  <c r="CE220" i="39"/>
  <c r="CE19" i="37"/>
  <c r="CC88" i="39"/>
  <c r="CE21" i="39"/>
  <c r="CG19" i="37"/>
  <c r="CC21" i="39"/>
  <c r="CF88" i="39"/>
  <c r="CG85" i="37"/>
  <c r="CG153" i="37"/>
  <c r="CF19" i="37"/>
  <c r="CC218" i="37"/>
  <c r="CF153" i="37"/>
  <c r="CE153" i="37"/>
  <c r="CC155" i="39"/>
  <c r="CE88" i="39"/>
  <c r="CF220" i="39"/>
  <c r="CD19" i="37"/>
  <c r="CC220" i="39"/>
  <c r="CD88" i="39"/>
  <c r="CC19" i="37"/>
  <c r="CG88" i="39"/>
  <c r="CF155" i="39"/>
  <c r="CE218" i="37"/>
  <c r="CG21" i="39"/>
  <c r="CD220" i="39"/>
  <c r="CG220" i="39"/>
  <c r="CC153" i="37"/>
  <c r="CD153" i="37"/>
  <c r="CF85" i="37"/>
  <c r="CE85" i="37"/>
  <c r="CD21" i="39"/>
  <c r="CG218" i="37"/>
  <c r="CG155" i="39"/>
  <c r="CF21" i="39"/>
  <c r="CF218" i="37"/>
  <c r="CC85" i="37"/>
  <c r="CD155" i="39"/>
  <c r="CJ21" i="39" l="1" a="1"/>
  <c r="CJ21" i="39" s="1"/>
  <c r="CK21" i="39" s="1"/>
  <c r="CI21" i="39"/>
  <c r="CH21" i="39"/>
  <c r="CJ155" i="39" a="1"/>
  <c r="CJ155" i="39" s="1"/>
  <c r="CK155" i="39" s="1"/>
  <c r="CI155" i="39"/>
  <c r="CH155" i="39"/>
  <c r="CJ88" i="39" a="1"/>
  <c r="CJ88" i="39" s="1"/>
  <c r="CK88" i="39" s="1"/>
  <c r="CH88" i="39"/>
  <c r="CI88" i="39"/>
  <c r="CJ220" i="39" a="1"/>
  <c r="CJ220" i="39" s="1"/>
  <c r="CK220" i="39" s="1"/>
  <c r="CI220" i="39"/>
  <c r="CH220" i="39"/>
  <c r="K223" i="39"/>
  <c r="CB23" i="39"/>
  <c r="K90" i="39"/>
  <c r="K158" i="39"/>
  <c r="AB216" i="39"/>
  <c r="AB215" i="39"/>
  <c r="AB211" i="39"/>
  <c r="AB217" i="39"/>
  <c r="AB214" i="39"/>
  <c r="AB219" i="39"/>
  <c r="AB208" i="39"/>
  <c r="AB206" i="39"/>
  <c r="AB213" i="39"/>
  <c r="AB212" i="39"/>
  <c r="AB210" i="39"/>
  <c r="AB218" i="39"/>
  <c r="AB209" i="39"/>
  <c r="AB207" i="39"/>
  <c r="AB152" i="39"/>
  <c r="AB147" i="39"/>
  <c r="AB153" i="39"/>
  <c r="AB151" i="39"/>
  <c r="AB148" i="39"/>
  <c r="AB143" i="39"/>
  <c r="AB149" i="39"/>
  <c r="AB141" i="39"/>
  <c r="AB154" i="39"/>
  <c r="AB144" i="39"/>
  <c r="AB142" i="39"/>
  <c r="AB146" i="39"/>
  <c r="AB150" i="39"/>
  <c r="AB145" i="39"/>
  <c r="AB86" i="39"/>
  <c r="AB77" i="39"/>
  <c r="AB75" i="39"/>
  <c r="AB87" i="39"/>
  <c r="AB80" i="39"/>
  <c r="AB81" i="39"/>
  <c r="AB76" i="39"/>
  <c r="AB85" i="39"/>
  <c r="AB84" i="39"/>
  <c r="AB74" i="39"/>
  <c r="AB79" i="39"/>
  <c r="AB83" i="39"/>
  <c r="AB78" i="39"/>
  <c r="AB82" i="39"/>
  <c r="AB20" i="39"/>
  <c r="AB14" i="39"/>
  <c r="AB15" i="39"/>
  <c r="AB17" i="39"/>
  <c r="AB16" i="39"/>
  <c r="AB12" i="39"/>
  <c r="AB11" i="39"/>
  <c r="AB18" i="39"/>
  <c r="AB10" i="39"/>
  <c r="AB19" i="39"/>
  <c r="AB13" i="39"/>
  <c r="AB7" i="39"/>
  <c r="AB9" i="39"/>
  <c r="AB8" i="39"/>
  <c r="AC5" i="39"/>
  <c r="CB222" i="39"/>
  <c r="K22" i="39"/>
  <c r="CB157" i="39"/>
  <c r="CB90" i="39"/>
  <c r="CJ218" i="37" a="1"/>
  <c r="CJ218" i="37" s="1"/>
  <c r="CK218" i="37" s="1"/>
  <c r="CK152" i="37"/>
  <c r="CJ153" i="37" a="1"/>
  <c r="CJ153" i="37" s="1"/>
  <c r="CK153" i="37" s="1"/>
  <c r="CJ85" i="37" a="1"/>
  <c r="CJ85" i="37" s="1"/>
  <c r="CK85" i="37" s="1"/>
  <c r="CI85" i="37"/>
  <c r="CT85" i="39" s="1"/>
  <c r="CK18" i="37"/>
  <c r="Z15" i="37"/>
  <c r="Z18" i="37"/>
  <c r="Z17" i="37"/>
  <c r="Z13" i="37"/>
  <c r="Z16" i="37"/>
  <c r="Z10" i="37"/>
  <c r="Z9" i="37"/>
  <c r="Z12" i="37"/>
  <c r="Z14" i="37"/>
  <c r="Z7" i="37"/>
  <c r="Z8" i="37"/>
  <c r="Z11" i="37"/>
  <c r="CJ19" i="37" a="1"/>
  <c r="CJ19" i="37" s="1"/>
  <c r="CH85" i="37"/>
  <c r="CB86" i="37"/>
  <c r="CH152" i="37"/>
  <c r="CI152" i="37"/>
  <c r="CT152" i="39" s="1"/>
  <c r="CB154" i="37"/>
  <c r="CI217" i="37"/>
  <c r="CT217" i="39" s="1"/>
  <c r="CH217" i="37"/>
  <c r="AA5" i="37"/>
  <c r="CI18" i="37"/>
  <c r="CT18" i="39" s="1"/>
  <c r="CH18" i="37"/>
  <c r="CB219" i="37"/>
  <c r="CB20" i="37"/>
  <c r="CD86" i="37"/>
  <c r="CF22" i="39"/>
  <c r="CE219" i="37"/>
  <c r="CC89" i="39"/>
  <c r="CG154" i="37"/>
  <c r="CE89" i="39"/>
  <c r="CD154" i="37"/>
  <c r="CG89" i="39"/>
  <c r="CF219" i="37"/>
  <c r="CF86" i="37"/>
  <c r="CF156" i="39"/>
  <c r="CF20" i="37"/>
  <c r="CG22" i="39"/>
  <c r="CE86" i="37"/>
  <c r="CE156" i="39"/>
  <c r="CD219" i="37"/>
  <c r="CC154" i="37"/>
  <c r="CG20" i="37"/>
  <c r="CE221" i="39"/>
  <c r="CD156" i="39"/>
  <c r="CF89" i="39"/>
  <c r="CC156" i="39"/>
  <c r="CG156" i="39"/>
  <c r="CG219" i="37"/>
  <c r="CG221" i="39"/>
  <c r="CF154" i="37"/>
  <c r="CD22" i="39"/>
  <c r="CD20" i="37"/>
  <c r="CC20" i="37"/>
  <c r="CC86" i="37"/>
  <c r="CC22" i="39"/>
  <c r="CC221" i="39"/>
  <c r="CE20" i="37"/>
  <c r="CC219" i="37"/>
  <c r="CD221" i="39"/>
  <c r="CE154" i="37"/>
  <c r="CG86" i="37"/>
  <c r="CD89" i="39"/>
  <c r="CE22" i="39"/>
  <c r="CF221" i="39"/>
  <c r="CJ156" i="39" l="1" a="1"/>
  <c r="CJ156" i="39" s="1"/>
  <c r="CK156" i="39" s="1"/>
  <c r="CI156" i="39"/>
  <c r="CH156" i="39"/>
  <c r="CI221" i="39"/>
  <c r="CH221" i="39"/>
  <c r="CJ221" i="39" a="1"/>
  <c r="CJ221" i="39" s="1"/>
  <c r="CK221" i="39" s="1"/>
  <c r="CH89" i="39"/>
  <c r="CJ89" i="39" a="1"/>
  <c r="CJ89" i="39" s="1"/>
  <c r="CK89" i="39" s="1"/>
  <c r="CI89" i="39"/>
  <c r="CJ22" i="39" a="1"/>
  <c r="CJ22" i="39" s="1"/>
  <c r="CK22" i="39" s="1"/>
  <c r="CI22" i="39"/>
  <c r="CH22" i="39"/>
  <c r="K91" i="39"/>
  <c r="CB158" i="39"/>
  <c r="K159" i="39"/>
  <c r="K224" i="39"/>
  <c r="CB223" i="39"/>
  <c r="CB24" i="39"/>
  <c r="CB91" i="39"/>
  <c r="AC217" i="39"/>
  <c r="AC218" i="39"/>
  <c r="AC219" i="39"/>
  <c r="AC213" i="39"/>
  <c r="AC215" i="39"/>
  <c r="AC206" i="39"/>
  <c r="AC214" i="39"/>
  <c r="AC212" i="39"/>
  <c r="AC210" i="39"/>
  <c r="AC220" i="39"/>
  <c r="AC209" i="39"/>
  <c r="AC207" i="39"/>
  <c r="AC211" i="39"/>
  <c r="AC208" i="39"/>
  <c r="AC216" i="39"/>
  <c r="AC151" i="39"/>
  <c r="AC152" i="39"/>
  <c r="AC153" i="39"/>
  <c r="AC148" i="39"/>
  <c r="AC143" i="39"/>
  <c r="AC149" i="39"/>
  <c r="AC141" i="39"/>
  <c r="AC154" i="39"/>
  <c r="AC150" i="39"/>
  <c r="AC146" i="39"/>
  <c r="AC145" i="39"/>
  <c r="AC147" i="39"/>
  <c r="AC155" i="39"/>
  <c r="AC144" i="39"/>
  <c r="AC142" i="39"/>
  <c r="AC85" i="39"/>
  <c r="AC84" i="39"/>
  <c r="AC83" i="39"/>
  <c r="AC79" i="39"/>
  <c r="AC78" i="39"/>
  <c r="AC87" i="39"/>
  <c r="AC80" i="39"/>
  <c r="AC81" i="39"/>
  <c r="AC86" i="39"/>
  <c r="AC76" i="39"/>
  <c r="AC88" i="39"/>
  <c r="AC82" i="39"/>
  <c r="AC74" i="39"/>
  <c r="AC77" i="39"/>
  <c r="AC75" i="39"/>
  <c r="AC9" i="39"/>
  <c r="AC15" i="39"/>
  <c r="AC17" i="39"/>
  <c r="AC16" i="39"/>
  <c r="AC12" i="39"/>
  <c r="AC11" i="39"/>
  <c r="AC18" i="39"/>
  <c r="AC10" i="39"/>
  <c r="AC8" i="39"/>
  <c r="AC19" i="39"/>
  <c r="AC13" i="39"/>
  <c r="AC21" i="39"/>
  <c r="AC20" i="39"/>
  <c r="AC14" i="39"/>
  <c r="AD5" i="39"/>
  <c r="AC7" i="39"/>
  <c r="K23" i="39"/>
  <c r="CJ219" i="37" a="1"/>
  <c r="CJ219" i="37" s="1"/>
  <c r="CK219" i="37" s="1"/>
  <c r="CJ154" i="37" a="1"/>
  <c r="CJ154" i="37" s="1"/>
  <c r="CK154" i="37" s="1"/>
  <c r="CJ86" i="37" a="1"/>
  <c r="CJ86" i="37" s="1"/>
  <c r="CK86" i="37" s="1"/>
  <c r="CI86" i="37"/>
  <c r="CT86" i="39" s="1"/>
  <c r="CK19" i="37"/>
  <c r="AA15" i="37"/>
  <c r="AA19" i="37"/>
  <c r="AA16" i="37"/>
  <c r="AA11" i="37"/>
  <c r="AA12" i="37"/>
  <c r="AA10" i="37"/>
  <c r="AA8" i="37"/>
  <c r="AA17" i="37"/>
  <c r="AA14" i="37"/>
  <c r="AA9" i="37"/>
  <c r="AA7" i="37"/>
  <c r="AA18" i="37"/>
  <c r="AA13" i="37"/>
  <c r="CJ20" i="37" a="1"/>
  <c r="CJ20" i="37" s="1"/>
  <c r="CH86" i="37"/>
  <c r="CB87" i="37"/>
  <c r="CH19" i="37"/>
  <c r="CI19" i="37"/>
  <c r="CT19" i="39" s="1"/>
  <c r="CB220" i="37"/>
  <c r="CB21" i="37"/>
  <c r="CB155" i="37"/>
  <c r="CH153" i="37"/>
  <c r="CI153" i="37"/>
  <c r="CT153" i="39" s="1"/>
  <c r="CH218" i="37"/>
  <c r="CI218" i="37"/>
  <c r="CT218" i="39" s="1"/>
  <c r="AB5" i="37"/>
  <c r="CF23" i="39"/>
  <c r="CE21" i="37"/>
  <c r="CC23" i="39"/>
  <c r="CE222" i="39"/>
  <c r="CE157" i="39"/>
  <c r="CD222" i="39"/>
  <c r="CD90" i="39"/>
  <c r="CC220" i="37"/>
  <c r="CG23" i="39"/>
  <c r="CF222" i="39"/>
  <c r="CC21" i="37"/>
  <c r="CE87" i="37"/>
  <c r="CF220" i="37"/>
  <c r="CF21" i="37"/>
  <c r="CE220" i="37"/>
  <c r="CC155" i="37"/>
  <c r="CD23" i="39"/>
  <c r="CC157" i="39"/>
  <c r="CE155" i="37"/>
  <c r="CE90" i="39"/>
  <c r="CD21" i="37"/>
  <c r="CE23" i="39"/>
  <c r="CG90" i="39"/>
  <c r="CC222" i="39"/>
  <c r="CG222" i="39"/>
  <c r="CD87" i="37"/>
  <c r="CF155" i="37"/>
  <c r="CG220" i="37"/>
  <c r="CD155" i="37"/>
  <c r="CF157" i="39"/>
  <c r="CG21" i="37"/>
  <c r="CC90" i="39"/>
  <c r="CG155" i="37"/>
  <c r="CD157" i="39"/>
  <c r="CG157" i="39"/>
  <c r="CG87" i="37"/>
  <c r="CF87" i="37"/>
  <c r="CF90" i="39"/>
  <c r="CC87" i="37"/>
  <c r="CD220" i="37"/>
  <c r="CH157" i="39" l="1"/>
  <c r="CI157" i="39"/>
  <c r="CJ157" i="39" a="1"/>
  <c r="CJ157" i="39" s="1"/>
  <c r="CK157" i="39" s="1"/>
  <c r="CH222" i="39"/>
  <c r="CJ222" i="39" a="1"/>
  <c r="CJ222" i="39" s="1"/>
  <c r="CK222" i="39" s="1"/>
  <c r="CI222" i="39"/>
  <c r="CH23" i="39"/>
  <c r="CJ23" i="39" a="1"/>
  <c r="CJ23" i="39" s="1"/>
  <c r="CK23" i="39" s="1"/>
  <c r="CI23" i="39"/>
  <c r="CJ90" i="39" a="1"/>
  <c r="CJ90" i="39" s="1"/>
  <c r="CK90" i="39" s="1"/>
  <c r="CI90" i="39"/>
  <c r="CH90" i="39"/>
  <c r="K92" i="39"/>
  <c r="CB92" i="39"/>
  <c r="CB25" i="39"/>
  <c r="CB224" i="39"/>
  <c r="CB159" i="39"/>
  <c r="K160" i="39"/>
  <c r="K24" i="39"/>
  <c r="AD221" i="39"/>
  <c r="AD218" i="39"/>
  <c r="AD212" i="39"/>
  <c r="AD220" i="39"/>
  <c r="AD216" i="39"/>
  <c r="AD215" i="39"/>
  <c r="AD214" i="39"/>
  <c r="AD213" i="39"/>
  <c r="AD210" i="39"/>
  <c r="AD209" i="39"/>
  <c r="AD219" i="39"/>
  <c r="AD208" i="39"/>
  <c r="AD211" i="39"/>
  <c r="AD217" i="39"/>
  <c r="AD207" i="39"/>
  <c r="AD156" i="39"/>
  <c r="AD206" i="39"/>
  <c r="AD151" i="39"/>
  <c r="AD150" i="39"/>
  <c r="AD152" i="39"/>
  <c r="AD153" i="39"/>
  <c r="AD148" i="39"/>
  <c r="AD143" i="39"/>
  <c r="AD149" i="39"/>
  <c r="AD141" i="39"/>
  <c r="AD154" i="39"/>
  <c r="AD146" i="39"/>
  <c r="AD145" i="39"/>
  <c r="AD155" i="39"/>
  <c r="AD144" i="39"/>
  <c r="AD142" i="39"/>
  <c r="AD147" i="39"/>
  <c r="AD88" i="39"/>
  <c r="AD87" i="39"/>
  <c r="AD77" i="39"/>
  <c r="AD75" i="39"/>
  <c r="AD89" i="39"/>
  <c r="AD81" i="39"/>
  <c r="AD86" i="39"/>
  <c r="AD76" i="39"/>
  <c r="AD82" i="39"/>
  <c r="AD74" i="39"/>
  <c r="AD79" i="39"/>
  <c r="AD83" i="39"/>
  <c r="AD78" i="39"/>
  <c r="AD80" i="39"/>
  <c r="AD85" i="39"/>
  <c r="AD84" i="39"/>
  <c r="AD22" i="39"/>
  <c r="AD15" i="39"/>
  <c r="AD17" i="39"/>
  <c r="AD16" i="39"/>
  <c r="AD12" i="39"/>
  <c r="AD11" i="39"/>
  <c r="AD18" i="39"/>
  <c r="AD10" i="39"/>
  <c r="AD8" i="39"/>
  <c r="AD19" i="39"/>
  <c r="AD13" i="39"/>
  <c r="AD21" i="39"/>
  <c r="AD20" i="39"/>
  <c r="AD14" i="39"/>
  <c r="AD9" i="39"/>
  <c r="AD7" i="39"/>
  <c r="AE5" i="39"/>
  <c r="K225" i="39"/>
  <c r="CJ220" i="37" a="1"/>
  <c r="CJ220" i="37" s="1"/>
  <c r="CK220" i="37" s="1"/>
  <c r="CJ155" i="37" a="1"/>
  <c r="CJ155" i="37" s="1"/>
  <c r="CI87" i="37"/>
  <c r="CT87" i="39" s="1"/>
  <c r="CJ87" i="37" a="1"/>
  <c r="CJ87" i="37" s="1"/>
  <c r="CK87" i="37" s="1"/>
  <c r="CK20" i="37"/>
  <c r="AB18" i="37"/>
  <c r="AB17" i="37"/>
  <c r="AB20" i="37"/>
  <c r="AB15" i="37"/>
  <c r="AB14" i="37"/>
  <c r="AB12" i="37"/>
  <c r="AB9" i="37"/>
  <c r="AB19" i="37"/>
  <c r="AB16" i="37"/>
  <c r="AB11" i="37"/>
  <c r="AB10" i="37"/>
  <c r="AB8" i="37"/>
  <c r="AB7" i="37"/>
  <c r="AB13" i="37"/>
  <c r="CJ21" i="37" a="1"/>
  <c r="CJ21" i="37" s="1"/>
  <c r="CK21" i="37" s="1"/>
  <c r="CH87" i="37"/>
  <c r="CB88" i="37"/>
  <c r="CI154" i="37"/>
  <c r="CT154" i="39" s="1"/>
  <c r="CH154" i="37"/>
  <c r="CB156" i="37"/>
  <c r="CI20" i="37"/>
  <c r="CT20" i="39" s="1"/>
  <c r="CH20" i="37"/>
  <c r="CB22" i="37"/>
  <c r="CH219" i="37"/>
  <c r="CI219" i="37"/>
  <c r="CT219" i="39" s="1"/>
  <c r="CB221" i="37"/>
  <c r="AC5" i="37"/>
  <c r="CF24" i="39"/>
  <c r="CE24" i="39"/>
  <c r="CD221" i="37"/>
  <c r="CF88" i="37"/>
  <c r="CE223" i="39"/>
  <c r="CF158" i="39"/>
  <c r="CD91" i="39"/>
  <c r="CC223" i="39"/>
  <c r="CG88" i="37"/>
  <c r="CD156" i="37"/>
  <c r="CG156" i="37"/>
  <c r="CG223" i="39"/>
  <c r="CG91" i="39"/>
  <c r="CC24" i="39"/>
  <c r="CG24" i="39"/>
  <c r="CD158" i="39"/>
  <c r="CD223" i="39"/>
  <c r="CE91" i="39"/>
  <c r="CE158" i="39"/>
  <c r="CD24" i="39"/>
  <c r="CD22" i="37"/>
  <c r="CF223" i="39"/>
  <c r="CF156" i="37"/>
  <c r="CG221" i="37"/>
  <c r="CG22" i="37"/>
  <c r="CC221" i="37"/>
  <c r="CC158" i="39"/>
  <c r="CE88" i="37"/>
  <c r="CF91" i="39"/>
  <c r="CE156" i="37"/>
  <c r="CG158" i="39"/>
  <c r="CC88" i="37"/>
  <c r="CC156" i="37"/>
  <c r="CD88" i="37"/>
  <c r="CC91" i="39"/>
  <c r="CE22" i="37"/>
  <c r="CF22" i="37"/>
  <c r="CF221" i="37"/>
  <c r="CE221" i="37"/>
  <c r="CC22" i="37"/>
  <c r="CH91" i="39" l="1"/>
  <c r="CJ91" i="39" a="1"/>
  <c r="CJ91" i="39" s="1"/>
  <c r="CK91" i="39" s="1"/>
  <c r="CI91" i="39"/>
  <c r="CH158" i="39"/>
  <c r="CJ158" i="39" a="1"/>
  <c r="CJ158" i="39" s="1"/>
  <c r="CK158" i="39" s="1"/>
  <c r="CI158" i="39"/>
  <c r="CJ24" i="39" a="1"/>
  <c r="CJ24" i="39" s="1"/>
  <c r="CK24" i="39" s="1"/>
  <c r="CI24" i="39"/>
  <c r="CH24" i="39"/>
  <c r="CH223" i="39"/>
  <c r="CJ223" i="39" a="1"/>
  <c r="CJ223" i="39" s="1"/>
  <c r="CK223" i="39" s="1"/>
  <c r="CI223" i="39"/>
  <c r="AE221" i="39"/>
  <c r="AE219" i="39"/>
  <c r="AE214" i="39"/>
  <c r="AE217" i="39"/>
  <c r="AE215" i="39"/>
  <c r="AE213" i="39"/>
  <c r="AE212" i="39"/>
  <c r="AE210" i="39"/>
  <c r="AE209" i="39"/>
  <c r="AE207" i="39"/>
  <c r="AE220" i="39"/>
  <c r="AE222" i="39"/>
  <c r="AE206" i="39"/>
  <c r="AE211" i="39"/>
  <c r="AE208" i="39"/>
  <c r="AE218" i="39"/>
  <c r="AE216" i="39"/>
  <c r="AE152" i="39"/>
  <c r="AE153" i="39"/>
  <c r="AE155" i="39"/>
  <c r="AE154" i="39"/>
  <c r="AE156" i="39"/>
  <c r="AE151" i="39"/>
  <c r="AE143" i="39"/>
  <c r="AE149" i="39"/>
  <c r="AE141" i="39"/>
  <c r="AE157" i="39"/>
  <c r="AE146" i="39"/>
  <c r="AE145" i="39"/>
  <c r="AE150" i="39"/>
  <c r="AE144" i="39"/>
  <c r="AE142" i="39"/>
  <c r="AE147" i="39"/>
  <c r="AE148" i="39"/>
  <c r="AE85" i="39"/>
  <c r="AE90" i="39"/>
  <c r="AE80" i="39"/>
  <c r="AE87" i="39"/>
  <c r="AE89" i="39"/>
  <c r="AE81" i="39"/>
  <c r="AE86" i="39"/>
  <c r="AE76" i="39"/>
  <c r="AE82" i="39"/>
  <c r="AE74" i="39"/>
  <c r="AE88" i="39"/>
  <c r="AE84" i="39"/>
  <c r="AE83" i="39"/>
  <c r="AE79" i="39"/>
  <c r="AE78" i="39"/>
  <c r="AE77" i="39"/>
  <c r="AE75" i="39"/>
  <c r="AE23" i="39"/>
  <c r="AE17" i="39"/>
  <c r="AE16" i="39"/>
  <c r="AE12" i="39"/>
  <c r="AE11" i="39"/>
  <c r="AE18" i="39"/>
  <c r="AE10" i="39"/>
  <c r="AE19" i="39"/>
  <c r="AE13" i="39"/>
  <c r="AE21" i="39"/>
  <c r="AE20" i="39"/>
  <c r="AE14" i="39"/>
  <c r="AE9" i="39"/>
  <c r="AE22" i="39"/>
  <c r="AE15" i="39"/>
  <c r="AE7" i="39"/>
  <c r="AE8" i="39"/>
  <c r="AF5" i="39"/>
  <c r="CB160" i="39"/>
  <c r="CB26" i="39"/>
  <c r="K93" i="39"/>
  <c r="K25" i="39"/>
  <c r="K161" i="39"/>
  <c r="CB93" i="39"/>
  <c r="K226" i="39"/>
  <c r="CB225" i="39"/>
  <c r="CJ221" i="37" a="1"/>
  <c r="CJ221" i="37" s="1"/>
  <c r="CK221" i="37" s="1"/>
  <c r="CK155" i="37"/>
  <c r="CJ156" i="37" a="1"/>
  <c r="CJ156" i="37" s="1"/>
  <c r="CK156" i="37" s="1"/>
  <c r="CJ88" i="37" a="1"/>
  <c r="CJ88" i="37" s="1"/>
  <c r="CK88" i="37" s="1"/>
  <c r="CI88" i="37"/>
  <c r="CT88" i="39" s="1"/>
  <c r="AC21" i="37"/>
  <c r="AC18" i="37"/>
  <c r="AC17" i="37"/>
  <c r="AC20" i="37"/>
  <c r="AC15" i="37"/>
  <c r="AC19" i="37"/>
  <c r="AC16" i="37"/>
  <c r="AC12" i="37"/>
  <c r="AC13" i="37"/>
  <c r="AC14" i="37"/>
  <c r="AC11" i="37"/>
  <c r="AC7" i="37"/>
  <c r="AC10" i="37"/>
  <c r="AC8" i="37"/>
  <c r="AC9" i="37"/>
  <c r="CJ22" i="37" a="1"/>
  <c r="CJ22" i="37" s="1"/>
  <c r="CK22" i="37" s="1"/>
  <c r="CH88" i="37"/>
  <c r="CB89" i="37"/>
  <c r="CH21" i="37"/>
  <c r="CI21" i="37"/>
  <c r="CT21" i="39" s="1"/>
  <c r="CI220" i="37"/>
  <c r="CT220" i="39" s="1"/>
  <c r="CH220" i="37"/>
  <c r="CI155" i="37"/>
  <c r="CT155" i="39" s="1"/>
  <c r="CH155" i="37"/>
  <c r="AD5" i="37"/>
  <c r="CB23" i="37"/>
  <c r="CB157" i="37"/>
  <c r="CB222" i="37"/>
  <c r="CF25" i="39"/>
  <c r="CG224" i="39"/>
  <c r="CF89" i="37"/>
  <c r="CD92" i="39"/>
  <c r="CD224" i="39"/>
  <c r="CD23" i="37"/>
  <c r="CC222" i="37"/>
  <c r="CF159" i="39"/>
  <c r="CE222" i="37"/>
  <c r="CF23" i="37"/>
  <c r="CG25" i="39"/>
  <c r="CC25" i="39"/>
  <c r="CG157" i="37"/>
  <c r="CC92" i="39"/>
  <c r="CD222" i="37"/>
  <c r="CE25" i="39"/>
  <c r="CE224" i="39"/>
  <c r="CG159" i="39"/>
  <c r="CD25" i="39"/>
  <c r="CD157" i="37"/>
  <c r="CE159" i="39"/>
  <c r="CC224" i="39"/>
  <c r="CD89" i="37"/>
  <c r="CC89" i="37"/>
  <c r="CF92" i="39"/>
  <c r="CC23" i="37"/>
  <c r="CF157" i="37"/>
  <c r="CE92" i="39"/>
  <c r="CE157" i="37"/>
  <c r="CF224" i="39"/>
  <c r="CE89" i="37"/>
  <c r="CG222" i="37"/>
  <c r="CG89" i="37"/>
  <c r="CC159" i="39"/>
  <c r="CG23" i="37"/>
  <c r="CD159" i="39"/>
  <c r="CF222" i="37"/>
  <c r="CG92" i="39"/>
  <c r="CE23" i="37"/>
  <c r="CC157" i="37"/>
  <c r="CI224" i="39" l="1"/>
  <c r="CH224" i="39"/>
  <c r="CJ224" i="39" a="1"/>
  <c r="CJ224" i="39" s="1"/>
  <c r="CK224" i="39" s="1"/>
  <c r="CI92" i="39"/>
  <c r="CJ92" i="39" a="1"/>
  <c r="CJ92" i="39" s="1"/>
  <c r="CK92" i="39" s="1"/>
  <c r="CH92" i="39"/>
  <c r="CJ25" i="39" a="1"/>
  <c r="CJ25" i="39" s="1"/>
  <c r="CK25" i="39" s="1"/>
  <c r="CI25" i="39"/>
  <c r="CH25" i="39"/>
  <c r="CI159" i="39"/>
  <c r="CH159" i="39"/>
  <c r="CJ159" i="39" a="1"/>
  <c r="CJ159" i="39" s="1"/>
  <c r="CK159" i="39" s="1"/>
  <c r="CB94" i="39"/>
  <c r="CB27" i="39"/>
  <c r="K162" i="39"/>
  <c r="K94" i="39"/>
  <c r="AF223" i="39"/>
  <c r="AF222" i="39"/>
  <c r="AF221" i="39"/>
  <c r="AF219" i="39"/>
  <c r="AF213" i="39"/>
  <c r="AF220" i="39"/>
  <c r="AF218" i="39"/>
  <c r="AF214" i="39"/>
  <c r="AF212" i="39"/>
  <c r="AF209" i="39"/>
  <c r="AF207" i="39"/>
  <c r="AF216" i="39"/>
  <c r="AF211" i="39"/>
  <c r="AF215" i="39"/>
  <c r="AF210" i="39"/>
  <c r="AF217" i="39"/>
  <c r="AF206" i="39"/>
  <c r="AF208" i="39"/>
  <c r="AF158" i="39"/>
  <c r="AF157" i="39"/>
  <c r="AF153" i="39"/>
  <c r="AF155" i="39"/>
  <c r="AF154" i="39"/>
  <c r="AF152" i="39"/>
  <c r="AF149" i="39"/>
  <c r="AF141" i="39"/>
  <c r="AF156" i="39"/>
  <c r="AF151" i="39"/>
  <c r="AF146" i="39"/>
  <c r="AF145" i="39"/>
  <c r="AF150" i="39"/>
  <c r="AF144" i="39"/>
  <c r="AF142" i="39"/>
  <c r="AF147" i="39"/>
  <c r="AF143" i="39"/>
  <c r="AF148" i="39"/>
  <c r="AF86" i="39"/>
  <c r="AF89" i="39"/>
  <c r="AF87" i="39"/>
  <c r="AF76" i="39"/>
  <c r="AF82" i="39"/>
  <c r="AF74" i="39"/>
  <c r="AF91" i="39"/>
  <c r="AF88" i="39"/>
  <c r="AF84" i="39"/>
  <c r="AF83" i="39"/>
  <c r="AF79" i="39"/>
  <c r="AF78" i="39"/>
  <c r="AF85" i="39"/>
  <c r="AF77" i="39"/>
  <c r="AF75" i="39"/>
  <c r="AF90" i="39"/>
  <c r="AF81" i="39"/>
  <c r="AF80" i="39"/>
  <c r="AF23" i="39"/>
  <c r="AF17" i="39"/>
  <c r="AF16" i="39"/>
  <c r="AF12" i="39"/>
  <c r="AF11" i="39"/>
  <c r="AF18" i="39"/>
  <c r="AF10" i="39"/>
  <c r="AF24" i="39"/>
  <c r="AF19" i="39"/>
  <c r="AF13" i="39"/>
  <c r="AF21" i="39"/>
  <c r="AF20" i="39"/>
  <c r="AF14" i="39"/>
  <c r="AF22" i="39"/>
  <c r="AF15" i="39"/>
  <c r="AF9" i="39"/>
  <c r="AF8" i="39"/>
  <c r="AF7" i="39"/>
  <c r="AG5" i="39"/>
  <c r="CB161" i="39"/>
  <c r="K26" i="39"/>
  <c r="CB226" i="39"/>
  <c r="K227" i="39"/>
  <c r="CJ222" i="37" a="1"/>
  <c r="CJ222" i="37" s="1"/>
  <c r="CK222" i="37" s="1"/>
  <c r="CJ157" i="37" a="1"/>
  <c r="CJ157" i="37" s="1"/>
  <c r="CK157" i="37" s="1"/>
  <c r="CJ89" i="37" a="1"/>
  <c r="CJ89" i="37" s="1"/>
  <c r="CK89" i="37" s="1"/>
  <c r="CI89" i="37"/>
  <c r="CT89" i="39" s="1"/>
  <c r="AD22" i="37"/>
  <c r="AD21" i="37"/>
  <c r="AD19" i="37"/>
  <c r="AD16" i="37"/>
  <c r="AD14" i="37"/>
  <c r="AD20" i="37"/>
  <c r="AD13" i="37"/>
  <c r="AD11" i="37"/>
  <c r="AD10" i="37"/>
  <c r="AD8" i="37"/>
  <c r="AD9" i="37"/>
  <c r="AD7" i="37"/>
  <c r="AD17" i="37"/>
  <c r="AD15" i="37"/>
  <c r="AD18" i="37"/>
  <c r="AD12" i="37"/>
  <c r="CJ23" i="37" a="1"/>
  <c r="CJ23" i="37" s="1"/>
  <c r="CK23" i="37" s="1"/>
  <c r="CH89" i="37"/>
  <c r="CB90" i="37"/>
  <c r="CI22" i="37"/>
  <c r="CT22" i="39" s="1"/>
  <c r="CH22" i="37"/>
  <c r="CI221" i="37"/>
  <c r="CT221" i="39" s="1"/>
  <c r="CH221" i="37"/>
  <c r="CB158" i="37"/>
  <c r="CB24" i="37"/>
  <c r="AE5" i="37"/>
  <c r="CB223" i="37"/>
  <c r="CI156" i="37"/>
  <c r="CT156" i="39" s="1"/>
  <c r="CH156" i="37"/>
  <c r="CC158" i="37"/>
  <c r="CE225" i="39"/>
  <c r="CD223" i="37"/>
  <c r="CC90" i="37"/>
  <c r="CG90" i="37"/>
  <c r="CD160" i="39"/>
  <c r="CF223" i="37"/>
  <c r="CE26" i="39"/>
  <c r="CG93" i="39"/>
  <c r="CE24" i="37"/>
  <c r="CD90" i="37"/>
  <c r="CG26" i="39"/>
  <c r="CE223" i="37"/>
  <c r="CG160" i="39"/>
  <c r="CG225" i="39"/>
  <c r="CD158" i="37"/>
  <c r="CC26" i="39"/>
  <c r="CG158" i="37"/>
  <c r="CG24" i="37"/>
  <c r="CF225" i="39"/>
  <c r="CF158" i="37"/>
  <c r="CC223" i="37"/>
  <c r="CF93" i="39"/>
  <c r="CD26" i="39"/>
  <c r="CC93" i="39"/>
  <c r="CE158" i="37"/>
  <c r="CE90" i="37"/>
  <c r="CE160" i="39"/>
  <c r="CC24" i="37"/>
  <c r="CE93" i="39"/>
  <c r="CF26" i="39"/>
  <c r="CF90" i="37"/>
  <c r="CF160" i="39"/>
  <c r="CD225" i="39"/>
  <c r="CF24" i="37"/>
  <c r="CD93" i="39"/>
  <c r="CG223" i="37"/>
  <c r="CD24" i="37"/>
  <c r="CC225" i="39"/>
  <c r="CC160" i="39"/>
  <c r="CJ160" i="39" l="1" a="1"/>
  <c r="CJ160" i="39" s="1"/>
  <c r="CK160" i="39" s="1"/>
  <c r="CI160" i="39"/>
  <c r="CH160" i="39"/>
  <c r="CJ93" i="39" a="1"/>
  <c r="CJ93" i="39" s="1"/>
  <c r="CK93" i="39" s="1"/>
  <c r="CI93" i="39"/>
  <c r="CH93" i="39"/>
  <c r="CJ225" i="39" a="1"/>
  <c r="CJ225" i="39" s="1"/>
  <c r="CK225" i="39" s="1"/>
  <c r="CH225" i="39"/>
  <c r="CI225" i="39"/>
  <c r="CJ26" i="39" a="1"/>
  <c r="CJ26" i="39" s="1"/>
  <c r="CK26" i="39" s="1"/>
  <c r="CI26" i="39"/>
  <c r="CH26" i="39"/>
  <c r="K95" i="39"/>
  <c r="CB95" i="39"/>
  <c r="CB227" i="39"/>
  <c r="AG224" i="39"/>
  <c r="AG221" i="39"/>
  <c r="AG220" i="39"/>
  <c r="AG222" i="39"/>
  <c r="AG216" i="39"/>
  <c r="AG215" i="39"/>
  <c r="AG213" i="39"/>
  <c r="AG223" i="39"/>
  <c r="AG211" i="39"/>
  <c r="AG217" i="39"/>
  <c r="AG208" i="39"/>
  <c r="AG214" i="39"/>
  <c r="AG212" i="39"/>
  <c r="AG210" i="39"/>
  <c r="AG218" i="39"/>
  <c r="AG206" i="39"/>
  <c r="AG219" i="39"/>
  <c r="AG209" i="39"/>
  <c r="AG159" i="39"/>
  <c r="AG207" i="39"/>
  <c r="AG158" i="39"/>
  <c r="AG155" i="39"/>
  <c r="AG154" i="39"/>
  <c r="AG157" i="39"/>
  <c r="AG153" i="39"/>
  <c r="AG156" i="39"/>
  <c r="AG151" i="39"/>
  <c r="AG146" i="39"/>
  <c r="AG145" i="39"/>
  <c r="AG150" i="39"/>
  <c r="AG144" i="39"/>
  <c r="AG142" i="39"/>
  <c r="AG147" i="39"/>
  <c r="AG148" i="39"/>
  <c r="AG149" i="39"/>
  <c r="AG141" i="39"/>
  <c r="AG152" i="39"/>
  <c r="AG143" i="39"/>
  <c r="AG92" i="39"/>
  <c r="AG81" i="39"/>
  <c r="AG89" i="39"/>
  <c r="AG86" i="39"/>
  <c r="AG82" i="39"/>
  <c r="AG74" i="39"/>
  <c r="AG91" i="39"/>
  <c r="AG88" i="39"/>
  <c r="AG84" i="39"/>
  <c r="AG83" i="39"/>
  <c r="AG79" i="39"/>
  <c r="AG78" i="39"/>
  <c r="AG85" i="39"/>
  <c r="AG77" i="39"/>
  <c r="AG75" i="39"/>
  <c r="AG90" i="39"/>
  <c r="AG80" i="39"/>
  <c r="AG76" i="39"/>
  <c r="AG87" i="39"/>
  <c r="AG18" i="39"/>
  <c r="AG10" i="39"/>
  <c r="AG8" i="39"/>
  <c r="AG24" i="39"/>
  <c r="AG19" i="39"/>
  <c r="AG13" i="39"/>
  <c r="AG25" i="39"/>
  <c r="AG21" i="39"/>
  <c r="AG20" i="39"/>
  <c r="AG14" i="39"/>
  <c r="AH5" i="39"/>
  <c r="AG9" i="39"/>
  <c r="AG22" i="39"/>
  <c r="AG15" i="39"/>
  <c r="AG23" i="39"/>
  <c r="AG17" i="39"/>
  <c r="AG16" i="39"/>
  <c r="AG12" i="39"/>
  <c r="AG11" i="39"/>
  <c r="AG7" i="39"/>
  <c r="K163" i="39"/>
  <c r="K228" i="39"/>
  <c r="K27" i="39"/>
  <c r="CB162" i="39"/>
  <c r="CB28" i="39"/>
  <c r="CJ223" i="37" a="1"/>
  <c r="CJ223" i="37" s="1"/>
  <c r="CK223" i="37" s="1"/>
  <c r="CJ158" i="37" a="1"/>
  <c r="CJ158" i="37" s="1"/>
  <c r="CK158" i="37" s="1"/>
  <c r="CJ90" i="37" a="1"/>
  <c r="CJ90" i="37" s="1"/>
  <c r="CK90" i="37" s="1"/>
  <c r="CI90" i="37"/>
  <c r="CT90" i="39" s="1"/>
  <c r="AE18" i="37"/>
  <c r="AE17" i="37"/>
  <c r="AE23" i="37"/>
  <c r="AE20" i="37"/>
  <c r="AE15" i="37"/>
  <c r="AE12" i="37"/>
  <c r="AE21" i="37"/>
  <c r="AE10" i="37"/>
  <c r="AE9" i="37"/>
  <c r="AE22" i="37"/>
  <c r="AE11" i="37"/>
  <c r="AE7" i="37"/>
  <c r="AE16" i="37"/>
  <c r="AE14" i="37"/>
  <c r="AE13" i="37"/>
  <c r="AE19" i="37"/>
  <c r="AE8" i="37"/>
  <c r="CJ24" i="37" a="1"/>
  <c r="CJ24" i="37" s="1"/>
  <c r="CK24" i="37" s="1"/>
  <c r="CH90" i="37"/>
  <c r="CB91" i="37"/>
  <c r="CI157" i="37"/>
  <c r="CT157" i="39" s="1"/>
  <c r="CH157" i="37"/>
  <c r="CB25" i="37"/>
  <c r="CB224" i="37"/>
  <c r="CI23" i="37"/>
  <c r="CT23" i="39" s="1"/>
  <c r="CH23" i="37"/>
  <c r="CI222" i="37"/>
  <c r="CT222" i="39" s="1"/>
  <c r="CH222" i="37"/>
  <c r="AF5" i="37"/>
  <c r="CB159" i="37"/>
  <c r="CG224" i="37"/>
  <c r="CF94" i="39"/>
  <c r="CE226" i="39"/>
  <c r="CE159" i="37"/>
  <c r="CF226" i="39"/>
  <c r="CC91" i="37"/>
  <c r="CD25" i="37"/>
  <c r="CC226" i="39"/>
  <c r="CG159" i="37"/>
  <c r="CF159" i="37"/>
  <c r="CD94" i="39"/>
  <c r="CD27" i="39"/>
  <c r="CF91" i="37"/>
  <c r="CD226" i="39"/>
  <c r="CG91" i="37"/>
  <c r="CE25" i="37"/>
  <c r="CE91" i="37"/>
  <c r="CE161" i="39"/>
  <c r="CG27" i="39"/>
  <c r="CE27" i="39"/>
  <c r="CG94" i="39"/>
  <c r="CG161" i="39"/>
  <c r="CF224" i="37"/>
  <c r="CC161" i="39"/>
  <c r="CD159" i="37"/>
  <c r="CG25" i="37"/>
  <c r="CC224" i="37"/>
  <c r="CC25" i="37"/>
  <c r="CD161" i="39"/>
  <c r="CD224" i="37"/>
  <c r="CC94" i="39"/>
  <c r="CD91" i="37"/>
  <c r="CC159" i="37"/>
  <c r="CE224" i="37"/>
  <c r="CC27" i="39"/>
  <c r="CF25" i="37"/>
  <c r="CF27" i="39"/>
  <c r="CG226" i="39"/>
  <c r="CE94" i="39"/>
  <c r="CF161" i="39"/>
  <c r="CJ27" i="39" l="1" a="1"/>
  <c r="CJ27" i="39" s="1"/>
  <c r="CK27" i="39" s="1"/>
  <c r="CI27" i="39"/>
  <c r="CH27" i="39"/>
  <c r="CJ94" i="39" a="1"/>
  <c r="CJ94" i="39" s="1"/>
  <c r="CK94" i="39" s="1"/>
  <c r="CH94" i="39"/>
  <c r="CI94" i="39"/>
  <c r="CJ161" i="39" a="1"/>
  <c r="CJ161" i="39" s="1"/>
  <c r="CK161" i="39" s="1"/>
  <c r="CI161" i="39"/>
  <c r="CH161" i="39"/>
  <c r="CJ226" i="39" a="1"/>
  <c r="CJ226" i="39" s="1"/>
  <c r="CK226" i="39" s="1"/>
  <c r="CI226" i="39"/>
  <c r="CH226" i="39"/>
  <c r="CB29" i="39"/>
  <c r="AH220" i="39"/>
  <c r="AH225" i="39"/>
  <c r="AH223" i="39"/>
  <c r="AH222" i="39"/>
  <c r="AH214" i="39"/>
  <c r="AH217" i="39"/>
  <c r="AH219" i="39"/>
  <c r="AH213" i="39"/>
  <c r="AH221" i="39"/>
  <c r="AH211" i="39"/>
  <c r="AH216" i="39"/>
  <c r="AH208" i="39"/>
  <c r="AH218" i="39"/>
  <c r="AH206" i="39"/>
  <c r="AH224" i="39"/>
  <c r="AH209" i="39"/>
  <c r="AH207" i="39"/>
  <c r="AH210" i="39"/>
  <c r="AH215" i="39"/>
  <c r="AH212" i="39"/>
  <c r="AH158" i="39"/>
  <c r="AH160" i="39"/>
  <c r="AH155" i="39"/>
  <c r="AH154" i="39"/>
  <c r="AH157" i="39"/>
  <c r="AH159" i="39"/>
  <c r="AH153" i="39"/>
  <c r="AH146" i="39"/>
  <c r="AH145" i="39"/>
  <c r="AH150" i="39"/>
  <c r="AH144" i="39"/>
  <c r="AH142" i="39"/>
  <c r="AH147" i="39"/>
  <c r="AH148" i="39"/>
  <c r="AH152" i="39"/>
  <c r="AH143" i="39"/>
  <c r="AH156" i="39"/>
  <c r="AH151" i="39"/>
  <c r="AH149" i="39"/>
  <c r="AH141" i="39"/>
  <c r="AH88" i="39"/>
  <c r="AH87" i="39"/>
  <c r="AH90" i="39"/>
  <c r="AH92" i="39"/>
  <c r="AH89" i="39"/>
  <c r="AH76" i="39"/>
  <c r="AH91" i="39"/>
  <c r="AH84" i="39"/>
  <c r="AH83" i="39"/>
  <c r="AH79" i="39"/>
  <c r="AH78" i="39"/>
  <c r="AH85" i="39"/>
  <c r="AH77" i="39"/>
  <c r="AH75" i="39"/>
  <c r="AH93" i="39"/>
  <c r="AH80" i="39"/>
  <c r="AH86" i="39"/>
  <c r="AH74" i="39"/>
  <c r="AH81" i="39"/>
  <c r="AH82" i="39"/>
  <c r="AH24" i="39"/>
  <c r="AH19" i="39"/>
  <c r="AH13" i="39"/>
  <c r="AH25" i="39"/>
  <c r="AH21" i="39"/>
  <c r="AH20" i="39"/>
  <c r="AH14" i="39"/>
  <c r="AH26" i="39"/>
  <c r="AH9" i="39"/>
  <c r="AH22" i="39"/>
  <c r="AH15" i="39"/>
  <c r="AH23" i="39"/>
  <c r="AH17" i="39"/>
  <c r="AH16" i="39"/>
  <c r="AH12" i="39"/>
  <c r="AH11" i="39"/>
  <c r="AH18" i="39"/>
  <c r="AH10" i="39"/>
  <c r="AH8" i="39"/>
  <c r="AH7" i="39"/>
  <c r="AI5" i="39"/>
  <c r="K96" i="39"/>
  <c r="K28" i="39"/>
  <c r="K229" i="39"/>
  <c r="CB228" i="39"/>
  <c r="CB163" i="39"/>
  <c r="K164" i="39"/>
  <c r="CB96" i="39"/>
  <c r="CJ224" i="37" a="1"/>
  <c r="CJ224" i="37" s="1"/>
  <c r="CK224" i="37" s="1"/>
  <c r="CJ159" i="37" a="1"/>
  <c r="CJ159" i="37" s="1"/>
  <c r="CJ91" i="37" a="1"/>
  <c r="CJ91" i="37" s="1"/>
  <c r="CK91" i="37" s="1"/>
  <c r="CI91" i="37"/>
  <c r="CT91" i="39" s="1"/>
  <c r="AF18" i="37"/>
  <c r="AF17" i="37"/>
  <c r="AF22" i="37"/>
  <c r="AF19" i="37"/>
  <c r="AF16" i="37"/>
  <c r="AF20" i="37"/>
  <c r="AF15" i="37"/>
  <c r="AF23" i="37"/>
  <c r="AF21" i="37"/>
  <c r="AF24" i="37"/>
  <c r="AF13" i="37"/>
  <c r="AF11" i="37"/>
  <c r="AF8" i="37"/>
  <c r="AF10" i="37"/>
  <c r="AF12" i="37"/>
  <c r="AF7" i="37"/>
  <c r="AF9" i="37"/>
  <c r="AF14" i="37"/>
  <c r="CJ25" i="37" a="1"/>
  <c r="CJ25" i="37" s="1"/>
  <c r="CK25" i="37" s="1"/>
  <c r="CH91" i="37"/>
  <c r="CB92" i="37"/>
  <c r="CB26" i="37"/>
  <c r="CH158" i="37"/>
  <c r="CI158" i="37"/>
  <c r="CT158" i="39" s="1"/>
  <c r="CI223" i="37"/>
  <c r="CT223" i="39" s="1"/>
  <c r="CH223" i="37"/>
  <c r="AG5" i="37"/>
  <c r="CB225" i="37"/>
  <c r="CI24" i="37"/>
  <c r="CT24" i="39" s="1"/>
  <c r="CH24" i="37"/>
  <c r="CB160" i="37"/>
  <c r="CG160" i="37"/>
  <c r="CE28" i="39"/>
  <c r="CE95" i="39"/>
  <c r="CG95" i="39"/>
  <c r="CF225" i="37"/>
  <c r="CD26" i="37"/>
  <c r="CE26" i="37"/>
  <c r="CG162" i="39"/>
  <c r="CF95" i="39"/>
  <c r="CC227" i="39"/>
  <c r="CE227" i="39"/>
  <c r="CF162" i="39"/>
  <c r="CG26" i="37"/>
  <c r="CE92" i="37"/>
  <c r="CG227" i="39"/>
  <c r="CF227" i="39"/>
  <c r="CE160" i="37"/>
  <c r="CC225" i="37"/>
  <c r="CF160" i="37"/>
  <c r="CD95" i="39"/>
  <c r="CD160" i="37"/>
  <c r="CD28" i="39"/>
  <c r="CG225" i="37"/>
  <c r="CC28" i="39"/>
  <c r="CD92" i="37"/>
  <c r="CG92" i="37"/>
  <c r="CE225" i="37"/>
  <c r="CF28" i="39"/>
  <c r="CD162" i="39"/>
  <c r="CD225" i="37"/>
  <c r="CF92" i="37"/>
  <c r="CF26" i="37"/>
  <c r="CC95" i="39"/>
  <c r="CG28" i="39"/>
  <c r="CE162" i="39"/>
  <c r="CC160" i="37"/>
  <c r="CC26" i="37"/>
  <c r="CC92" i="37"/>
  <c r="CC162" i="39"/>
  <c r="CD227" i="39"/>
  <c r="CJ28" i="39" l="1" a="1"/>
  <c r="CJ28" i="39" s="1"/>
  <c r="CK28" i="39" s="1"/>
  <c r="CI28" i="39"/>
  <c r="CH28" i="39"/>
  <c r="CH227" i="39"/>
  <c r="CJ227" i="39" a="1"/>
  <c r="CJ227" i="39" s="1"/>
  <c r="CK227" i="39" s="1"/>
  <c r="CI227" i="39"/>
  <c r="CJ95" i="39" a="1"/>
  <c r="CJ95" i="39" s="1"/>
  <c r="CK95" i="39" s="1"/>
  <c r="CI95" i="39"/>
  <c r="CH95" i="39"/>
  <c r="CH162" i="39"/>
  <c r="CJ162" i="39" a="1"/>
  <c r="CJ162" i="39" s="1"/>
  <c r="CK162" i="39" s="1"/>
  <c r="CI162" i="39"/>
  <c r="K165" i="39"/>
  <c r="K230" i="39"/>
  <c r="CB97" i="39"/>
  <c r="AI225" i="39"/>
  <c r="AI221" i="39"/>
  <c r="AI222" i="39"/>
  <c r="AI224" i="39"/>
  <c r="AI223" i="39"/>
  <c r="AI216" i="39"/>
  <c r="AI226" i="39"/>
  <c r="AI218" i="39"/>
  <c r="AI211" i="39"/>
  <c r="AI220" i="39"/>
  <c r="AI208" i="39"/>
  <c r="AI217" i="39"/>
  <c r="AI213" i="39"/>
  <c r="AI206" i="39"/>
  <c r="AI214" i="39"/>
  <c r="AI207" i="39"/>
  <c r="AI210" i="39"/>
  <c r="AI219" i="39"/>
  <c r="AI160" i="39"/>
  <c r="AI215" i="39"/>
  <c r="AI209" i="39"/>
  <c r="AI159" i="39"/>
  <c r="AI212" i="39"/>
  <c r="AI158" i="39"/>
  <c r="AI157" i="39"/>
  <c r="AI156" i="39"/>
  <c r="AI151" i="39"/>
  <c r="AI155" i="39"/>
  <c r="AI154" i="39"/>
  <c r="AI150" i="39"/>
  <c r="AI144" i="39"/>
  <c r="AI142" i="39"/>
  <c r="AI147" i="39"/>
  <c r="AI161" i="39"/>
  <c r="AI148" i="39"/>
  <c r="AI152" i="39"/>
  <c r="AI143" i="39"/>
  <c r="AI149" i="39"/>
  <c r="AI141" i="39"/>
  <c r="AI153" i="39"/>
  <c r="AI146" i="39"/>
  <c r="AI145" i="39"/>
  <c r="AI93" i="39"/>
  <c r="AI94" i="39"/>
  <c r="AI91" i="39"/>
  <c r="AI85" i="39"/>
  <c r="AI86" i="39"/>
  <c r="AI82" i="39"/>
  <c r="AI74" i="39"/>
  <c r="AI88" i="39"/>
  <c r="AI84" i="39"/>
  <c r="AI83" i="39"/>
  <c r="AI79" i="39"/>
  <c r="AI78" i="39"/>
  <c r="AI77" i="39"/>
  <c r="AI75" i="39"/>
  <c r="AI80" i="39"/>
  <c r="AI90" i="39"/>
  <c r="AI87" i="39"/>
  <c r="AI81" i="39"/>
  <c r="AI89" i="39"/>
  <c r="AI92" i="39"/>
  <c r="AI76" i="39"/>
  <c r="AI25" i="39"/>
  <c r="AI21" i="39"/>
  <c r="AI20" i="39"/>
  <c r="AI14" i="39"/>
  <c r="AI26" i="39"/>
  <c r="AI22" i="39"/>
  <c r="AI15" i="39"/>
  <c r="AI7" i="39"/>
  <c r="AI27" i="39"/>
  <c r="AI23" i="39"/>
  <c r="AI17" i="39"/>
  <c r="AI16" i="39"/>
  <c r="AI12" i="39"/>
  <c r="AI11" i="39"/>
  <c r="AI18" i="39"/>
  <c r="AI10" i="39"/>
  <c r="AI24" i="39"/>
  <c r="AI19" i="39"/>
  <c r="AI13" i="39"/>
  <c r="AI8" i="39"/>
  <c r="AJ5" i="39"/>
  <c r="AI9" i="39"/>
  <c r="K29" i="39"/>
  <c r="CB164" i="39"/>
  <c r="CB30" i="39"/>
  <c r="CB229" i="39"/>
  <c r="K97" i="39"/>
  <c r="CJ225" i="37" a="1"/>
  <c r="CJ225" i="37" s="1"/>
  <c r="CK225" i="37" s="1"/>
  <c r="CK159" i="37"/>
  <c r="CJ160" i="37" a="1"/>
  <c r="CJ160" i="37" s="1"/>
  <c r="CJ92" i="37" a="1"/>
  <c r="CJ92" i="37" s="1"/>
  <c r="CK92" i="37" s="1"/>
  <c r="CI92" i="37"/>
  <c r="CT92" i="39" s="1"/>
  <c r="AG24" i="37"/>
  <c r="AG23" i="37"/>
  <c r="AG22" i="37"/>
  <c r="AG19" i="37"/>
  <c r="AG16" i="37"/>
  <c r="AG21" i="37"/>
  <c r="AG14" i="37"/>
  <c r="AG25" i="37"/>
  <c r="AG9" i="37"/>
  <c r="AG15" i="37"/>
  <c r="AG13" i="37"/>
  <c r="AG12" i="37"/>
  <c r="AG20" i="37"/>
  <c r="AG17" i="37"/>
  <c r="AG18" i="37"/>
  <c r="AG11" i="37"/>
  <c r="AG8" i="37"/>
  <c r="AG10" i="37"/>
  <c r="AG7" i="37"/>
  <c r="CJ26" i="37" a="1"/>
  <c r="CJ26" i="37" s="1"/>
  <c r="CH92" i="37"/>
  <c r="CB93" i="37"/>
  <c r="AH5" i="37"/>
  <c r="CB226" i="37"/>
  <c r="CI25" i="37"/>
  <c r="CT25" i="39" s="1"/>
  <c r="CH25" i="37"/>
  <c r="CI224" i="37"/>
  <c r="CT224" i="39" s="1"/>
  <c r="CH224" i="37"/>
  <c r="CB27" i="37"/>
  <c r="CB161" i="37"/>
  <c r="CI159" i="37"/>
  <c r="CT159" i="39" s="1"/>
  <c r="CH159" i="37"/>
  <c r="CE163" i="39"/>
  <c r="CE226" i="37"/>
  <c r="CG27" i="37"/>
  <c r="CC163" i="39"/>
  <c r="CD93" i="37"/>
  <c r="CE228" i="39"/>
  <c r="CF228" i="39"/>
  <c r="CG161" i="37"/>
  <c r="CG93" i="37"/>
  <c r="CF161" i="37"/>
  <c r="CE161" i="37"/>
  <c r="CC161" i="37"/>
  <c r="CF27" i="37"/>
  <c r="CD226" i="37"/>
  <c r="CF226" i="37"/>
  <c r="CD163" i="39"/>
  <c r="CF96" i="39"/>
  <c r="CC29" i="39"/>
  <c r="CG96" i="39"/>
  <c r="CG29" i="39"/>
  <c r="CG163" i="39"/>
  <c r="CE96" i="39"/>
  <c r="CD228" i="39"/>
  <c r="CC93" i="37"/>
  <c r="CF29" i="39"/>
  <c r="CD96" i="39"/>
  <c r="CG226" i="37"/>
  <c r="CF163" i="39"/>
  <c r="CE27" i="37"/>
  <c r="CC226" i="37"/>
  <c r="CD29" i="39"/>
  <c r="CC27" i="37"/>
  <c r="CD161" i="37"/>
  <c r="CE29" i="39"/>
  <c r="CC228" i="39"/>
  <c r="CD27" i="37"/>
  <c r="CF93" i="37"/>
  <c r="CC96" i="39"/>
  <c r="CG228" i="39"/>
  <c r="CE93" i="37"/>
  <c r="CH163" i="39" l="1"/>
  <c r="CJ163" i="39" a="1"/>
  <c r="CJ163" i="39" s="1"/>
  <c r="CK163" i="39" s="1"/>
  <c r="CI163" i="39"/>
  <c r="CJ29" i="39" a="1"/>
  <c r="CJ29" i="39" s="1"/>
  <c r="CK29" i="39" s="1"/>
  <c r="CI29" i="39"/>
  <c r="CH29" i="39"/>
  <c r="CI96" i="39"/>
  <c r="CJ96" i="39" a="1"/>
  <c r="CJ96" i="39" s="1"/>
  <c r="CK96" i="39" s="1"/>
  <c r="CH96" i="39"/>
  <c r="CJ228" i="39" a="1"/>
  <c r="CJ228" i="39" s="1"/>
  <c r="CK228" i="39" s="1"/>
  <c r="CH228" i="39"/>
  <c r="CI228" i="39"/>
  <c r="CB230" i="39"/>
  <c r="K30" i="39"/>
  <c r="K166" i="39"/>
  <c r="CB31" i="39"/>
  <c r="AJ221" i="39"/>
  <c r="AJ226" i="39"/>
  <c r="AJ220" i="39"/>
  <c r="AJ223" i="39"/>
  <c r="AJ216" i="39"/>
  <c r="AJ215" i="39"/>
  <c r="AJ211" i="39"/>
  <c r="AJ224" i="39"/>
  <c r="AJ217" i="39"/>
  <c r="AJ214" i="39"/>
  <c r="AJ208" i="39"/>
  <c r="AJ206" i="39"/>
  <c r="AJ225" i="39"/>
  <c r="AJ218" i="39"/>
  <c r="AJ227" i="39"/>
  <c r="AJ219" i="39"/>
  <c r="AJ212" i="39"/>
  <c r="AJ210" i="39"/>
  <c r="AJ222" i="39"/>
  <c r="AJ207" i="39"/>
  <c r="AJ213" i="39"/>
  <c r="AJ156" i="39"/>
  <c r="AJ209" i="39"/>
  <c r="AJ161" i="39"/>
  <c r="AJ160" i="39"/>
  <c r="AJ157" i="39"/>
  <c r="AJ159" i="39"/>
  <c r="AJ152" i="39"/>
  <c r="AJ158" i="39"/>
  <c r="AJ147" i="39"/>
  <c r="AJ154" i="39"/>
  <c r="AJ148" i="39"/>
  <c r="AJ143" i="39"/>
  <c r="AJ162" i="39"/>
  <c r="AJ155" i="39"/>
  <c r="AJ149" i="39"/>
  <c r="AJ141" i="39"/>
  <c r="AJ150" i="39"/>
  <c r="AJ144" i="39"/>
  <c r="AJ142" i="39"/>
  <c r="AJ146" i="39"/>
  <c r="AJ95" i="39"/>
  <c r="AJ145" i="39"/>
  <c r="AJ153" i="39"/>
  <c r="AJ151" i="39"/>
  <c r="AJ89" i="39"/>
  <c r="AJ94" i="39"/>
  <c r="AJ86" i="39"/>
  <c r="AJ91" i="39"/>
  <c r="AJ88" i="39"/>
  <c r="AJ77" i="39"/>
  <c r="AJ75" i="39"/>
  <c r="AJ85" i="39"/>
  <c r="AJ80" i="39"/>
  <c r="AJ93" i="39"/>
  <c r="AJ90" i="39"/>
  <c r="AJ87" i="39"/>
  <c r="AJ81" i="39"/>
  <c r="AJ92" i="39"/>
  <c r="AJ76" i="39"/>
  <c r="AJ79" i="39"/>
  <c r="AJ83" i="39"/>
  <c r="AJ78" i="39"/>
  <c r="AJ82" i="39"/>
  <c r="AJ84" i="39"/>
  <c r="AJ74" i="39"/>
  <c r="AJ21" i="39"/>
  <c r="AJ20" i="39"/>
  <c r="AJ14" i="39"/>
  <c r="AJ26" i="39"/>
  <c r="AJ22" i="39"/>
  <c r="AJ15" i="39"/>
  <c r="AJ27" i="39"/>
  <c r="AJ23" i="39"/>
  <c r="AJ17" i="39"/>
  <c r="AJ16" i="39"/>
  <c r="AJ12" i="39"/>
  <c r="AJ11" i="39"/>
  <c r="AJ18" i="39"/>
  <c r="AJ10" i="39"/>
  <c r="AJ28" i="39"/>
  <c r="AJ24" i="39"/>
  <c r="AJ19" i="39"/>
  <c r="AJ13" i="39"/>
  <c r="AJ25" i="39"/>
  <c r="AJ8" i="39"/>
  <c r="AJ7" i="39"/>
  <c r="AK5" i="39"/>
  <c r="AJ9" i="39"/>
  <c r="K231" i="39"/>
  <c r="K98" i="39"/>
  <c r="CB98" i="39"/>
  <c r="CB165" i="39"/>
  <c r="CJ226" i="37" a="1"/>
  <c r="CJ226" i="37" s="1"/>
  <c r="CK226" i="37" s="1"/>
  <c r="CK160" i="37"/>
  <c r="CJ161" i="37" a="1"/>
  <c r="CJ161" i="37" s="1"/>
  <c r="CK161" i="37" s="1"/>
  <c r="CJ93" i="37" a="1"/>
  <c r="CJ93" i="37" s="1"/>
  <c r="CI93" i="37"/>
  <c r="CT93" i="39" s="1"/>
  <c r="CK26" i="37"/>
  <c r="AH26" i="37"/>
  <c r="AH22" i="37"/>
  <c r="AH25" i="37"/>
  <c r="AH20" i="37"/>
  <c r="AH15" i="37"/>
  <c r="AH24" i="37"/>
  <c r="AH18" i="37"/>
  <c r="AH17" i="37"/>
  <c r="AH21" i="37"/>
  <c r="AH13" i="37"/>
  <c r="AH10" i="37"/>
  <c r="AH9" i="37"/>
  <c r="AH23" i="37"/>
  <c r="AH12" i="37"/>
  <c r="AH11" i="37"/>
  <c r="AH8" i="37"/>
  <c r="AH14" i="37"/>
  <c r="AH16" i="37"/>
  <c r="AH19" i="37"/>
  <c r="AH7" i="37"/>
  <c r="CJ27" i="37" a="1"/>
  <c r="CJ27" i="37" s="1"/>
  <c r="CK27" i="37" s="1"/>
  <c r="CH93" i="37"/>
  <c r="CB94" i="37"/>
  <c r="CH160" i="37"/>
  <c r="CI160" i="37"/>
  <c r="CT160" i="39" s="1"/>
  <c r="CI26" i="37"/>
  <c r="CT26" i="39" s="1"/>
  <c r="CH26" i="37"/>
  <c r="AI5" i="37"/>
  <c r="CB227" i="37"/>
  <c r="CB162" i="37"/>
  <c r="CB28" i="37"/>
  <c r="CH225" i="37"/>
  <c r="CI225" i="37"/>
  <c r="CT225" i="39" s="1"/>
  <c r="CD162" i="37"/>
  <c r="CG164" i="39"/>
  <c r="CE28" i="37"/>
  <c r="CD164" i="39"/>
  <c r="CE229" i="39"/>
  <c r="CF164" i="39"/>
  <c r="CF227" i="37"/>
  <c r="CF30" i="39"/>
  <c r="CF28" i="37"/>
  <c r="CE30" i="39"/>
  <c r="CD227" i="37"/>
  <c r="CC30" i="39"/>
  <c r="CF162" i="37"/>
  <c r="CD97" i="39"/>
  <c r="CF229" i="39"/>
  <c r="CC162" i="37"/>
  <c r="CE162" i="37"/>
  <c r="CG28" i="37"/>
  <c r="CD94" i="37"/>
  <c r="CC94" i="37"/>
  <c r="CG97" i="39"/>
  <c r="CC97" i="39"/>
  <c r="CC164" i="39"/>
  <c r="CG30" i="39"/>
  <c r="CD28" i="37"/>
  <c r="CF97" i="39"/>
  <c r="CG94" i="37"/>
  <c r="CG227" i="37"/>
  <c r="CE94" i="37"/>
  <c r="CG229" i="39"/>
  <c r="CC28" i="37"/>
  <c r="CD229" i="39"/>
  <c r="CC227" i="37"/>
  <c r="CD30" i="39"/>
  <c r="CG162" i="37"/>
  <c r="CE97" i="39"/>
  <c r="CE164" i="39"/>
  <c r="CF94" i="37"/>
  <c r="CE227" i="37"/>
  <c r="CC229" i="39"/>
  <c r="CH164" i="39" l="1"/>
  <c r="CJ164" i="39" a="1"/>
  <c r="CJ164" i="39" s="1"/>
  <c r="CK164" i="39" s="1"/>
  <c r="CI164" i="39"/>
  <c r="CH30" i="39"/>
  <c r="CJ30" i="39" a="1"/>
  <c r="CJ30" i="39" s="1"/>
  <c r="CK30" i="39" s="1"/>
  <c r="CI30" i="39"/>
  <c r="CH229" i="39"/>
  <c r="CJ229" i="39" a="1"/>
  <c r="CJ229" i="39" s="1"/>
  <c r="CK229" i="39" s="1"/>
  <c r="CI229" i="39"/>
  <c r="CI97" i="39"/>
  <c r="CJ97" i="39" a="1"/>
  <c r="CJ97" i="39" s="1"/>
  <c r="CK97" i="39" s="1"/>
  <c r="CH97" i="39"/>
  <c r="K232" i="39"/>
  <c r="CB99" i="39"/>
  <c r="AK226" i="39"/>
  <c r="AK222" i="39"/>
  <c r="AK227" i="39"/>
  <c r="AK223" i="39"/>
  <c r="AK228" i="39"/>
  <c r="AK225" i="39"/>
  <c r="AK224" i="39"/>
  <c r="AK217" i="39"/>
  <c r="AK218" i="39"/>
  <c r="AK219" i="39"/>
  <c r="AK213" i="39"/>
  <c r="AK221" i="39"/>
  <c r="AK220" i="39"/>
  <c r="AK211" i="39"/>
  <c r="AK206" i="39"/>
  <c r="AK216" i="39"/>
  <c r="AK212" i="39"/>
  <c r="AK210" i="39"/>
  <c r="AK215" i="39"/>
  <c r="AK209" i="39"/>
  <c r="AK207" i="39"/>
  <c r="AK214" i="39"/>
  <c r="AK161" i="39"/>
  <c r="AK162" i="39"/>
  <c r="AK163" i="39"/>
  <c r="AK160" i="39"/>
  <c r="AK208" i="39"/>
  <c r="AK151" i="39"/>
  <c r="AK150" i="39"/>
  <c r="AK159" i="39"/>
  <c r="AK156" i="39"/>
  <c r="AK152" i="39"/>
  <c r="AK153" i="39"/>
  <c r="AK157" i="39"/>
  <c r="AK154" i="39"/>
  <c r="AK148" i="39"/>
  <c r="AK143" i="39"/>
  <c r="AK155" i="39"/>
  <c r="AK149" i="39"/>
  <c r="AK141" i="39"/>
  <c r="AK158" i="39"/>
  <c r="AK146" i="39"/>
  <c r="AK145" i="39"/>
  <c r="AK147" i="39"/>
  <c r="AK144" i="39"/>
  <c r="AK142" i="39"/>
  <c r="AK95" i="39"/>
  <c r="AK94" i="39"/>
  <c r="AK96" i="39"/>
  <c r="AK92" i="39"/>
  <c r="AK91" i="39"/>
  <c r="AK88" i="39"/>
  <c r="AK84" i="39"/>
  <c r="AK83" i="39"/>
  <c r="AK79" i="39"/>
  <c r="AK78" i="39"/>
  <c r="AK85" i="39"/>
  <c r="AK80" i="39"/>
  <c r="AK93" i="39"/>
  <c r="AK90" i="39"/>
  <c r="AK87" i="39"/>
  <c r="AK81" i="39"/>
  <c r="AK76" i="39"/>
  <c r="AK89" i="39"/>
  <c r="AK82" i="39"/>
  <c r="AK74" i="39"/>
  <c r="AK77" i="39"/>
  <c r="AK75" i="39"/>
  <c r="AK86" i="39"/>
  <c r="AK29" i="39"/>
  <c r="AK26" i="39"/>
  <c r="AK9" i="39"/>
  <c r="AK22" i="39"/>
  <c r="AK15" i="39"/>
  <c r="AK27" i="39"/>
  <c r="AK23" i="39"/>
  <c r="AK17" i="39"/>
  <c r="AK16" i="39"/>
  <c r="AK12" i="39"/>
  <c r="AK11" i="39"/>
  <c r="AK18" i="39"/>
  <c r="AK10" i="39"/>
  <c r="AK8" i="39"/>
  <c r="AK28" i="39"/>
  <c r="AK24" i="39"/>
  <c r="AK19" i="39"/>
  <c r="AK13" i="39"/>
  <c r="AK25" i="39"/>
  <c r="AK21" i="39"/>
  <c r="AK20" i="39"/>
  <c r="AK14" i="39"/>
  <c r="AL5" i="39"/>
  <c r="AK7" i="39"/>
  <c r="CB166" i="39"/>
  <c r="CB32" i="39"/>
  <c r="K31" i="39"/>
  <c r="K99" i="39"/>
  <c r="K167" i="39"/>
  <c r="CB231" i="39"/>
  <c r="CJ227" i="37" a="1"/>
  <c r="CJ227" i="37" s="1"/>
  <c r="CK227" i="37" s="1"/>
  <c r="CJ162" i="37" a="1"/>
  <c r="CJ162" i="37" s="1"/>
  <c r="CK162" i="37" s="1"/>
  <c r="CK93" i="37"/>
  <c r="CJ94" i="37" a="1"/>
  <c r="CJ94" i="37" s="1"/>
  <c r="CK94" i="37" s="1"/>
  <c r="CI94" i="37"/>
  <c r="CT94" i="39" s="1"/>
  <c r="AI23" i="37"/>
  <c r="AI26" i="37"/>
  <c r="AI25" i="37"/>
  <c r="AI20" i="37"/>
  <c r="AI15" i="37"/>
  <c r="AI21" i="37"/>
  <c r="AI19" i="37"/>
  <c r="AI16" i="37"/>
  <c r="AI27" i="37"/>
  <c r="AI22" i="37"/>
  <c r="AI11" i="37"/>
  <c r="AI18" i="37"/>
  <c r="AI17" i="37"/>
  <c r="AI9" i="37"/>
  <c r="AI14" i="37"/>
  <c r="AI13" i="37"/>
  <c r="AI12" i="37"/>
  <c r="AI8" i="37"/>
  <c r="AI24" i="37"/>
  <c r="AI10" i="37"/>
  <c r="AI7" i="37"/>
  <c r="CJ28" i="37" a="1"/>
  <c r="CJ28" i="37" s="1"/>
  <c r="CH94" i="37"/>
  <c r="CB95" i="37"/>
  <c r="CB163" i="37"/>
  <c r="CH27" i="37"/>
  <c r="CI27" i="37"/>
  <c r="CT27" i="39" s="1"/>
  <c r="CI161" i="37"/>
  <c r="CT161" i="39" s="1"/>
  <c r="CH161" i="37"/>
  <c r="CI226" i="37"/>
  <c r="CT226" i="39" s="1"/>
  <c r="CH226" i="37"/>
  <c r="AJ5" i="37"/>
  <c r="CB29" i="37"/>
  <c r="CB228" i="37"/>
  <c r="CD98" i="39"/>
  <c r="CC228" i="37"/>
  <c r="CF95" i="37"/>
  <c r="CC29" i="37"/>
  <c r="CD29" i="37"/>
  <c r="CD228" i="37"/>
  <c r="CG230" i="39"/>
  <c r="CG98" i="39"/>
  <c r="CE163" i="37"/>
  <c r="CG163" i="37"/>
  <c r="CC230" i="39"/>
  <c r="CF163" i="37"/>
  <c r="CE31" i="39"/>
  <c r="CF29" i="37"/>
  <c r="CF230" i="39"/>
  <c r="CE228" i="37"/>
  <c r="CC163" i="37"/>
  <c r="CD163" i="37"/>
  <c r="CE95" i="37"/>
  <c r="CC95" i="37"/>
  <c r="CF228" i="37"/>
  <c r="CG95" i="37"/>
  <c r="CG29" i="37"/>
  <c r="CG31" i="39"/>
  <c r="CG228" i="37"/>
  <c r="CC98" i="39"/>
  <c r="CF98" i="39"/>
  <c r="CD95" i="37"/>
  <c r="CF165" i="39"/>
  <c r="CE29" i="37"/>
  <c r="CD31" i="39"/>
  <c r="CE230" i="39"/>
  <c r="CD165" i="39"/>
  <c r="CC31" i="39"/>
  <c r="CC165" i="39"/>
  <c r="CF31" i="39"/>
  <c r="CE165" i="39"/>
  <c r="CG165" i="39"/>
  <c r="CE98" i="39"/>
  <c r="CD230" i="39"/>
  <c r="CH230" i="39" l="1"/>
  <c r="CJ230" i="39" a="1"/>
  <c r="CJ230" i="39" s="1"/>
  <c r="CK230" i="39" s="1"/>
  <c r="CI230" i="39"/>
  <c r="CH165" i="39"/>
  <c r="CJ165" i="39" a="1"/>
  <c r="CJ165" i="39" s="1"/>
  <c r="CK165" i="39" s="1"/>
  <c r="CI165" i="39"/>
  <c r="CJ31" i="39" a="1"/>
  <c r="CJ31" i="39" s="1"/>
  <c r="CK31" i="39" s="1"/>
  <c r="CH31" i="39"/>
  <c r="CI31" i="39"/>
  <c r="CJ98" i="39" a="1"/>
  <c r="CJ98" i="39" s="1"/>
  <c r="CK98" i="39" s="1"/>
  <c r="CH98" i="39"/>
  <c r="CI98" i="39"/>
  <c r="K100" i="39"/>
  <c r="CB33" i="39"/>
  <c r="K233" i="39"/>
  <c r="K168" i="39"/>
  <c r="CB232" i="39"/>
  <c r="CB167" i="39"/>
  <c r="K32" i="39"/>
  <c r="AL229" i="39"/>
  <c r="AL222" i="39"/>
  <c r="AL224" i="39"/>
  <c r="AL221" i="39"/>
  <c r="AL218" i="39"/>
  <c r="AL212" i="39"/>
  <c r="AL225" i="39"/>
  <c r="AL227" i="39"/>
  <c r="AL216" i="39"/>
  <c r="AL215" i="39"/>
  <c r="AL228" i="39"/>
  <c r="AL220" i="39"/>
  <c r="AL223" i="39"/>
  <c r="AL217" i="39"/>
  <c r="AL210" i="39"/>
  <c r="AL219" i="39"/>
  <c r="AL209" i="39"/>
  <c r="AL214" i="39"/>
  <c r="AL226" i="39"/>
  <c r="AL211" i="39"/>
  <c r="AL208" i="39"/>
  <c r="AL206" i="39"/>
  <c r="AL207" i="39"/>
  <c r="AL213" i="39"/>
  <c r="AL164" i="39"/>
  <c r="AL157" i="39"/>
  <c r="AL156" i="39"/>
  <c r="AL163" i="39"/>
  <c r="AL162" i="39"/>
  <c r="AL159" i="39"/>
  <c r="AL151" i="39"/>
  <c r="AL150" i="39"/>
  <c r="AL152" i="39"/>
  <c r="AL153" i="39"/>
  <c r="AL160" i="39"/>
  <c r="AL154" i="39"/>
  <c r="AL148" i="39"/>
  <c r="AL161" i="39"/>
  <c r="AL143" i="39"/>
  <c r="AL155" i="39"/>
  <c r="AL149" i="39"/>
  <c r="AL141" i="39"/>
  <c r="AL158" i="39"/>
  <c r="AL146" i="39"/>
  <c r="AL145" i="39"/>
  <c r="AL144" i="39"/>
  <c r="AL142" i="39"/>
  <c r="AL96" i="39"/>
  <c r="AL95" i="39"/>
  <c r="AL97" i="39"/>
  <c r="AL90" i="39"/>
  <c r="AL147" i="39"/>
  <c r="AL88" i="39"/>
  <c r="AL87" i="39"/>
  <c r="AL77" i="39"/>
  <c r="AL75" i="39"/>
  <c r="AL93" i="39"/>
  <c r="AL81" i="39"/>
  <c r="AL76" i="39"/>
  <c r="AL92" i="39"/>
  <c r="AL89" i="39"/>
  <c r="AL82" i="39"/>
  <c r="AL74" i="39"/>
  <c r="AL86" i="39"/>
  <c r="AL91" i="39"/>
  <c r="AL83" i="39"/>
  <c r="AL78" i="39"/>
  <c r="AL94" i="39"/>
  <c r="AL80" i="39"/>
  <c r="AL84" i="39"/>
  <c r="AL85" i="39"/>
  <c r="AL79" i="39"/>
  <c r="AL22" i="39"/>
  <c r="AL15" i="39"/>
  <c r="AL27" i="39"/>
  <c r="AL23" i="39"/>
  <c r="AL17" i="39"/>
  <c r="AL16" i="39"/>
  <c r="AL12" i="39"/>
  <c r="AL11" i="39"/>
  <c r="AL18" i="39"/>
  <c r="AL10" i="39"/>
  <c r="AL8" i="39"/>
  <c r="AL30" i="39"/>
  <c r="AL28" i="39"/>
  <c r="AL24" i="39"/>
  <c r="AL19" i="39"/>
  <c r="AL13" i="39"/>
  <c r="AL25" i="39"/>
  <c r="AL21" i="39"/>
  <c r="AL20" i="39"/>
  <c r="AL14" i="39"/>
  <c r="AL29" i="39"/>
  <c r="AL26" i="39"/>
  <c r="AL9" i="39"/>
  <c r="AL7" i="39"/>
  <c r="AM5" i="39"/>
  <c r="CB100" i="39"/>
  <c r="CJ228" i="37" a="1"/>
  <c r="CJ228" i="37" s="1"/>
  <c r="CK228" i="37" s="1"/>
  <c r="CJ163" i="37" a="1"/>
  <c r="CJ163" i="37" s="1"/>
  <c r="CK163" i="37" s="1"/>
  <c r="CI95" i="37"/>
  <c r="CT95" i="39" s="1"/>
  <c r="CJ95" i="37" a="1"/>
  <c r="CJ95" i="37" s="1"/>
  <c r="CK28" i="37"/>
  <c r="AJ22" i="37"/>
  <c r="AJ27" i="37"/>
  <c r="AJ24" i="37"/>
  <c r="AJ25" i="37"/>
  <c r="AJ28" i="37"/>
  <c r="AJ26" i="37"/>
  <c r="AJ20" i="37"/>
  <c r="AJ14" i="37"/>
  <c r="AJ19" i="37"/>
  <c r="AJ16" i="37"/>
  <c r="AJ9" i="37"/>
  <c r="AJ7" i="37"/>
  <c r="AJ13" i="37"/>
  <c r="AJ15" i="37"/>
  <c r="AJ23" i="37"/>
  <c r="AJ12" i="37"/>
  <c r="AJ17" i="37"/>
  <c r="AJ8" i="37"/>
  <c r="AJ18" i="37"/>
  <c r="AJ11" i="37"/>
  <c r="AJ21" i="37"/>
  <c r="AJ10" i="37"/>
  <c r="CJ29" i="37" a="1"/>
  <c r="CJ29" i="37" s="1"/>
  <c r="CH95" i="37"/>
  <c r="CB96" i="37"/>
  <c r="CI28" i="37"/>
  <c r="CT28" i="39" s="1"/>
  <c r="CH28" i="37"/>
  <c r="CI162" i="37"/>
  <c r="CT162" i="39" s="1"/>
  <c r="CH162" i="37"/>
  <c r="CB30" i="37"/>
  <c r="AK5" i="37"/>
  <c r="CB229" i="37"/>
  <c r="CI227" i="37"/>
  <c r="CT227" i="39" s="1"/>
  <c r="CH227" i="37"/>
  <c r="CB164" i="37"/>
  <c r="CG164" i="37"/>
  <c r="CF164" i="37"/>
  <c r="CC164" i="37"/>
  <c r="CG32" i="39"/>
  <c r="CG231" i="39"/>
  <c r="CF166" i="39"/>
  <c r="CC96" i="37"/>
  <c r="CG166" i="39"/>
  <c r="CC30" i="37"/>
  <c r="CE166" i="39"/>
  <c r="CC32" i="39"/>
  <c r="CC99" i="39"/>
  <c r="CE30" i="37"/>
  <c r="CG99" i="39"/>
  <c r="CE229" i="37"/>
  <c r="CE32" i="39"/>
  <c r="CD30" i="37"/>
  <c r="CF30" i="37"/>
  <c r="CF96" i="37"/>
  <c r="CC229" i="37"/>
  <c r="CF99" i="39"/>
  <c r="CD231" i="39"/>
  <c r="CG229" i="37"/>
  <c r="CD164" i="37"/>
  <c r="CC231" i="39"/>
  <c r="CC166" i="39"/>
  <c r="CE99" i="39"/>
  <c r="CE231" i="39"/>
  <c r="CD166" i="39"/>
  <c r="CE96" i="37"/>
  <c r="CF231" i="39"/>
  <c r="CD229" i="37"/>
  <c r="CG96" i="37"/>
  <c r="CF229" i="37"/>
  <c r="CD96" i="37"/>
  <c r="CF32" i="39"/>
  <c r="CD99" i="39"/>
  <c r="CG30" i="37"/>
  <c r="CE164" i="37"/>
  <c r="CD32" i="39"/>
  <c r="CJ166" i="39" l="1" a="1"/>
  <c r="CJ166" i="39" s="1"/>
  <c r="CK166" i="39" s="1"/>
  <c r="CH166" i="39"/>
  <c r="CI166" i="39"/>
  <c r="CH231" i="39"/>
  <c r="CJ231" i="39" a="1"/>
  <c r="CJ231" i="39" s="1"/>
  <c r="CK231" i="39" s="1"/>
  <c r="CI231" i="39"/>
  <c r="CJ99" i="39" a="1"/>
  <c r="CJ99" i="39" s="1"/>
  <c r="CK99" i="39" s="1"/>
  <c r="CH99" i="39"/>
  <c r="CI99" i="39"/>
  <c r="CI32" i="39"/>
  <c r="CJ32" i="39" a="1"/>
  <c r="CJ32" i="39" s="1"/>
  <c r="CK32" i="39" s="1"/>
  <c r="CH32" i="39"/>
  <c r="K169" i="39"/>
  <c r="AM230" i="39"/>
  <c r="AM227" i="39"/>
  <c r="AM223" i="39"/>
  <c r="AM226" i="39"/>
  <c r="AM225" i="39"/>
  <c r="AM219" i="39"/>
  <c r="AM214" i="39"/>
  <c r="AM229" i="39"/>
  <c r="AM222" i="39"/>
  <c r="AM217" i="39"/>
  <c r="AM228" i="39"/>
  <c r="AM220" i="39"/>
  <c r="AM221" i="39"/>
  <c r="AM216" i="39"/>
  <c r="AM210" i="39"/>
  <c r="AM218" i="39"/>
  <c r="AM212" i="39"/>
  <c r="AM209" i="39"/>
  <c r="AM207" i="39"/>
  <c r="AM215" i="39"/>
  <c r="AM213" i="39"/>
  <c r="AM206" i="39"/>
  <c r="AM224" i="39"/>
  <c r="AM211" i="39"/>
  <c r="AM165" i="39"/>
  <c r="AM208" i="39"/>
  <c r="AM161" i="39"/>
  <c r="AM152" i="39"/>
  <c r="AM163" i="39"/>
  <c r="AM159" i="39"/>
  <c r="AM156" i="39"/>
  <c r="AM153" i="39"/>
  <c r="AM155" i="39"/>
  <c r="AM154" i="39"/>
  <c r="AM151" i="39"/>
  <c r="AM150" i="39"/>
  <c r="AM164" i="39"/>
  <c r="AM143" i="39"/>
  <c r="AM157" i="39"/>
  <c r="AM149" i="39"/>
  <c r="AM141" i="39"/>
  <c r="AM158" i="39"/>
  <c r="AM162" i="39"/>
  <c r="AM146" i="39"/>
  <c r="AM145" i="39"/>
  <c r="AM144" i="39"/>
  <c r="AM142" i="39"/>
  <c r="AM160" i="39"/>
  <c r="AM147" i="39"/>
  <c r="AM148" i="39"/>
  <c r="AM97" i="39"/>
  <c r="AM98" i="39"/>
  <c r="AM96" i="39"/>
  <c r="AM91" i="39"/>
  <c r="AM85" i="39"/>
  <c r="AM93" i="39"/>
  <c r="AM80" i="39"/>
  <c r="AM90" i="39"/>
  <c r="AM81" i="39"/>
  <c r="AM87" i="39"/>
  <c r="AM76" i="39"/>
  <c r="AM92" i="39"/>
  <c r="AM89" i="39"/>
  <c r="AM82" i="39"/>
  <c r="AM74" i="39"/>
  <c r="AM86" i="39"/>
  <c r="AM95" i="39"/>
  <c r="AM94" i="39"/>
  <c r="AM84" i="39"/>
  <c r="AM83" i="39"/>
  <c r="AM79" i="39"/>
  <c r="AM78" i="39"/>
  <c r="AM75" i="39"/>
  <c r="AM88" i="39"/>
  <c r="AM77" i="39"/>
  <c r="AM27" i="39"/>
  <c r="AM23" i="39"/>
  <c r="AM17" i="39"/>
  <c r="AM16" i="39"/>
  <c r="AM12" i="39"/>
  <c r="AM11" i="39"/>
  <c r="AM18" i="39"/>
  <c r="AM10" i="39"/>
  <c r="AM30" i="39"/>
  <c r="AM28" i="39"/>
  <c r="AM24" i="39"/>
  <c r="AM19" i="39"/>
  <c r="AM13" i="39"/>
  <c r="AM25" i="39"/>
  <c r="AM21" i="39"/>
  <c r="AM20" i="39"/>
  <c r="AM14" i="39"/>
  <c r="AM29" i="39"/>
  <c r="AM26" i="39"/>
  <c r="AM9" i="39"/>
  <c r="AM31" i="39"/>
  <c r="AM22" i="39"/>
  <c r="AM15" i="39"/>
  <c r="AM7" i="39"/>
  <c r="AN5" i="39"/>
  <c r="AM8" i="39"/>
  <c r="K33" i="39"/>
  <c r="K101" i="39"/>
  <c r="K234" i="39"/>
  <c r="CB101" i="39"/>
  <c r="CB168" i="39"/>
  <c r="CB233" i="39"/>
  <c r="CB34" i="39"/>
  <c r="CJ229" i="37" a="1"/>
  <c r="CJ229" i="37" s="1"/>
  <c r="CK229" i="37" s="1"/>
  <c r="CJ164" i="37" a="1"/>
  <c r="CJ164" i="37" s="1"/>
  <c r="CK95" i="37"/>
  <c r="CJ96" i="37" a="1"/>
  <c r="CJ96" i="37" s="1"/>
  <c r="CI96" i="37"/>
  <c r="CT96" i="39" s="1"/>
  <c r="CK29" i="37"/>
  <c r="AK21" i="37"/>
  <c r="AK24" i="37"/>
  <c r="AK23" i="37"/>
  <c r="AK18" i="37"/>
  <c r="AK17" i="37"/>
  <c r="AK28" i="37"/>
  <c r="AK27" i="37"/>
  <c r="AK26" i="37"/>
  <c r="AK22" i="37"/>
  <c r="AK20" i="37"/>
  <c r="AK15" i="37"/>
  <c r="AK11" i="37"/>
  <c r="AK25" i="37"/>
  <c r="AK12" i="37"/>
  <c r="AK13" i="37"/>
  <c r="AK14" i="37"/>
  <c r="AK16" i="37"/>
  <c r="AK8" i="37"/>
  <c r="AK10" i="37"/>
  <c r="AK7" i="37"/>
  <c r="AK19" i="37"/>
  <c r="AK29" i="37"/>
  <c r="AK9" i="37"/>
  <c r="CJ30" i="37" a="1"/>
  <c r="CJ30" i="37" s="1"/>
  <c r="CK30" i="37" s="1"/>
  <c r="CH96" i="37"/>
  <c r="CB97" i="37"/>
  <c r="CI228" i="37"/>
  <c r="CT228" i="39" s="1"/>
  <c r="CH228" i="37"/>
  <c r="CI29" i="37"/>
  <c r="CT29" i="39" s="1"/>
  <c r="CH29" i="37"/>
  <c r="CB165" i="37"/>
  <c r="CI163" i="37"/>
  <c r="CT163" i="39" s="1"/>
  <c r="CH163" i="37"/>
  <c r="CB230" i="37"/>
  <c r="AL5" i="37"/>
  <c r="CB31" i="37"/>
  <c r="CC97" i="37"/>
  <c r="CF167" i="39"/>
  <c r="CD33" i="39"/>
  <c r="CG232" i="39"/>
  <c r="CE31" i="37"/>
  <c r="CC165" i="37"/>
  <c r="CE230" i="37"/>
  <c r="CF33" i="39"/>
  <c r="CG33" i="39"/>
  <c r="CE33" i="39"/>
  <c r="CF97" i="37"/>
  <c r="CE100" i="39"/>
  <c r="CD165" i="37"/>
  <c r="CE97" i="37"/>
  <c r="CC167" i="39"/>
  <c r="CC100" i="39"/>
  <c r="CG165" i="37"/>
  <c r="CC232" i="39"/>
  <c r="CE165" i="37"/>
  <c r="CD232" i="39"/>
  <c r="CG31" i="37"/>
  <c r="CG97" i="37"/>
  <c r="CE167" i="39"/>
  <c r="CD167" i="39"/>
  <c r="CD100" i="39"/>
  <c r="CC33" i="39"/>
  <c r="CF165" i="37"/>
  <c r="CF230" i="37"/>
  <c r="CC31" i="37"/>
  <c r="CG230" i="37"/>
  <c r="CD230" i="37"/>
  <c r="CF100" i="39"/>
  <c r="CD97" i="37"/>
  <c r="CD31" i="37"/>
  <c r="CE232" i="39"/>
  <c r="CG167" i="39"/>
  <c r="CC230" i="37"/>
  <c r="CF232" i="39"/>
  <c r="CF31" i="37"/>
  <c r="CG100" i="39"/>
  <c r="CH232" i="39" l="1"/>
  <c r="CJ232" i="39" a="1"/>
  <c r="CJ232" i="39" s="1"/>
  <c r="CK232" i="39" s="1"/>
  <c r="CI232" i="39"/>
  <c r="CJ100" i="39" a="1"/>
  <c r="CJ100" i="39" s="1"/>
  <c r="CK100" i="39" s="1"/>
  <c r="CH100" i="39"/>
  <c r="CI100" i="39"/>
  <c r="CH167" i="39"/>
  <c r="CJ167" i="39" a="1"/>
  <c r="CJ167" i="39" s="1"/>
  <c r="CK167" i="39" s="1"/>
  <c r="CI167" i="39"/>
  <c r="CH33" i="39"/>
  <c r="CJ33" i="39" a="1"/>
  <c r="CJ33" i="39" s="1"/>
  <c r="CK33" i="39" s="1"/>
  <c r="CI33" i="39"/>
  <c r="CB234" i="39"/>
  <c r="CB35" i="39"/>
  <c r="K170" i="39"/>
  <c r="CB169" i="39"/>
  <c r="K34" i="39"/>
  <c r="CB102" i="39"/>
  <c r="K235" i="39"/>
  <c r="K102" i="39"/>
  <c r="AN230" i="39"/>
  <c r="AN227" i="39"/>
  <c r="AN223" i="39"/>
  <c r="AN224" i="39"/>
  <c r="AN231" i="39"/>
  <c r="AN228" i="39"/>
  <c r="AN225" i="39"/>
  <c r="AN229" i="39"/>
  <c r="AN222" i="39"/>
  <c r="AN219" i="39"/>
  <c r="AN213" i="39"/>
  <c r="AN226" i="39"/>
  <c r="AN220" i="39"/>
  <c r="AN218" i="39"/>
  <c r="AN221" i="39"/>
  <c r="AN216" i="39"/>
  <c r="AN217" i="39"/>
  <c r="AN212" i="39"/>
  <c r="AN209" i="39"/>
  <c r="AN207" i="39"/>
  <c r="AN215" i="39"/>
  <c r="AN214" i="39"/>
  <c r="AN206" i="39"/>
  <c r="AN208" i="39"/>
  <c r="AN211" i="39"/>
  <c r="AN165" i="39"/>
  <c r="AN162" i="39"/>
  <c r="AN158" i="39"/>
  <c r="AN166" i="39"/>
  <c r="AN163" i="39"/>
  <c r="AN210" i="39"/>
  <c r="AN164" i="39"/>
  <c r="AN157" i="39"/>
  <c r="AN159" i="39"/>
  <c r="AN156" i="39"/>
  <c r="AN153" i="39"/>
  <c r="AN155" i="39"/>
  <c r="AN154" i="39"/>
  <c r="AN161" i="39"/>
  <c r="AN152" i="39"/>
  <c r="AN149" i="39"/>
  <c r="AN141" i="39"/>
  <c r="AN146" i="39"/>
  <c r="AN145" i="39"/>
  <c r="AN144" i="39"/>
  <c r="AN142" i="39"/>
  <c r="AN160" i="39"/>
  <c r="AN147" i="39"/>
  <c r="AN151" i="39"/>
  <c r="AN143" i="39"/>
  <c r="AN150" i="39"/>
  <c r="AN148" i="39"/>
  <c r="AN99" i="39"/>
  <c r="AN98" i="39"/>
  <c r="AN97" i="39"/>
  <c r="AN86" i="39"/>
  <c r="AN96" i="39"/>
  <c r="AN89" i="39"/>
  <c r="AN85" i="39"/>
  <c r="AN93" i="39"/>
  <c r="AN90" i="39"/>
  <c r="AN87" i="39"/>
  <c r="AN76" i="39"/>
  <c r="AN92" i="39"/>
  <c r="AN82" i="39"/>
  <c r="AN74" i="39"/>
  <c r="AN95" i="39"/>
  <c r="AN94" i="39"/>
  <c r="AN84" i="39"/>
  <c r="AN83" i="39"/>
  <c r="AN79" i="39"/>
  <c r="AN78" i="39"/>
  <c r="AN91" i="39"/>
  <c r="AN88" i="39"/>
  <c r="AN77" i="39"/>
  <c r="AN75" i="39"/>
  <c r="AN81" i="39"/>
  <c r="AN80" i="39"/>
  <c r="AN23" i="39"/>
  <c r="AN17" i="39"/>
  <c r="AN16" i="39"/>
  <c r="AN12" i="39"/>
  <c r="AN11" i="39"/>
  <c r="AN18" i="39"/>
  <c r="AN10" i="39"/>
  <c r="AN30" i="39"/>
  <c r="AN28" i="39"/>
  <c r="AN24" i="39"/>
  <c r="AN19" i="39"/>
  <c r="AN13" i="39"/>
  <c r="AN25" i="39"/>
  <c r="AN32" i="39"/>
  <c r="AN21" i="39"/>
  <c r="AN20" i="39"/>
  <c r="AN14" i="39"/>
  <c r="AN29" i="39"/>
  <c r="AN26" i="39"/>
  <c r="AN31" i="39"/>
  <c r="AN22" i="39"/>
  <c r="AN15" i="39"/>
  <c r="AN27" i="39"/>
  <c r="AN9" i="39"/>
  <c r="AN8" i="39"/>
  <c r="AN7" i="39"/>
  <c r="AO5" i="39"/>
  <c r="CJ230" i="37" a="1"/>
  <c r="CJ230" i="37" s="1"/>
  <c r="CK230" i="37" s="1"/>
  <c r="CK164" i="37"/>
  <c r="CJ165" i="37" a="1"/>
  <c r="CJ165" i="37" s="1"/>
  <c r="CK165" i="37" s="1"/>
  <c r="CK96" i="37"/>
  <c r="CJ97" i="37" a="1"/>
  <c r="CJ97" i="37" s="1"/>
  <c r="CK97" i="37" s="1"/>
  <c r="CI97" i="37"/>
  <c r="CT97" i="39" s="1"/>
  <c r="AL29" i="37"/>
  <c r="AL22" i="37"/>
  <c r="AL26" i="37"/>
  <c r="AL25" i="37"/>
  <c r="AL28" i="37"/>
  <c r="AL23" i="37"/>
  <c r="AL24" i="37"/>
  <c r="AL30" i="37"/>
  <c r="AL21" i="37"/>
  <c r="AL19" i="37"/>
  <c r="AL16" i="37"/>
  <c r="AL14" i="37"/>
  <c r="AL27" i="37"/>
  <c r="AL20" i="37"/>
  <c r="AL15" i="37"/>
  <c r="AL13" i="37"/>
  <c r="AL12" i="37"/>
  <c r="AL8" i="37"/>
  <c r="AL17" i="37"/>
  <c r="AL18" i="37"/>
  <c r="AL11" i="37"/>
  <c r="AL10" i="37"/>
  <c r="AL7" i="37"/>
  <c r="AL9" i="37"/>
  <c r="CJ31" i="37" a="1"/>
  <c r="CJ31" i="37" s="1"/>
  <c r="CH97" i="37"/>
  <c r="CB98" i="37"/>
  <c r="CB32" i="37"/>
  <c r="CH30" i="37"/>
  <c r="CI30" i="37"/>
  <c r="CT30" i="39" s="1"/>
  <c r="CB231" i="37"/>
  <c r="CI164" i="37"/>
  <c r="CT164" i="39" s="1"/>
  <c r="CH164" i="37"/>
  <c r="CH229" i="37"/>
  <c r="CI229" i="37"/>
  <c r="CT229" i="39" s="1"/>
  <c r="AM5" i="37"/>
  <c r="CB166" i="37"/>
  <c r="CD233" i="39"/>
  <c r="CC233" i="39"/>
  <c r="CG233" i="39"/>
  <c r="CG101" i="39"/>
  <c r="CG34" i="39"/>
  <c r="CE166" i="37"/>
  <c r="CC32" i="37"/>
  <c r="CE168" i="39"/>
  <c r="CD166" i="37"/>
  <c r="CG166" i="37"/>
  <c r="CE231" i="37"/>
  <c r="CD32" i="37"/>
  <c r="CE233" i="39"/>
  <c r="CG32" i="37"/>
  <c r="CG98" i="37"/>
  <c r="CF166" i="37"/>
  <c r="CC231" i="37"/>
  <c r="CC101" i="39"/>
  <c r="CE34" i="39"/>
  <c r="CG231" i="37"/>
  <c r="CC34" i="39"/>
  <c r="CD168" i="39"/>
  <c r="CE101" i="39"/>
  <c r="CF98" i="37"/>
  <c r="CC168" i="39"/>
  <c r="CF233" i="39"/>
  <c r="CF231" i="37"/>
  <c r="CF101" i="39"/>
  <c r="CD231" i="37"/>
  <c r="CF32" i="37"/>
  <c r="CE32" i="37"/>
  <c r="CD98" i="37"/>
  <c r="CE98" i="37"/>
  <c r="CD101" i="39"/>
  <c r="CD34" i="39"/>
  <c r="CF34" i="39"/>
  <c r="CC98" i="37"/>
  <c r="CG168" i="39"/>
  <c r="CC166" i="37"/>
  <c r="CF168" i="39"/>
  <c r="CH101" i="39" l="1"/>
  <c r="CI101" i="39"/>
  <c r="CJ101" i="39" a="1"/>
  <c r="CJ101" i="39" s="1"/>
  <c r="CK101" i="39" s="1"/>
  <c r="CJ34" i="39" a="1"/>
  <c r="CJ34" i="39" s="1"/>
  <c r="CK34" i="39" s="1"/>
  <c r="CI34" i="39"/>
  <c r="CH34" i="39"/>
  <c r="CI168" i="39"/>
  <c r="CH168" i="39"/>
  <c r="CJ168" i="39" a="1"/>
  <c r="CJ168" i="39" s="1"/>
  <c r="CK168" i="39" s="1"/>
  <c r="CH233" i="39"/>
  <c r="CJ233" i="39" a="1"/>
  <c r="CJ233" i="39" s="1"/>
  <c r="CK233" i="39" s="1"/>
  <c r="CI233" i="39"/>
  <c r="K103" i="39"/>
  <c r="K171" i="39"/>
  <c r="CB170" i="39"/>
  <c r="AO224" i="39"/>
  <c r="AO221" i="39"/>
  <c r="AO231" i="39"/>
  <c r="AO226" i="39"/>
  <c r="AO228" i="39"/>
  <c r="AO216" i="39"/>
  <c r="AO215" i="39"/>
  <c r="AO230" i="39"/>
  <c r="AO223" i="39"/>
  <c r="AO229" i="39"/>
  <c r="AO217" i="39"/>
  <c r="AO212" i="39"/>
  <c r="AO218" i="39"/>
  <c r="AO225" i="39"/>
  <c r="AO219" i="39"/>
  <c r="AO214" i="39"/>
  <c r="AO227" i="39"/>
  <c r="AO213" i="39"/>
  <c r="AO211" i="39"/>
  <c r="AO208" i="39"/>
  <c r="AO220" i="39"/>
  <c r="AO210" i="39"/>
  <c r="AO232" i="39"/>
  <c r="AO207" i="39"/>
  <c r="AO222" i="39"/>
  <c r="AO209" i="39"/>
  <c r="AO206" i="39"/>
  <c r="AO159" i="39"/>
  <c r="AO165" i="39"/>
  <c r="AO163" i="39"/>
  <c r="AO155" i="39"/>
  <c r="AO154" i="39"/>
  <c r="AO161" i="39"/>
  <c r="AO166" i="39"/>
  <c r="AO158" i="39"/>
  <c r="AO156" i="39"/>
  <c r="AO153" i="39"/>
  <c r="AO157" i="39"/>
  <c r="AO146" i="39"/>
  <c r="AO145" i="39"/>
  <c r="AO162" i="39"/>
  <c r="AO144" i="39"/>
  <c r="AO142" i="39"/>
  <c r="AO160" i="39"/>
  <c r="AO152" i="39"/>
  <c r="AO147" i="39"/>
  <c r="AO151" i="39"/>
  <c r="AO150" i="39"/>
  <c r="AO148" i="39"/>
  <c r="AO167" i="39"/>
  <c r="AO164" i="39"/>
  <c r="AO149" i="39"/>
  <c r="AO141" i="39"/>
  <c r="AO97" i="39"/>
  <c r="AO143" i="39"/>
  <c r="AO100" i="39"/>
  <c r="AO92" i="39"/>
  <c r="AO98" i="39"/>
  <c r="AO96" i="39"/>
  <c r="AO95" i="39"/>
  <c r="AO94" i="39"/>
  <c r="AO93" i="39"/>
  <c r="AO90" i="39"/>
  <c r="AO81" i="39"/>
  <c r="AO87" i="39"/>
  <c r="AO99" i="39"/>
  <c r="AO82" i="39"/>
  <c r="AO74" i="39"/>
  <c r="AO89" i="39"/>
  <c r="AO86" i="39"/>
  <c r="AO84" i="39"/>
  <c r="AO83" i="39"/>
  <c r="AO79" i="39"/>
  <c r="AO78" i="39"/>
  <c r="AO91" i="39"/>
  <c r="AO88" i="39"/>
  <c r="AO77" i="39"/>
  <c r="AO75" i="39"/>
  <c r="AO80" i="39"/>
  <c r="AO32" i="39"/>
  <c r="AO76" i="39"/>
  <c r="AO85" i="39"/>
  <c r="AO18" i="39"/>
  <c r="AO10" i="39"/>
  <c r="AO8" i="39"/>
  <c r="AO30" i="39"/>
  <c r="AO28" i="39"/>
  <c r="AO24" i="39"/>
  <c r="AO19" i="39"/>
  <c r="AO13" i="39"/>
  <c r="AO33" i="39"/>
  <c r="AO25" i="39"/>
  <c r="AO21" i="39"/>
  <c r="AO20" i="39"/>
  <c r="AO14" i="39"/>
  <c r="AP5" i="39"/>
  <c r="AO29" i="39"/>
  <c r="AO26" i="39"/>
  <c r="AO9" i="39"/>
  <c r="AO31" i="39"/>
  <c r="AO22" i="39"/>
  <c r="AO15" i="39"/>
  <c r="AO27" i="39"/>
  <c r="AO23" i="39"/>
  <c r="AO17" i="39"/>
  <c r="AO16" i="39"/>
  <c r="AO12" i="39"/>
  <c r="AO11" i="39"/>
  <c r="AO7" i="39"/>
  <c r="CB36" i="39"/>
  <c r="K236" i="39"/>
  <c r="K35" i="39"/>
  <c r="CB235" i="39"/>
  <c r="CB103" i="39"/>
  <c r="CJ231" i="37" a="1"/>
  <c r="CJ231" i="37" s="1"/>
  <c r="CK231" i="37" s="1"/>
  <c r="CJ166" i="37" a="1"/>
  <c r="CJ166" i="37" s="1"/>
  <c r="CK166" i="37" s="1"/>
  <c r="CJ98" i="37" a="1"/>
  <c r="CJ98" i="37" s="1"/>
  <c r="CK98" i="37" s="1"/>
  <c r="CI98" i="37"/>
  <c r="CT98" i="39" s="1"/>
  <c r="CK31" i="37"/>
  <c r="AM30" i="37"/>
  <c r="AM31" i="37"/>
  <c r="AM29" i="37"/>
  <c r="AM27" i="37"/>
  <c r="AM24" i="37"/>
  <c r="AM21" i="37"/>
  <c r="AM18" i="37"/>
  <c r="AM17" i="37"/>
  <c r="AM25" i="37"/>
  <c r="AM12" i="37"/>
  <c r="AM22" i="37"/>
  <c r="AM28" i="37"/>
  <c r="AM26" i="37"/>
  <c r="AM10" i="37"/>
  <c r="AM9" i="37"/>
  <c r="AM13" i="37"/>
  <c r="AM8" i="37"/>
  <c r="AM23" i="37"/>
  <c r="AM16" i="37"/>
  <c r="AM15" i="37"/>
  <c r="AM11" i="37"/>
  <c r="AM7" i="37"/>
  <c r="AM20" i="37"/>
  <c r="AM19" i="37"/>
  <c r="AM14" i="37"/>
  <c r="CJ32" i="37" a="1"/>
  <c r="CJ32" i="37" s="1"/>
  <c r="CK32" i="37" s="1"/>
  <c r="CH98" i="37"/>
  <c r="CB99" i="37"/>
  <c r="CB232" i="37"/>
  <c r="CI31" i="37"/>
  <c r="CT31" i="39" s="1"/>
  <c r="CH31" i="37"/>
  <c r="CB167" i="37"/>
  <c r="AN5" i="37"/>
  <c r="CB33" i="37"/>
  <c r="CH165" i="37"/>
  <c r="CI165" i="37"/>
  <c r="CT165" i="39" s="1"/>
  <c r="CI230" i="37"/>
  <c r="CT230" i="39" s="1"/>
  <c r="CH230" i="37"/>
  <c r="CC234" i="39"/>
  <c r="CG33" i="37"/>
  <c r="CG169" i="39"/>
  <c r="CD232" i="37"/>
  <c r="CD102" i="39"/>
  <c r="CF234" i="39"/>
  <c r="CE234" i="39"/>
  <c r="CE167" i="37"/>
  <c r="CG167" i="37"/>
  <c r="CF232" i="37"/>
  <c r="CG102" i="39"/>
  <c r="CC35" i="39"/>
  <c r="CF33" i="37"/>
  <c r="CC167" i="37"/>
  <c r="CC99" i="37"/>
  <c r="CE169" i="39"/>
  <c r="CG232" i="37"/>
  <c r="CF167" i="37"/>
  <c r="CD99" i="37"/>
  <c r="CG99" i="37"/>
  <c r="CG35" i="39"/>
  <c r="CC169" i="39"/>
  <c r="CD234" i="39"/>
  <c r="CG234" i="39"/>
  <c r="CD169" i="39"/>
  <c r="CF169" i="39"/>
  <c r="CC232" i="37"/>
  <c r="CF102" i="39"/>
  <c r="CE99" i="37"/>
  <c r="CE232" i="37"/>
  <c r="CF99" i="37"/>
  <c r="CD35" i="39"/>
  <c r="CC102" i="39"/>
  <c r="CD33" i="37"/>
  <c r="CC33" i="37"/>
  <c r="CF35" i="39"/>
  <c r="CE33" i="37"/>
  <c r="CE102" i="39"/>
  <c r="CD167" i="37"/>
  <c r="CE35" i="39"/>
  <c r="CH234" i="39" l="1"/>
  <c r="CJ234" i="39" a="1"/>
  <c r="CJ234" i="39" s="1"/>
  <c r="CK234" i="39" s="1"/>
  <c r="CI234" i="39"/>
  <c r="CJ35" i="39" a="1"/>
  <c r="CJ35" i="39" s="1"/>
  <c r="CK35" i="39" s="1"/>
  <c r="CI35" i="39"/>
  <c r="CH35" i="39"/>
  <c r="CI169" i="39"/>
  <c r="CH169" i="39"/>
  <c r="CJ169" i="39" a="1"/>
  <c r="CJ169" i="39" s="1"/>
  <c r="CK169" i="39" s="1"/>
  <c r="CH102" i="39"/>
  <c r="CI102" i="39"/>
  <c r="CJ102" i="39" a="1"/>
  <c r="CJ102" i="39" s="1"/>
  <c r="CK102" i="39" s="1"/>
  <c r="CB236" i="39"/>
  <c r="K172" i="39"/>
  <c r="CB171" i="39"/>
  <c r="CB104" i="39"/>
  <c r="K237" i="39"/>
  <c r="K104" i="39"/>
  <c r="AP220" i="39"/>
  <c r="AP231" i="39"/>
  <c r="AP228" i="39"/>
  <c r="AP225" i="39"/>
  <c r="AP226" i="39"/>
  <c r="AP230" i="39"/>
  <c r="AP227" i="39"/>
  <c r="AP223" i="39"/>
  <c r="AP214" i="39"/>
  <c r="AP233" i="39"/>
  <c r="AP221" i="39"/>
  <c r="AP217" i="39"/>
  <c r="AP224" i="39"/>
  <c r="AP219" i="39"/>
  <c r="AP213" i="39"/>
  <c r="AP218" i="39"/>
  <c r="AP215" i="39"/>
  <c r="AP211" i="39"/>
  <c r="AP208" i="39"/>
  <c r="AP232" i="39"/>
  <c r="AP222" i="39"/>
  <c r="AP206" i="39"/>
  <c r="AP229" i="39"/>
  <c r="AP216" i="39"/>
  <c r="AP212" i="39"/>
  <c r="AP209" i="39"/>
  <c r="AP207" i="39"/>
  <c r="AP166" i="39"/>
  <c r="AP165" i="39"/>
  <c r="AP162" i="39"/>
  <c r="AP158" i="39"/>
  <c r="AP167" i="39"/>
  <c r="AP161" i="39"/>
  <c r="AP210" i="39"/>
  <c r="AP155" i="39"/>
  <c r="AP154" i="39"/>
  <c r="AP168" i="39"/>
  <c r="AP164" i="39"/>
  <c r="AP160" i="39"/>
  <c r="AP163" i="39"/>
  <c r="AP159" i="39"/>
  <c r="AP146" i="39"/>
  <c r="AP145" i="39"/>
  <c r="AP144" i="39"/>
  <c r="AP142" i="39"/>
  <c r="AP152" i="39"/>
  <c r="AP147" i="39"/>
  <c r="AP151" i="39"/>
  <c r="AP150" i="39"/>
  <c r="AP148" i="39"/>
  <c r="AP153" i="39"/>
  <c r="AP143" i="39"/>
  <c r="AP157" i="39"/>
  <c r="AP100" i="39"/>
  <c r="AP156" i="39"/>
  <c r="AP149" i="39"/>
  <c r="AP98" i="39"/>
  <c r="AP95" i="39"/>
  <c r="AP99" i="39"/>
  <c r="AP97" i="39"/>
  <c r="AP88" i="39"/>
  <c r="AP87" i="39"/>
  <c r="AP96" i="39"/>
  <c r="AP101" i="39"/>
  <c r="AP90" i="39"/>
  <c r="AP76" i="39"/>
  <c r="AP92" i="39"/>
  <c r="AP89" i="39"/>
  <c r="AP86" i="39"/>
  <c r="AP84" i="39"/>
  <c r="AP83" i="39"/>
  <c r="AP79" i="39"/>
  <c r="AP78" i="39"/>
  <c r="AP94" i="39"/>
  <c r="AP91" i="39"/>
  <c r="AP77" i="39"/>
  <c r="AP75" i="39"/>
  <c r="AP141" i="39"/>
  <c r="AP80" i="39"/>
  <c r="AP85" i="39"/>
  <c r="AP93" i="39"/>
  <c r="AP82" i="39"/>
  <c r="AP74" i="39"/>
  <c r="AP81" i="39"/>
  <c r="AP31" i="39"/>
  <c r="AP30" i="39"/>
  <c r="AP28" i="39"/>
  <c r="AP24" i="39"/>
  <c r="AP19" i="39"/>
  <c r="AP13" i="39"/>
  <c r="AP33" i="39"/>
  <c r="AP25" i="39"/>
  <c r="AP21" i="39"/>
  <c r="AP20" i="39"/>
  <c r="AP14" i="39"/>
  <c r="AP32" i="39"/>
  <c r="AP29" i="39"/>
  <c r="AP26" i="39"/>
  <c r="AP9" i="39"/>
  <c r="AP22" i="39"/>
  <c r="AP15" i="39"/>
  <c r="AP27" i="39"/>
  <c r="AP23" i="39"/>
  <c r="AP17" i="39"/>
  <c r="AP16" i="39"/>
  <c r="AP12" i="39"/>
  <c r="AP11" i="39"/>
  <c r="AP34" i="39"/>
  <c r="AP18" i="39"/>
  <c r="AP10" i="39"/>
  <c r="AP8" i="39"/>
  <c r="AP7" i="39"/>
  <c r="AQ5" i="39"/>
  <c r="K36" i="39"/>
  <c r="CB37" i="39"/>
  <c r="CJ232" i="37" a="1"/>
  <c r="CJ232" i="37" s="1"/>
  <c r="CK232" i="37" s="1"/>
  <c r="CJ167" i="37" a="1"/>
  <c r="CJ167" i="37" s="1"/>
  <c r="CK167" i="37" s="1"/>
  <c r="CJ99" i="37" a="1"/>
  <c r="CJ99" i="37" s="1"/>
  <c r="CK99" i="37" s="1"/>
  <c r="CI99" i="37"/>
  <c r="CT99" i="39" s="1"/>
  <c r="AN32" i="37"/>
  <c r="AN26" i="37"/>
  <c r="AN25" i="37"/>
  <c r="AN21" i="37"/>
  <c r="AN30" i="37"/>
  <c r="AN18" i="37"/>
  <c r="AN17" i="37"/>
  <c r="AN29" i="37"/>
  <c r="AN23" i="37"/>
  <c r="AN19" i="37"/>
  <c r="AN16" i="37"/>
  <c r="AN20" i="37"/>
  <c r="AN15" i="37"/>
  <c r="AN24" i="37"/>
  <c r="AN27" i="37"/>
  <c r="AN22" i="37"/>
  <c r="AN13" i="37"/>
  <c r="AN31" i="37"/>
  <c r="AN11" i="37"/>
  <c r="AN12" i="37"/>
  <c r="AN7" i="37"/>
  <c r="AN28" i="37"/>
  <c r="AN10" i="37"/>
  <c r="AN9" i="37"/>
  <c r="AN14" i="37"/>
  <c r="AN8" i="37"/>
  <c r="CJ33" i="37" a="1"/>
  <c r="CJ33" i="37" s="1"/>
  <c r="CH99" i="37"/>
  <c r="CB100" i="37"/>
  <c r="CI32" i="37"/>
  <c r="CT32" i="39" s="1"/>
  <c r="CH32" i="37"/>
  <c r="CI166" i="37"/>
  <c r="CT166" i="39" s="1"/>
  <c r="CH166" i="37"/>
  <c r="AO5" i="37"/>
  <c r="CB168" i="37"/>
  <c r="CB233" i="37"/>
  <c r="CB34" i="37"/>
  <c r="CI231" i="37"/>
  <c r="CT231" i="39" s="1"/>
  <c r="CH231" i="37"/>
  <c r="CC170" i="39"/>
  <c r="CD168" i="37"/>
  <c r="CC103" i="39"/>
  <c r="CE168" i="37"/>
  <c r="CG170" i="39"/>
  <c r="CE103" i="39"/>
  <c r="CE36" i="39"/>
  <c r="CC36" i="39"/>
  <c r="CG233" i="37"/>
  <c r="CE34" i="37"/>
  <c r="CG168" i="37"/>
  <c r="CD103" i="39"/>
  <c r="CC168" i="37"/>
  <c r="CG34" i="37"/>
  <c r="CD36" i="39"/>
  <c r="CC235" i="39"/>
  <c r="CD170" i="39"/>
  <c r="CE235" i="39"/>
  <c r="CG36" i="39"/>
  <c r="CG103" i="39"/>
  <c r="CF235" i="39"/>
  <c r="CF100" i="37"/>
  <c r="CF170" i="39"/>
  <c r="CD100" i="37"/>
  <c r="CC233" i="37"/>
  <c r="CD235" i="39"/>
  <c r="CF233" i="37"/>
  <c r="CF103" i="39"/>
  <c r="CE233" i="37"/>
  <c r="CG100" i="37"/>
  <c r="CE100" i="37"/>
  <c r="CF168" i="37"/>
  <c r="CD34" i="37"/>
  <c r="CD233" i="37"/>
  <c r="CF36" i="39"/>
  <c r="CE170" i="39"/>
  <c r="CG235" i="39"/>
  <c r="CC100" i="37"/>
  <c r="CF34" i="37"/>
  <c r="CC34" i="37"/>
  <c r="CI36" i="39" l="1"/>
  <c r="CJ36" i="39" a="1"/>
  <c r="CJ36" i="39" s="1"/>
  <c r="CK36" i="39" s="1"/>
  <c r="CH36" i="39"/>
  <c r="CI170" i="39"/>
  <c r="CJ170" i="39" a="1"/>
  <c r="CJ170" i="39" s="1"/>
  <c r="CK170" i="39" s="1"/>
  <c r="CH170" i="39"/>
  <c r="CI103" i="39"/>
  <c r="CJ103" i="39" a="1"/>
  <c r="CJ103" i="39" s="1"/>
  <c r="CK103" i="39" s="1"/>
  <c r="CH103" i="39"/>
  <c r="CJ235" i="39" a="1"/>
  <c r="CJ235" i="39" s="1"/>
  <c r="CK235" i="39" s="1"/>
  <c r="CI235" i="39"/>
  <c r="CH235" i="39"/>
  <c r="K37" i="39"/>
  <c r="CB105" i="39"/>
  <c r="CB38" i="39"/>
  <c r="AQ233" i="39"/>
  <c r="AQ234" i="39"/>
  <c r="AQ231" i="39"/>
  <c r="AQ228" i="39"/>
  <c r="AQ225" i="39"/>
  <c r="AQ221" i="39"/>
  <c r="AQ232" i="39"/>
  <c r="AQ229" i="39"/>
  <c r="AQ222" i="39"/>
  <c r="AQ224" i="39"/>
  <c r="AQ227" i="39"/>
  <c r="AQ220" i="39"/>
  <c r="AQ216" i="39"/>
  <c r="AQ218" i="39"/>
  <c r="AQ215" i="39"/>
  <c r="AQ230" i="39"/>
  <c r="AQ223" i="39"/>
  <c r="AQ219" i="39"/>
  <c r="AQ214" i="39"/>
  <c r="AQ213" i="39"/>
  <c r="AQ211" i="39"/>
  <c r="AQ208" i="39"/>
  <c r="AQ217" i="39"/>
  <c r="AQ207" i="39"/>
  <c r="AQ209" i="39"/>
  <c r="AQ210" i="39"/>
  <c r="AQ226" i="39"/>
  <c r="AQ166" i="39"/>
  <c r="AQ163" i="39"/>
  <c r="AQ160" i="39"/>
  <c r="AQ169" i="39"/>
  <c r="AQ212" i="39"/>
  <c r="AQ206" i="39"/>
  <c r="AQ167" i="39"/>
  <c r="AQ164" i="39"/>
  <c r="AQ168" i="39"/>
  <c r="AQ159" i="39"/>
  <c r="AQ158" i="39"/>
  <c r="AQ161" i="39"/>
  <c r="AQ162" i="39"/>
  <c r="AQ157" i="39"/>
  <c r="AQ151" i="39"/>
  <c r="AQ165" i="39"/>
  <c r="AQ155" i="39"/>
  <c r="AQ154" i="39"/>
  <c r="AQ144" i="39"/>
  <c r="AQ142" i="39"/>
  <c r="AQ152" i="39"/>
  <c r="AQ147" i="39"/>
  <c r="AQ150" i="39"/>
  <c r="AQ148" i="39"/>
  <c r="AQ153" i="39"/>
  <c r="AQ143" i="39"/>
  <c r="AQ156" i="39"/>
  <c r="AQ149" i="39"/>
  <c r="AQ141" i="39"/>
  <c r="AQ146" i="39"/>
  <c r="AQ145" i="39"/>
  <c r="AQ101" i="39"/>
  <c r="AQ102" i="39"/>
  <c r="AQ100" i="39"/>
  <c r="AQ99" i="39"/>
  <c r="AQ97" i="39"/>
  <c r="AQ96" i="39"/>
  <c r="AQ93" i="39"/>
  <c r="AQ98" i="39"/>
  <c r="AQ94" i="39"/>
  <c r="AQ95" i="39"/>
  <c r="AQ91" i="39"/>
  <c r="AQ85" i="39"/>
  <c r="AQ87" i="39"/>
  <c r="AQ82" i="39"/>
  <c r="AQ74" i="39"/>
  <c r="AQ92" i="39"/>
  <c r="AQ89" i="39"/>
  <c r="AQ86" i="39"/>
  <c r="AQ84" i="39"/>
  <c r="AQ83" i="39"/>
  <c r="AQ79" i="39"/>
  <c r="AQ78" i="39"/>
  <c r="AQ77" i="39"/>
  <c r="AQ75" i="39"/>
  <c r="AQ88" i="39"/>
  <c r="AQ80" i="39"/>
  <c r="AQ81" i="39"/>
  <c r="AQ90" i="39"/>
  <c r="AQ76" i="39"/>
  <c r="AQ34" i="39"/>
  <c r="AQ33" i="39"/>
  <c r="AQ25" i="39"/>
  <c r="AQ21" i="39"/>
  <c r="AQ20" i="39"/>
  <c r="AQ14" i="39"/>
  <c r="AQ32" i="39"/>
  <c r="AQ29" i="39"/>
  <c r="AQ26" i="39"/>
  <c r="AQ22" i="39"/>
  <c r="AQ15" i="39"/>
  <c r="AQ7" i="39"/>
  <c r="AQ31" i="39"/>
  <c r="AQ27" i="39"/>
  <c r="AQ35" i="39"/>
  <c r="AQ23" i="39"/>
  <c r="AQ17" i="39"/>
  <c r="AQ16" i="39"/>
  <c r="AQ12" i="39"/>
  <c r="AQ11" i="39"/>
  <c r="AQ18" i="39"/>
  <c r="AQ10" i="39"/>
  <c r="AQ30" i="39"/>
  <c r="AQ28" i="39"/>
  <c r="AQ24" i="39"/>
  <c r="AQ19" i="39"/>
  <c r="AQ13" i="39"/>
  <c r="AQ9" i="39"/>
  <c r="AQ8" i="39"/>
  <c r="AR5" i="39"/>
  <c r="K238" i="39"/>
  <c r="CB172" i="39"/>
  <c r="K105" i="39"/>
  <c r="K173" i="39"/>
  <c r="CB237" i="39"/>
  <c r="CJ233" i="37" a="1"/>
  <c r="CJ233" i="37" s="1"/>
  <c r="CK233" i="37" s="1"/>
  <c r="CJ168" i="37" a="1"/>
  <c r="CJ168" i="37" s="1"/>
  <c r="CK168" i="37" s="1"/>
  <c r="CJ100" i="37" a="1"/>
  <c r="CJ100" i="37" s="1"/>
  <c r="CK100" i="37" s="1"/>
  <c r="CI100" i="37"/>
  <c r="CT100" i="39" s="1"/>
  <c r="CK33" i="37"/>
  <c r="AO33" i="37"/>
  <c r="AO31" i="37"/>
  <c r="AO27" i="37"/>
  <c r="AO24" i="37"/>
  <c r="AO28" i="37"/>
  <c r="AO23" i="37"/>
  <c r="AO29" i="37"/>
  <c r="AO22" i="37"/>
  <c r="AO30" i="37"/>
  <c r="AO19" i="37"/>
  <c r="AO16" i="37"/>
  <c r="AO21" i="37"/>
  <c r="AO25" i="37"/>
  <c r="AO18" i="37"/>
  <c r="AO17" i="37"/>
  <c r="AO14" i="37"/>
  <c r="AO32" i="37"/>
  <c r="AO12" i="37"/>
  <c r="AO7" i="37"/>
  <c r="AO15" i="37"/>
  <c r="AO11" i="37"/>
  <c r="AO10" i="37"/>
  <c r="AO26" i="37"/>
  <c r="AO20" i="37"/>
  <c r="AO9" i="37"/>
  <c r="AO13" i="37"/>
  <c r="AO8" i="37"/>
  <c r="CJ34" i="37" a="1"/>
  <c r="CJ34" i="37" s="1"/>
  <c r="CH100" i="37"/>
  <c r="CB101" i="37"/>
  <c r="CB35" i="37"/>
  <c r="CB234" i="37"/>
  <c r="CB169" i="37"/>
  <c r="AP5" i="37"/>
  <c r="CH167" i="37"/>
  <c r="CI167" i="37"/>
  <c r="CT167" i="39" s="1"/>
  <c r="CI33" i="37"/>
  <c r="CT33" i="39" s="1"/>
  <c r="CH33" i="37"/>
  <c r="CI232" i="37"/>
  <c r="CT232" i="39" s="1"/>
  <c r="CH232" i="37"/>
  <c r="CD171" i="39"/>
  <c r="CC234" i="37"/>
  <c r="CG104" i="39"/>
  <c r="CF236" i="39"/>
  <c r="CD35" i="37"/>
  <c r="CE35" i="37"/>
  <c r="CG35" i="37"/>
  <c r="CF35" i="37"/>
  <c r="CE171" i="39"/>
  <c r="CD234" i="37"/>
  <c r="CE169" i="37"/>
  <c r="CG171" i="39"/>
  <c r="CC236" i="39"/>
  <c r="CD169" i="37"/>
  <c r="CG101" i="37"/>
  <c r="CC104" i="39"/>
  <c r="CF169" i="37"/>
  <c r="CE37" i="39"/>
  <c r="CC169" i="37"/>
  <c r="CF171" i="39"/>
  <c r="CC171" i="39"/>
  <c r="CF104" i="39"/>
  <c r="CC101" i="37"/>
  <c r="CG37" i="39"/>
  <c r="CE101" i="37"/>
  <c r="CC35" i="37"/>
  <c r="CE104" i="39"/>
  <c r="CD101" i="37"/>
  <c r="CE236" i="39"/>
  <c r="CE234" i="37"/>
  <c r="CG236" i="39"/>
  <c r="CD37" i="39"/>
  <c r="CD104" i="39"/>
  <c r="CD236" i="39"/>
  <c r="CF37" i="39"/>
  <c r="CF234" i="37"/>
  <c r="CF101" i="37"/>
  <c r="CG169" i="37"/>
  <c r="CG234" i="37"/>
  <c r="CC37" i="39"/>
  <c r="CJ171" i="39" l="1" a="1"/>
  <c r="CJ171" i="39" s="1"/>
  <c r="CK171" i="39" s="1"/>
  <c r="CI171" i="39"/>
  <c r="CH171" i="39"/>
  <c r="CI104" i="39"/>
  <c r="CJ104" i="39" a="1"/>
  <c r="CJ104" i="39" s="1"/>
  <c r="CK104" i="39" s="1"/>
  <c r="CH104" i="39"/>
  <c r="CJ236" i="39" a="1"/>
  <c r="CJ236" i="39" s="1"/>
  <c r="CK236" i="39" s="1"/>
  <c r="CI236" i="39"/>
  <c r="CH236" i="39"/>
  <c r="CH37" i="39"/>
  <c r="CJ37" i="39" a="1"/>
  <c r="CJ37" i="39" s="1"/>
  <c r="CK37" i="39" s="1"/>
  <c r="CI37" i="39"/>
  <c r="K239" i="39"/>
  <c r="K38" i="39"/>
  <c r="CB238" i="39"/>
  <c r="K174" i="39"/>
  <c r="AR221" i="39"/>
  <c r="AR226" i="39"/>
  <c r="AR235" i="39"/>
  <c r="AR234" i="39"/>
  <c r="AR220" i="39"/>
  <c r="AR233" i="39"/>
  <c r="AR227" i="39"/>
  <c r="AR216" i="39"/>
  <c r="AR215" i="39"/>
  <c r="AR211" i="39"/>
  <c r="AR217" i="39"/>
  <c r="AR232" i="39"/>
  <c r="AR229" i="39"/>
  <c r="AR222" i="39"/>
  <c r="AR231" i="39"/>
  <c r="AR225" i="39"/>
  <c r="AR214" i="39"/>
  <c r="AR230" i="39"/>
  <c r="AR223" i="39"/>
  <c r="AR219" i="39"/>
  <c r="AR213" i="39"/>
  <c r="AR208" i="39"/>
  <c r="AR206" i="39"/>
  <c r="AR210" i="39"/>
  <c r="AR228" i="39"/>
  <c r="AR218" i="39"/>
  <c r="AR224" i="39"/>
  <c r="AR209" i="39"/>
  <c r="AR212" i="39"/>
  <c r="AR207" i="39"/>
  <c r="AR169" i="39"/>
  <c r="AR156" i="39"/>
  <c r="AR170" i="39"/>
  <c r="AR165" i="39"/>
  <c r="AR164" i="39"/>
  <c r="AR163" i="39"/>
  <c r="AR162" i="39"/>
  <c r="AR168" i="39"/>
  <c r="AR161" i="39"/>
  <c r="AR166" i="39"/>
  <c r="AR160" i="39"/>
  <c r="AR158" i="39"/>
  <c r="AR157" i="39"/>
  <c r="AR152" i="39"/>
  <c r="AR147" i="39"/>
  <c r="AR155" i="39"/>
  <c r="AR151" i="39"/>
  <c r="AR150" i="39"/>
  <c r="AR148" i="39"/>
  <c r="AR153" i="39"/>
  <c r="AR143" i="39"/>
  <c r="AR149" i="39"/>
  <c r="AR141" i="39"/>
  <c r="AR159" i="39"/>
  <c r="AR154" i="39"/>
  <c r="AR144" i="39"/>
  <c r="AR142" i="39"/>
  <c r="AR98" i="39"/>
  <c r="AR95" i="39"/>
  <c r="AR145" i="39"/>
  <c r="AR96" i="39"/>
  <c r="AR167" i="39"/>
  <c r="AR97" i="39"/>
  <c r="AR146" i="39"/>
  <c r="AR103" i="39"/>
  <c r="AR102" i="39"/>
  <c r="AR100" i="39"/>
  <c r="AR89" i="39"/>
  <c r="AR94" i="39"/>
  <c r="AR101" i="39"/>
  <c r="AR99" i="39"/>
  <c r="AR86" i="39"/>
  <c r="AR92" i="39"/>
  <c r="AR77" i="39"/>
  <c r="AR75" i="39"/>
  <c r="AR91" i="39"/>
  <c r="AR88" i="39"/>
  <c r="AR80" i="39"/>
  <c r="AR85" i="39"/>
  <c r="AR81" i="39"/>
  <c r="AR93" i="39"/>
  <c r="AR90" i="39"/>
  <c r="AR76" i="39"/>
  <c r="AR83" i="39"/>
  <c r="AR78" i="39"/>
  <c r="AR82" i="39"/>
  <c r="AR33" i="39"/>
  <c r="AR30" i="39"/>
  <c r="AR84" i="39"/>
  <c r="AR74" i="39"/>
  <c r="AR87" i="39"/>
  <c r="AR79" i="39"/>
  <c r="AR21" i="39"/>
  <c r="AR20" i="39"/>
  <c r="AR14" i="39"/>
  <c r="AR32" i="39"/>
  <c r="AR29" i="39"/>
  <c r="AR26" i="39"/>
  <c r="AR36" i="39"/>
  <c r="AR22" i="39"/>
  <c r="AR15" i="39"/>
  <c r="AR31" i="39"/>
  <c r="AR27" i="39"/>
  <c r="AR35" i="39"/>
  <c r="AR23" i="39"/>
  <c r="AR17" i="39"/>
  <c r="AR16" i="39"/>
  <c r="AR12" i="39"/>
  <c r="AR11" i="39"/>
  <c r="AR18" i="39"/>
  <c r="AR10" i="39"/>
  <c r="AR34" i="39"/>
  <c r="AR28" i="39"/>
  <c r="AR24" i="39"/>
  <c r="AR19" i="39"/>
  <c r="AR13" i="39"/>
  <c r="AR25" i="39"/>
  <c r="AR9" i="39"/>
  <c r="AS5" i="39"/>
  <c r="AR8" i="39"/>
  <c r="AR7" i="39"/>
  <c r="CB106" i="39"/>
  <c r="CB173" i="39"/>
  <c r="K106" i="39"/>
  <c r="CB39" i="39"/>
  <c r="CJ234" i="37" a="1"/>
  <c r="CJ234" i="37" s="1"/>
  <c r="CK234" i="37" s="1"/>
  <c r="CJ169" i="37" a="1"/>
  <c r="CJ169" i="37" s="1"/>
  <c r="CK169" i="37" s="1"/>
  <c r="CJ101" i="37" a="1"/>
  <c r="CJ101" i="37" s="1"/>
  <c r="CK101" i="37" s="1"/>
  <c r="CI101" i="37"/>
  <c r="CT101" i="39" s="1"/>
  <c r="CK34" i="37"/>
  <c r="AP32" i="37"/>
  <c r="AP31" i="37"/>
  <c r="AP34" i="37"/>
  <c r="AP21" i="37"/>
  <c r="AP33" i="37"/>
  <c r="AP29" i="37"/>
  <c r="AP23" i="37"/>
  <c r="AP20" i="37"/>
  <c r="AP15" i="37"/>
  <c r="AP28" i="37"/>
  <c r="AP27" i="37"/>
  <c r="AP26" i="37"/>
  <c r="AP22" i="37"/>
  <c r="AP24" i="37"/>
  <c r="AP18" i="37"/>
  <c r="AP17" i="37"/>
  <c r="AP25" i="37"/>
  <c r="AP13" i="37"/>
  <c r="AP30" i="37"/>
  <c r="AP19" i="37"/>
  <c r="AP16" i="37"/>
  <c r="AP10" i="37"/>
  <c r="AP9" i="37"/>
  <c r="AP12" i="37"/>
  <c r="AP7" i="37"/>
  <c r="AP11" i="37"/>
  <c r="AP14" i="37"/>
  <c r="AP8" i="37"/>
  <c r="CJ35" i="37" a="1"/>
  <c r="CJ35" i="37" s="1"/>
  <c r="CH101" i="37"/>
  <c r="CB102" i="37"/>
  <c r="CB235" i="37"/>
  <c r="AQ5" i="37"/>
  <c r="CB170" i="37"/>
  <c r="CI34" i="37"/>
  <c r="CT34" i="39" s="1"/>
  <c r="CH34" i="37"/>
  <c r="CB36" i="37"/>
  <c r="CI168" i="37"/>
  <c r="CT168" i="39" s="1"/>
  <c r="CH168" i="37"/>
  <c r="CI233" i="37"/>
  <c r="CT233" i="39" s="1"/>
  <c r="CH233" i="37"/>
  <c r="CD102" i="37"/>
  <c r="CF172" i="39"/>
  <c r="CF237" i="39"/>
  <c r="CF102" i="37"/>
  <c r="CE38" i="39"/>
  <c r="CE36" i="37"/>
  <c r="CE235" i="37"/>
  <c r="CF36" i="37"/>
  <c r="CD36" i="37"/>
  <c r="CF170" i="37"/>
  <c r="CC102" i="37"/>
  <c r="CD170" i="37"/>
  <c r="CG235" i="37"/>
  <c r="CF105" i="39"/>
  <c r="CG105" i="39"/>
  <c r="CG172" i="39"/>
  <c r="CC172" i="39"/>
  <c r="CE105" i="39"/>
  <c r="CF235" i="37"/>
  <c r="CG36" i="37"/>
  <c r="CE172" i="39"/>
  <c r="CE170" i="37"/>
  <c r="CD38" i="39"/>
  <c r="CE102" i="37"/>
  <c r="CD172" i="39"/>
  <c r="CG102" i="37"/>
  <c r="CD235" i="37"/>
  <c r="CC38" i="39"/>
  <c r="CC235" i="37"/>
  <c r="CG237" i="39"/>
  <c r="CC36" i="37"/>
  <c r="CC105" i="39"/>
  <c r="CD237" i="39"/>
  <c r="CE237" i="39"/>
  <c r="CC237" i="39"/>
  <c r="CC170" i="37"/>
  <c r="CG170" i="37"/>
  <c r="CG38" i="39"/>
  <c r="CF38" i="39"/>
  <c r="CD105" i="39"/>
  <c r="CJ38" i="39" l="1" a="1"/>
  <c r="CJ38" i="39" s="1"/>
  <c r="CK38" i="39" s="1"/>
  <c r="CI38" i="39"/>
  <c r="CH38" i="39"/>
  <c r="CI105" i="39"/>
  <c r="CJ105" i="39" a="1"/>
  <c r="CJ105" i="39" s="1"/>
  <c r="CK105" i="39" s="1"/>
  <c r="CH105" i="39"/>
  <c r="CI237" i="39"/>
  <c r="CH237" i="39"/>
  <c r="CJ237" i="39" a="1"/>
  <c r="CJ237" i="39" s="1"/>
  <c r="CK237" i="39" s="1"/>
  <c r="CJ172" i="39" a="1"/>
  <c r="CJ172" i="39" s="1"/>
  <c r="CK172" i="39" s="1"/>
  <c r="CI172" i="39"/>
  <c r="CH172" i="39"/>
  <c r="AS226" i="39"/>
  <c r="AS235" i="39"/>
  <c r="AS234" i="39"/>
  <c r="AS232" i="39"/>
  <c r="AS229" i="39"/>
  <c r="AS222" i="39"/>
  <c r="AS233" i="39"/>
  <c r="AS230" i="39"/>
  <c r="AS227" i="39"/>
  <c r="AS223" i="39"/>
  <c r="AS231" i="39"/>
  <c r="AS228" i="39"/>
  <c r="AS225" i="39"/>
  <c r="AS220" i="39"/>
  <c r="AS217" i="39"/>
  <c r="AS218" i="39"/>
  <c r="AS236" i="39"/>
  <c r="AS219" i="39"/>
  <c r="AS213" i="39"/>
  <c r="AS214" i="39"/>
  <c r="AS211" i="39"/>
  <c r="AS206" i="39"/>
  <c r="AS210" i="39"/>
  <c r="AS224" i="39"/>
  <c r="AS212" i="39"/>
  <c r="AS209" i="39"/>
  <c r="AS207" i="39"/>
  <c r="AS221" i="39"/>
  <c r="AS215" i="39"/>
  <c r="AS216" i="39"/>
  <c r="AS208" i="39"/>
  <c r="AS161" i="39"/>
  <c r="AS167" i="39"/>
  <c r="AS165" i="39"/>
  <c r="AS162" i="39"/>
  <c r="AS166" i="39"/>
  <c r="AS163" i="39"/>
  <c r="AS160" i="39"/>
  <c r="AS168" i="39"/>
  <c r="AS170" i="39"/>
  <c r="AS158" i="39"/>
  <c r="AS157" i="39"/>
  <c r="AS151" i="39"/>
  <c r="AS150" i="39"/>
  <c r="AS164" i="39"/>
  <c r="AS152" i="39"/>
  <c r="AS153" i="39"/>
  <c r="AS171" i="39"/>
  <c r="AS169" i="39"/>
  <c r="AS155" i="39"/>
  <c r="AS148" i="39"/>
  <c r="AS143" i="39"/>
  <c r="AS149" i="39"/>
  <c r="AS141" i="39"/>
  <c r="AS156" i="39"/>
  <c r="AS146" i="39"/>
  <c r="AS145" i="39"/>
  <c r="AS147" i="39"/>
  <c r="AS154" i="39"/>
  <c r="AS101" i="39"/>
  <c r="AS159" i="39"/>
  <c r="AS99" i="39"/>
  <c r="AS144" i="39"/>
  <c r="AS142" i="39"/>
  <c r="AS100" i="39"/>
  <c r="AS98" i="39"/>
  <c r="AS95" i="39"/>
  <c r="AS97" i="39"/>
  <c r="AS96" i="39"/>
  <c r="AS103" i="39"/>
  <c r="AS94" i="39"/>
  <c r="AS104" i="39"/>
  <c r="AS92" i="39"/>
  <c r="AS89" i="39"/>
  <c r="AS84" i="39"/>
  <c r="AS83" i="39"/>
  <c r="AS79" i="39"/>
  <c r="AS78" i="39"/>
  <c r="AS91" i="39"/>
  <c r="AS88" i="39"/>
  <c r="AS80" i="39"/>
  <c r="AS85" i="39"/>
  <c r="AS81" i="39"/>
  <c r="AS93" i="39"/>
  <c r="AS90" i="39"/>
  <c r="AS76" i="39"/>
  <c r="AS87" i="39"/>
  <c r="AS82" i="39"/>
  <c r="AS74" i="39"/>
  <c r="AS75" i="39"/>
  <c r="AS36" i="39"/>
  <c r="AS102" i="39"/>
  <c r="AS86" i="39"/>
  <c r="AS77" i="39"/>
  <c r="AS32" i="39"/>
  <c r="AS37" i="39"/>
  <c r="AS29" i="39"/>
  <c r="AS26" i="39"/>
  <c r="AS9" i="39"/>
  <c r="AS22" i="39"/>
  <c r="AS15" i="39"/>
  <c r="AS31" i="39"/>
  <c r="AS27" i="39"/>
  <c r="AS35" i="39"/>
  <c r="AS23" i="39"/>
  <c r="AS17" i="39"/>
  <c r="AS16" i="39"/>
  <c r="AS12" i="39"/>
  <c r="AS11" i="39"/>
  <c r="AS18" i="39"/>
  <c r="AS10" i="39"/>
  <c r="AS8" i="39"/>
  <c r="AS34" i="39"/>
  <c r="AS28" i="39"/>
  <c r="AS24" i="39"/>
  <c r="AS19" i="39"/>
  <c r="AS13" i="39"/>
  <c r="AS30" i="39"/>
  <c r="AS25" i="39"/>
  <c r="AS33" i="39"/>
  <c r="AS21" i="39"/>
  <c r="AS20" i="39"/>
  <c r="AS14" i="39"/>
  <c r="AT5" i="39"/>
  <c r="AS7" i="39"/>
  <c r="K175" i="39"/>
  <c r="K39" i="39"/>
  <c r="CB174" i="39"/>
  <c r="K107" i="39"/>
  <c r="CB107" i="39"/>
  <c r="CB239" i="39"/>
  <c r="CB40" i="39"/>
  <c r="K240" i="39"/>
  <c r="CJ235" i="37" a="1"/>
  <c r="CJ235" i="37" s="1"/>
  <c r="CK235" i="37" s="1"/>
  <c r="CJ170" i="37" a="1"/>
  <c r="CJ170" i="37" s="1"/>
  <c r="CK170" i="37" s="1"/>
  <c r="CJ102" i="37" a="1"/>
  <c r="CJ102" i="37" s="1"/>
  <c r="CK102" i="37" s="1"/>
  <c r="CI102" i="37"/>
  <c r="CT102" i="39" s="1"/>
  <c r="CK35" i="37"/>
  <c r="AQ34" i="37"/>
  <c r="AQ32" i="37"/>
  <c r="AQ28" i="37"/>
  <c r="AQ23" i="37"/>
  <c r="AQ30" i="37"/>
  <c r="AQ31" i="37"/>
  <c r="AQ26" i="37"/>
  <c r="AQ25" i="37"/>
  <c r="AQ20" i="37"/>
  <c r="AQ15" i="37"/>
  <c r="AQ21" i="37"/>
  <c r="AQ19" i="37"/>
  <c r="AQ16" i="37"/>
  <c r="AQ35" i="37"/>
  <c r="AQ33" i="37"/>
  <c r="AQ29" i="37"/>
  <c r="AQ11" i="37"/>
  <c r="AQ8" i="37"/>
  <c r="AQ24" i="37"/>
  <c r="AQ10" i="37"/>
  <c r="AQ17" i="37"/>
  <c r="AQ13" i="37"/>
  <c r="AQ18" i="37"/>
  <c r="AQ9" i="37"/>
  <c r="AQ14" i="37"/>
  <c r="AQ27" i="37"/>
  <c r="AQ22" i="37"/>
  <c r="AQ12" i="37"/>
  <c r="AQ7" i="37"/>
  <c r="CJ36" i="37" a="1"/>
  <c r="CJ36" i="37" s="1"/>
  <c r="CK36" i="37" s="1"/>
  <c r="CH102" i="37"/>
  <c r="CB103" i="37"/>
  <c r="CB171" i="37"/>
  <c r="CI234" i="37"/>
  <c r="CT234" i="39" s="1"/>
  <c r="CH234" i="37"/>
  <c r="AR5" i="37"/>
  <c r="CB236" i="37"/>
  <c r="CI35" i="37"/>
  <c r="CT35" i="39" s="1"/>
  <c r="CH35" i="37"/>
  <c r="CB37" i="37"/>
  <c r="CI169" i="37"/>
  <c r="CT169" i="39" s="1"/>
  <c r="CH169" i="37"/>
  <c r="CE39" i="39"/>
  <c r="CG39" i="39"/>
  <c r="CC103" i="37"/>
  <c r="CC37" i="37"/>
  <c r="CD236" i="37"/>
  <c r="CG106" i="39"/>
  <c r="CG173" i="39"/>
  <c r="CD171" i="37"/>
  <c r="CE106" i="39"/>
  <c r="CE103" i="37"/>
  <c r="CF236" i="37"/>
  <c r="CD238" i="39"/>
  <c r="CG37" i="37"/>
  <c r="CE171" i="37"/>
  <c r="CE173" i="39"/>
  <c r="CF171" i="37"/>
  <c r="CC238" i="39"/>
  <c r="CD106" i="39"/>
  <c r="CF106" i="39"/>
  <c r="CG238" i="39"/>
  <c r="CD39" i="39"/>
  <c r="CC173" i="39"/>
  <c r="CC39" i="39"/>
  <c r="CE238" i="39"/>
  <c r="CD37" i="37"/>
  <c r="CF37" i="37"/>
  <c r="CG236" i="37"/>
  <c r="CD103" i="37"/>
  <c r="CF39" i="39"/>
  <c r="CF173" i="39"/>
  <c r="CG103" i="37"/>
  <c r="CF103" i="37"/>
  <c r="CC236" i="37"/>
  <c r="CG171" i="37"/>
  <c r="CF238" i="39"/>
  <c r="CE37" i="37"/>
  <c r="CE236" i="37"/>
  <c r="CC171" i="37"/>
  <c r="CD173" i="39"/>
  <c r="CC106" i="39"/>
  <c r="CJ39" i="39" l="1" a="1"/>
  <c r="CJ39" i="39" s="1"/>
  <c r="CK39" i="39" s="1"/>
  <c r="CI39" i="39"/>
  <c r="CH39" i="39"/>
  <c r="CJ106" i="39" a="1"/>
  <c r="CJ106" i="39" s="1"/>
  <c r="CK106" i="39" s="1"/>
  <c r="CI106" i="39"/>
  <c r="CH106" i="39"/>
  <c r="CH238" i="39"/>
  <c r="CJ238" i="39" a="1"/>
  <c r="CJ238" i="39" s="1"/>
  <c r="CK238" i="39" s="1"/>
  <c r="CI238" i="39"/>
  <c r="CH173" i="39"/>
  <c r="CJ173" i="39" a="1"/>
  <c r="CJ173" i="39" s="1"/>
  <c r="CK173" i="39" s="1"/>
  <c r="CI173" i="39"/>
  <c r="CB240" i="39"/>
  <c r="CB108" i="39"/>
  <c r="AT234" i="39"/>
  <c r="AT235" i="39"/>
  <c r="AT232" i="39"/>
  <c r="AT229" i="39"/>
  <c r="AT222" i="39"/>
  <c r="AT233" i="39"/>
  <c r="AT237" i="39"/>
  <c r="AT224" i="39"/>
  <c r="AT221" i="39"/>
  <c r="AT218" i="39"/>
  <c r="AT212" i="39"/>
  <c r="AT228" i="39"/>
  <c r="AT236" i="39"/>
  <c r="AT230" i="39"/>
  <c r="AT223" i="39"/>
  <c r="AT226" i="39"/>
  <c r="AT216" i="39"/>
  <c r="AT215" i="39"/>
  <c r="AT213" i="39"/>
  <c r="AT211" i="39"/>
  <c r="AT225" i="39"/>
  <c r="AT227" i="39"/>
  <c r="AT210" i="39"/>
  <c r="AT209" i="39"/>
  <c r="AT219" i="39"/>
  <c r="AT214" i="39"/>
  <c r="AT208" i="39"/>
  <c r="AT217" i="39"/>
  <c r="AT231" i="39"/>
  <c r="AT207" i="39"/>
  <c r="AT167" i="39"/>
  <c r="AT164" i="39"/>
  <c r="AT157" i="39"/>
  <c r="AT170" i="39"/>
  <c r="AT206" i="39"/>
  <c r="AT168" i="39"/>
  <c r="AT169" i="39"/>
  <c r="AT156" i="39"/>
  <c r="AT160" i="39"/>
  <c r="AT171" i="39"/>
  <c r="AT220" i="39"/>
  <c r="AT158" i="39"/>
  <c r="AT151" i="39"/>
  <c r="AT150" i="39"/>
  <c r="AT166" i="39"/>
  <c r="AT152" i="39"/>
  <c r="AT162" i="39"/>
  <c r="AT153" i="39"/>
  <c r="AT172" i="39"/>
  <c r="AT161" i="39"/>
  <c r="AT148" i="39"/>
  <c r="AT143" i="39"/>
  <c r="AT165" i="39"/>
  <c r="AT149" i="39"/>
  <c r="AT141" i="39"/>
  <c r="AT146" i="39"/>
  <c r="AT145" i="39"/>
  <c r="AT163" i="39"/>
  <c r="AT159" i="39"/>
  <c r="AT154" i="39"/>
  <c r="AT144" i="39"/>
  <c r="AT142" i="39"/>
  <c r="AT155" i="39"/>
  <c r="AT104" i="39"/>
  <c r="AT96" i="39"/>
  <c r="AT102" i="39"/>
  <c r="AT147" i="39"/>
  <c r="AT103" i="39"/>
  <c r="AT101" i="39"/>
  <c r="AT100" i="39"/>
  <c r="AT98" i="39"/>
  <c r="AT90" i="39"/>
  <c r="AT84" i="39"/>
  <c r="AT105" i="39"/>
  <c r="AT95" i="39"/>
  <c r="AT99" i="39"/>
  <c r="AT88" i="39"/>
  <c r="AT87" i="39"/>
  <c r="AT86" i="39"/>
  <c r="AT77" i="39"/>
  <c r="AT75" i="39"/>
  <c r="AT97" i="39"/>
  <c r="AT91" i="39"/>
  <c r="AT94" i="39"/>
  <c r="AT85" i="39"/>
  <c r="AT81" i="39"/>
  <c r="AT93" i="39"/>
  <c r="AT76" i="39"/>
  <c r="AT82" i="39"/>
  <c r="AT74" i="39"/>
  <c r="AT92" i="39"/>
  <c r="AT78" i="39"/>
  <c r="AT80" i="39"/>
  <c r="AT31" i="39"/>
  <c r="AT79" i="39"/>
  <c r="AT89" i="39"/>
  <c r="AT83" i="39"/>
  <c r="AT35" i="39"/>
  <c r="AT32" i="39"/>
  <c r="AT22" i="39"/>
  <c r="AT15" i="39"/>
  <c r="AT36" i="39"/>
  <c r="AT27" i="39"/>
  <c r="AT23" i="39"/>
  <c r="AT17" i="39"/>
  <c r="AT16" i="39"/>
  <c r="AT12" i="39"/>
  <c r="AT11" i="39"/>
  <c r="AT18" i="39"/>
  <c r="AT10" i="39"/>
  <c r="AT8" i="39"/>
  <c r="AT34" i="39"/>
  <c r="AT28" i="39"/>
  <c r="AT24" i="39"/>
  <c r="AT19" i="39"/>
  <c r="AT13" i="39"/>
  <c r="AT38" i="39"/>
  <c r="AT30" i="39"/>
  <c r="AT25" i="39"/>
  <c r="AT33" i="39"/>
  <c r="AT21" i="39"/>
  <c r="AT20" i="39"/>
  <c r="AT14" i="39"/>
  <c r="AT37" i="39"/>
  <c r="AT29" i="39"/>
  <c r="AT26" i="39"/>
  <c r="AT9" i="39"/>
  <c r="AT7" i="39"/>
  <c r="AU5" i="39"/>
  <c r="CB41" i="39"/>
  <c r="CB175" i="39"/>
  <c r="K241" i="39"/>
  <c r="K40" i="39"/>
  <c r="K176" i="39"/>
  <c r="K108" i="39"/>
  <c r="CJ236" i="37" a="1"/>
  <c r="CJ236" i="37" s="1"/>
  <c r="CK236" i="37" s="1"/>
  <c r="CJ171" i="37" a="1"/>
  <c r="CJ171" i="37" s="1"/>
  <c r="CK171" i="37" s="1"/>
  <c r="CI103" i="37"/>
  <c r="CT103" i="39" s="1"/>
  <c r="CJ103" i="37" a="1"/>
  <c r="CJ103" i="37" s="1"/>
  <c r="CK103" i="37" s="1"/>
  <c r="AR36" i="37"/>
  <c r="AR31" i="37"/>
  <c r="AR30" i="37"/>
  <c r="AR32" i="37"/>
  <c r="AR33" i="37"/>
  <c r="AR29" i="37"/>
  <c r="AR22" i="37"/>
  <c r="AR27" i="37"/>
  <c r="AR24" i="37"/>
  <c r="AR35" i="37"/>
  <c r="AR25" i="37"/>
  <c r="AR18" i="37"/>
  <c r="AR17" i="37"/>
  <c r="AR19" i="37"/>
  <c r="AR23" i="37"/>
  <c r="AR20" i="37"/>
  <c r="AR15" i="37"/>
  <c r="AR14" i="37"/>
  <c r="AR34" i="37"/>
  <c r="AR21" i="37"/>
  <c r="AR10" i="37"/>
  <c r="AR16" i="37"/>
  <c r="AR28" i="37"/>
  <c r="AR9" i="37"/>
  <c r="AR26" i="37"/>
  <c r="AR8" i="37"/>
  <c r="AR12" i="37"/>
  <c r="AR13" i="37"/>
  <c r="AR7" i="37"/>
  <c r="AR11" i="37"/>
  <c r="CJ37" i="37" a="1"/>
  <c r="CJ37" i="37" s="1"/>
  <c r="CH103" i="37"/>
  <c r="CB104" i="37"/>
  <c r="CB172" i="37"/>
  <c r="CB38" i="37"/>
  <c r="CI170" i="37"/>
  <c r="CT170" i="39" s="1"/>
  <c r="CH170" i="37"/>
  <c r="CI36" i="37"/>
  <c r="CT36" i="39" s="1"/>
  <c r="CH36" i="37"/>
  <c r="CB237" i="37"/>
  <c r="AS5" i="37"/>
  <c r="CH235" i="37"/>
  <c r="CI235" i="37"/>
  <c r="CT235" i="39" s="1"/>
  <c r="CF104" i="37"/>
  <c r="CF40" i="39"/>
  <c r="CC172" i="37"/>
  <c r="CE107" i="39"/>
  <c r="CC104" i="37"/>
  <c r="CF239" i="39"/>
  <c r="CE38" i="37"/>
  <c r="CG237" i="37"/>
  <c r="CG38" i="37"/>
  <c r="CE239" i="39"/>
  <c r="CD172" i="37"/>
  <c r="CE172" i="37"/>
  <c r="CD107" i="39"/>
  <c r="CC237" i="37"/>
  <c r="CE174" i="39"/>
  <c r="CD174" i="39"/>
  <c r="CD38" i="37"/>
  <c r="CD237" i="37"/>
  <c r="CF174" i="39"/>
  <c r="CG172" i="37"/>
  <c r="CC40" i="39"/>
  <c r="CG239" i="39"/>
  <c r="CG174" i="39"/>
  <c r="CD239" i="39"/>
  <c r="CF38" i="37"/>
  <c r="CG40" i="39"/>
  <c r="CF107" i="39"/>
  <c r="CF237" i="37"/>
  <c r="CD104" i="37"/>
  <c r="CD40" i="39"/>
  <c r="CG107" i="39"/>
  <c r="CG104" i="37"/>
  <c r="CE104" i="37"/>
  <c r="CC38" i="37"/>
  <c r="CC239" i="39"/>
  <c r="CE40" i="39"/>
  <c r="CF172" i="37"/>
  <c r="CC174" i="39"/>
  <c r="CE237" i="37"/>
  <c r="CC107" i="39"/>
  <c r="CI40" i="39" l="1"/>
  <c r="CH40" i="39"/>
  <c r="CJ40" i="39" a="1"/>
  <c r="CJ40" i="39" s="1"/>
  <c r="CK40" i="39" s="1"/>
  <c r="CJ174" i="39" a="1"/>
  <c r="CJ174" i="39" s="1"/>
  <c r="CK174" i="39" s="1"/>
  <c r="CH174" i="39"/>
  <c r="CI174" i="39"/>
  <c r="CJ239" i="39" a="1"/>
  <c r="CJ239" i="39" s="1"/>
  <c r="CK239" i="39" s="1"/>
  <c r="CI239" i="39"/>
  <c r="CH239" i="39"/>
  <c r="CJ107" i="39" a="1"/>
  <c r="CJ107" i="39" s="1"/>
  <c r="CK107" i="39" s="1"/>
  <c r="CH107" i="39"/>
  <c r="CI107" i="39"/>
  <c r="CB241" i="39"/>
  <c r="K109" i="39"/>
  <c r="CB176" i="39"/>
  <c r="CB42" i="39"/>
  <c r="CB109" i="39"/>
  <c r="K177" i="39"/>
  <c r="K41" i="39"/>
  <c r="K242" i="39"/>
  <c r="AU237" i="39"/>
  <c r="AU236" i="39"/>
  <c r="AU235" i="39"/>
  <c r="AU234" i="39"/>
  <c r="AU233" i="39"/>
  <c r="AU230" i="39"/>
  <c r="AU227" i="39"/>
  <c r="AU223" i="39"/>
  <c r="AU238" i="39"/>
  <c r="AU226" i="39"/>
  <c r="AU228" i="39"/>
  <c r="AU221" i="39"/>
  <c r="AU219" i="39"/>
  <c r="AU232" i="39"/>
  <c r="AU224" i="39"/>
  <c r="AU214" i="39"/>
  <c r="AU220" i="39"/>
  <c r="AU217" i="39"/>
  <c r="AU225" i="39"/>
  <c r="AU210" i="39"/>
  <c r="AU209" i="39"/>
  <c r="AU207" i="39"/>
  <c r="AU222" i="39"/>
  <c r="AU212" i="39"/>
  <c r="AU231" i="39"/>
  <c r="AU213" i="39"/>
  <c r="AU211" i="39"/>
  <c r="AU206" i="39"/>
  <c r="AU229" i="39"/>
  <c r="AU216" i="39"/>
  <c r="AU208" i="39"/>
  <c r="AU218" i="39"/>
  <c r="AU170" i="39"/>
  <c r="AU215" i="39"/>
  <c r="AU173" i="39"/>
  <c r="AU165" i="39"/>
  <c r="AU171" i="39"/>
  <c r="AU172" i="39"/>
  <c r="AU161" i="39"/>
  <c r="AU166" i="39"/>
  <c r="AU157" i="39"/>
  <c r="AU152" i="39"/>
  <c r="AU164" i="39"/>
  <c r="AU162" i="39"/>
  <c r="AU160" i="39"/>
  <c r="AU153" i="39"/>
  <c r="AU159" i="39"/>
  <c r="AU156" i="39"/>
  <c r="AU155" i="39"/>
  <c r="AU154" i="39"/>
  <c r="AU169" i="39"/>
  <c r="AU167" i="39"/>
  <c r="AU168" i="39"/>
  <c r="AU158" i="39"/>
  <c r="AU151" i="39"/>
  <c r="AU150" i="39"/>
  <c r="AU143" i="39"/>
  <c r="AU149" i="39"/>
  <c r="AU141" i="39"/>
  <c r="AU146" i="39"/>
  <c r="AU145" i="39"/>
  <c r="AU163" i="39"/>
  <c r="AU144" i="39"/>
  <c r="AU142" i="39"/>
  <c r="AU147" i="39"/>
  <c r="AU148" i="39"/>
  <c r="AU99" i="39"/>
  <c r="AU105" i="39"/>
  <c r="AU97" i="39"/>
  <c r="AU106" i="39"/>
  <c r="AU98" i="39"/>
  <c r="AU104" i="39"/>
  <c r="AU96" i="39"/>
  <c r="AU103" i="39"/>
  <c r="AU100" i="39"/>
  <c r="AU91" i="39"/>
  <c r="AU85" i="39"/>
  <c r="AU101" i="39"/>
  <c r="AU95" i="39"/>
  <c r="AU102" i="39"/>
  <c r="AU93" i="39"/>
  <c r="AU80" i="39"/>
  <c r="AU88" i="39"/>
  <c r="AU94" i="39"/>
  <c r="AU81" i="39"/>
  <c r="AU76" i="39"/>
  <c r="AU90" i="39"/>
  <c r="AU82" i="39"/>
  <c r="AU74" i="39"/>
  <c r="AU87" i="39"/>
  <c r="AU92" i="39"/>
  <c r="AU89" i="39"/>
  <c r="AU83" i="39"/>
  <c r="AU79" i="39"/>
  <c r="AU78" i="39"/>
  <c r="AU75" i="39"/>
  <c r="AU84" i="39"/>
  <c r="AU34" i="39"/>
  <c r="AU86" i="39"/>
  <c r="AU77" i="39"/>
  <c r="AU38" i="39"/>
  <c r="AU36" i="39"/>
  <c r="AU27" i="39"/>
  <c r="AU31" i="39"/>
  <c r="AU23" i="39"/>
  <c r="AU17" i="39"/>
  <c r="AU16" i="39"/>
  <c r="AU12" i="39"/>
  <c r="AU11" i="39"/>
  <c r="AU35" i="39"/>
  <c r="AU18" i="39"/>
  <c r="AU10" i="39"/>
  <c r="AU39" i="39"/>
  <c r="AU28" i="39"/>
  <c r="AU24" i="39"/>
  <c r="AU19" i="39"/>
  <c r="AU13" i="39"/>
  <c r="AU30" i="39"/>
  <c r="AU25" i="39"/>
  <c r="AU33" i="39"/>
  <c r="AU21" i="39"/>
  <c r="AU20" i="39"/>
  <c r="AU14" i="39"/>
  <c r="AU37" i="39"/>
  <c r="AU29" i="39"/>
  <c r="AU26" i="39"/>
  <c r="AU9" i="39"/>
  <c r="AU32" i="39"/>
  <c r="AU22" i="39"/>
  <c r="AU15" i="39"/>
  <c r="AU7" i="39"/>
  <c r="AV5" i="39"/>
  <c r="AU8" i="39"/>
  <c r="CJ237" i="37" a="1"/>
  <c r="CJ237" i="37" s="1"/>
  <c r="CK237" i="37" s="1"/>
  <c r="CJ172" i="37" a="1"/>
  <c r="CJ172" i="37" s="1"/>
  <c r="CK172" i="37" s="1"/>
  <c r="CJ104" i="37" a="1"/>
  <c r="CJ104" i="37" s="1"/>
  <c r="CK104" i="37" s="1"/>
  <c r="CI104" i="37"/>
  <c r="CT104" i="39" s="1"/>
  <c r="CK37" i="37"/>
  <c r="AS37" i="37"/>
  <c r="AS30" i="37"/>
  <c r="AS35" i="37"/>
  <c r="AS34" i="37"/>
  <c r="AS21" i="37"/>
  <c r="AS32" i="37"/>
  <c r="AS28" i="37"/>
  <c r="AS27" i="37"/>
  <c r="AS26" i="37"/>
  <c r="AS22" i="37"/>
  <c r="AS18" i="37"/>
  <c r="AS17" i="37"/>
  <c r="AS33" i="37"/>
  <c r="AS29" i="37"/>
  <c r="AS23" i="37"/>
  <c r="AS20" i="37"/>
  <c r="AS15" i="37"/>
  <c r="AS19" i="37"/>
  <c r="AS16" i="37"/>
  <c r="AS11" i="37"/>
  <c r="AS12" i="37"/>
  <c r="AS13" i="37"/>
  <c r="AS36" i="37"/>
  <c r="AS9" i="37"/>
  <c r="AS31" i="37"/>
  <c r="AS7" i="37"/>
  <c r="AS14" i="37"/>
  <c r="AS8" i="37"/>
  <c r="AS24" i="37"/>
  <c r="AS10" i="37"/>
  <c r="AS25" i="37"/>
  <c r="CJ38" i="37" a="1"/>
  <c r="CJ38" i="37" s="1"/>
  <c r="CH104" i="37"/>
  <c r="CB105" i="37"/>
  <c r="AT5" i="37"/>
  <c r="CB238" i="37"/>
  <c r="CH171" i="37"/>
  <c r="CI171" i="37"/>
  <c r="CT171" i="39" s="1"/>
  <c r="CB39" i="37"/>
  <c r="CH37" i="37"/>
  <c r="CI37" i="37"/>
  <c r="CT37" i="39" s="1"/>
  <c r="CB173" i="37"/>
  <c r="CI236" i="37"/>
  <c r="CT236" i="39" s="1"/>
  <c r="CH236" i="37"/>
  <c r="CF173" i="37"/>
  <c r="CF175" i="39"/>
  <c r="CF240" i="39"/>
  <c r="CG39" i="37"/>
  <c r="CE240" i="39"/>
  <c r="CG238" i="37"/>
  <c r="CC39" i="37"/>
  <c r="CG240" i="39"/>
  <c r="CD41" i="39"/>
  <c r="CF39" i="37"/>
  <c r="CG105" i="37"/>
  <c r="CC240" i="39"/>
  <c r="CD39" i="37"/>
  <c r="CE41" i="39"/>
  <c r="CF105" i="37"/>
  <c r="CC41" i="39"/>
  <c r="CC175" i="39"/>
  <c r="CF41" i="39"/>
  <c r="CG173" i="37"/>
  <c r="CF108" i="39"/>
  <c r="CC173" i="37"/>
  <c r="CE39" i="37"/>
  <c r="CD173" i="37"/>
  <c r="CE175" i="39"/>
  <c r="CF238" i="37"/>
  <c r="CE238" i="37"/>
  <c r="CC105" i="37"/>
  <c r="CG108" i="39"/>
  <c r="CD240" i="39"/>
  <c r="CE105" i="37"/>
  <c r="CD108" i="39"/>
  <c r="CE173" i="37"/>
  <c r="CG41" i="39"/>
  <c r="CD238" i="37"/>
  <c r="CC108" i="39"/>
  <c r="CD105" i="37"/>
  <c r="CE108" i="39"/>
  <c r="CD175" i="39"/>
  <c r="CC238" i="37"/>
  <c r="CG175" i="39"/>
  <c r="CH175" i="39" l="1"/>
  <c r="CJ175" i="39" a="1"/>
  <c r="CJ175" i="39" s="1"/>
  <c r="CK175" i="39" s="1"/>
  <c r="CI175" i="39"/>
  <c r="CJ108" i="39" a="1"/>
  <c r="CJ108" i="39" s="1"/>
  <c r="CK108" i="39" s="1"/>
  <c r="CH108" i="39"/>
  <c r="CI108" i="39"/>
  <c r="CI240" i="39"/>
  <c r="CJ240" i="39" a="1"/>
  <c r="CJ240" i="39" s="1"/>
  <c r="CK240" i="39" s="1"/>
  <c r="CH240" i="39"/>
  <c r="CH41" i="39"/>
  <c r="CJ41" i="39" a="1"/>
  <c r="CJ41" i="39" s="1"/>
  <c r="CK41" i="39" s="1"/>
  <c r="CI41" i="39"/>
  <c r="AV238" i="39"/>
  <c r="AV232" i="39"/>
  <c r="AV237" i="39"/>
  <c r="AV233" i="39"/>
  <c r="AV234" i="39"/>
  <c r="AV230" i="39"/>
  <c r="AV227" i="39"/>
  <c r="AV223" i="39"/>
  <c r="AV239" i="39"/>
  <c r="AV224" i="39"/>
  <c r="AV236" i="39"/>
  <c r="AV231" i="39"/>
  <c r="AV228" i="39"/>
  <c r="AV225" i="39"/>
  <c r="AV229" i="39"/>
  <c r="AV222" i="39"/>
  <c r="AV221" i="39"/>
  <c r="AV219" i="39"/>
  <c r="AV213" i="39"/>
  <c r="AV235" i="39"/>
  <c r="AV218" i="39"/>
  <c r="AV209" i="39"/>
  <c r="AV207" i="39"/>
  <c r="AV212" i="39"/>
  <c r="AV216" i="39"/>
  <c r="AV217" i="39"/>
  <c r="AV214" i="39"/>
  <c r="AV208" i="39"/>
  <c r="AV210" i="39"/>
  <c r="AV220" i="39"/>
  <c r="AV215" i="39"/>
  <c r="AV206" i="39"/>
  <c r="AV173" i="39"/>
  <c r="AV165" i="39"/>
  <c r="AV162" i="39"/>
  <c r="AV158" i="39"/>
  <c r="AV168" i="39"/>
  <c r="AV174" i="39"/>
  <c r="AV166" i="39"/>
  <c r="AV163" i="39"/>
  <c r="AV226" i="39"/>
  <c r="AV167" i="39"/>
  <c r="AV164" i="39"/>
  <c r="AV157" i="39"/>
  <c r="AV169" i="39"/>
  <c r="AV159" i="39"/>
  <c r="AV171" i="39"/>
  <c r="AV161" i="39"/>
  <c r="AV160" i="39"/>
  <c r="AV153" i="39"/>
  <c r="AV156" i="39"/>
  <c r="AV155" i="39"/>
  <c r="AV154" i="39"/>
  <c r="AV211" i="39"/>
  <c r="AV172" i="39"/>
  <c r="AV170" i="39"/>
  <c r="AV152" i="39"/>
  <c r="AV149" i="39"/>
  <c r="AV141" i="39"/>
  <c r="AV151" i="39"/>
  <c r="AV150" i="39"/>
  <c r="AV146" i="39"/>
  <c r="AV145" i="39"/>
  <c r="AV144" i="39"/>
  <c r="AV142" i="39"/>
  <c r="AV147" i="39"/>
  <c r="AV143" i="39"/>
  <c r="AV102" i="39"/>
  <c r="AV100" i="39"/>
  <c r="AV148" i="39"/>
  <c r="AV101" i="39"/>
  <c r="AV107" i="39"/>
  <c r="AV99" i="39"/>
  <c r="AV98" i="39"/>
  <c r="AV106" i="39"/>
  <c r="AV96" i="39"/>
  <c r="AV103" i="39"/>
  <c r="AV105" i="39"/>
  <c r="AV95" i="39"/>
  <c r="AV86" i="39"/>
  <c r="AV104" i="39"/>
  <c r="AV97" i="39"/>
  <c r="AV89" i="39"/>
  <c r="AV91" i="39"/>
  <c r="AV88" i="39"/>
  <c r="AV94" i="39"/>
  <c r="AV85" i="39"/>
  <c r="AV76" i="39"/>
  <c r="AV93" i="39"/>
  <c r="AV90" i="39"/>
  <c r="AV82" i="39"/>
  <c r="AV74" i="39"/>
  <c r="AV87" i="39"/>
  <c r="AV92" i="39"/>
  <c r="AV83" i="39"/>
  <c r="AV79" i="39"/>
  <c r="AV78" i="39"/>
  <c r="AV84" i="39"/>
  <c r="AV77" i="39"/>
  <c r="AV75" i="39"/>
  <c r="AV80" i="39"/>
  <c r="AV37" i="39"/>
  <c r="AV81" i="39"/>
  <c r="AV33" i="39"/>
  <c r="AV40" i="39"/>
  <c r="AV31" i="39"/>
  <c r="AV23" i="39"/>
  <c r="AV17" i="39"/>
  <c r="AV16" i="39"/>
  <c r="AV12" i="39"/>
  <c r="AV11" i="39"/>
  <c r="AV35" i="39"/>
  <c r="AV18" i="39"/>
  <c r="AV10" i="39"/>
  <c r="AV39" i="39"/>
  <c r="AV28" i="39"/>
  <c r="AV24" i="39"/>
  <c r="AV19" i="39"/>
  <c r="AV13" i="39"/>
  <c r="AV34" i="39"/>
  <c r="AV30" i="39"/>
  <c r="AV25" i="39"/>
  <c r="AV38" i="39"/>
  <c r="AV21" i="39"/>
  <c r="AV20" i="39"/>
  <c r="AV14" i="39"/>
  <c r="AV29" i="39"/>
  <c r="AV26" i="39"/>
  <c r="AV32" i="39"/>
  <c r="AV22" i="39"/>
  <c r="AV15" i="39"/>
  <c r="AV36" i="39"/>
  <c r="AV27" i="39"/>
  <c r="AV7" i="39"/>
  <c r="AW5" i="39"/>
  <c r="AV9" i="39"/>
  <c r="AV8" i="39"/>
  <c r="K42" i="39"/>
  <c r="K178" i="39"/>
  <c r="CB110" i="39"/>
  <c r="CB177" i="39"/>
  <c r="CB242" i="39"/>
  <c r="CB43" i="39"/>
  <c r="K243" i="39"/>
  <c r="K110" i="39"/>
  <c r="CJ238" i="37" a="1"/>
  <c r="CJ238" i="37" s="1"/>
  <c r="CK238" i="37" s="1"/>
  <c r="CJ173" i="37" a="1"/>
  <c r="CJ173" i="37" s="1"/>
  <c r="CK173" i="37" s="1"/>
  <c r="CJ105" i="37" a="1"/>
  <c r="CJ105" i="37" s="1"/>
  <c r="CK105" i="37" s="1"/>
  <c r="CI105" i="37"/>
  <c r="CT105" i="39" s="1"/>
  <c r="CK38" i="37"/>
  <c r="AT34" i="37"/>
  <c r="AT33" i="37"/>
  <c r="AT36" i="37"/>
  <c r="AT29" i="37"/>
  <c r="AT22" i="37"/>
  <c r="AT37" i="37"/>
  <c r="AT26" i="37"/>
  <c r="AT25" i="37"/>
  <c r="AT32" i="37"/>
  <c r="AT28" i="37"/>
  <c r="AT23" i="37"/>
  <c r="AT27" i="37"/>
  <c r="AT38" i="37"/>
  <c r="AT31" i="37"/>
  <c r="AT24" i="37"/>
  <c r="AT19" i="37"/>
  <c r="AT16" i="37"/>
  <c r="AT30" i="37"/>
  <c r="AT14" i="37"/>
  <c r="AT20" i="37"/>
  <c r="AT10" i="37"/>
  <c r="AT17" i="37"/>
  <c r="AT35" i="37"/>
  <c r="AT18" i="37"/>
  <c r="AT8" i="37"/>
  <c r="AT21" i="37"/>
  <c r="AT13" i="37"/>
  <c r="AT7" i="37"/>
  <c r="AT12" i="37"/>
  <c r="AT11" i="37"/>
  <c r="AT15" i="37"/>
  <c r="AT9" i="37"/>
  <c r="CJ39" i="37" a="1"/>
  <c r="CJ39" i="37" s="1"/>
  <c r="CK39" i="37" s="1"/>
  <c r="CH105" i="37"/>
  <c r="CB106" i="37"/>
  <c r="CH38" i="37"/>
  <c r="CI38" i="37"/>
  <c r="CT38" i="39" s="1"/>
  <c r="CI237" i="37"/>
  <c r="CT237" i="39" s="1"/>
  <c r="CH237" i="37"/>
  <c r="CB174" i="37"/>
  <c r="CB40" i="37"/>
  <c r="CB239" i="37"/>
  <c r="AU5" i="37"/>
  <c r="CI172" i="37"/>
  <c r="CT172" i="39" s="1"/>
  <c r="CH172" i="37"/>
  <c r="CG239" i="37"/>
  <c r="CD176" i="39"/>
  <c r="CE239" i="37"/>
  <c r="CC239" i="37"/>
  <c r="CD42" i="39"/>
  <c r="CE241" i="39"/>
  <c r="CE42" i="39"/>
  <c r="CE109" i="39"/>
  <c r="CG241" i="39"/>
  <c r="CF109" i="39"/>
  <c r="CG106" i="37"/>
  <c r="CD239" i="37"/>
  <c r="CG176" i="39"/>
  <c r="CE176" i="39"/>
  <c r="CE106" i="37"/>
  <c r="CC40" i="37"/>
  <c r="CF241" i="39"/>
  <c r="CF239" i="37"/>
  <c r="CE40" i="37"/>
  <c r="CD174" i="37"/>
  <c r="CG42" i="39"/>
  <c r="CC42" i="39"/>
  <c r="CD109" i="39"/>
  <c r="CG40" i="37"/>
  <c r="CF106" i="37"/>
  <c r="CG174" i="37"/>
  <c r="CD106" i="37"/>
  <c r="CC109" i="39"/>
  <c r="CF42" i="39"/>
  <c r="CG109" i="39"/>
  <c r="CD241" i="39"/>
  <c r="CC241" i="39"/>
  <c r="CC106" i="37"/>
  <c r="CC174" i="37"/>
  <c r="CF174" i="37"/>
  <c r="CD40" i="37"/>
  <c r="CF40" i="37"/>
  <c r="CF176" i="39"/>
  <c r="CC176" i="39"/>
  <c r="CE174" i="37"/>
  <c r="CJ241" i="39" l="1" a="1"/>
  <c r="CJ241" i="39" s="1"/>
  <c r="CK241" i="39" s="1"/>
  <c r="CI241" i="39"/>
  <c r="CH241" i="39"/>
  <c r="CJ42" i="39" a="1"/>
  <c r="CJ42" i="39" s="1"/>
  <c r="CK42" i="39" s="1"/>
  <c r="CI42" i="39"/>
  <c r="CH42" i="39"/>
  <c r="CJ176" i="39" a="1"/>
  <c r="CJ176" i="39" s="1"/>
  <c r="CK176" i="39" s="1"/>
  <c r="CI176" i="39"/>
  <c r="CH176" i="39"/>
  <c r="CJ109" i="39" a="1"/>
  <c r="CJ109" i="39" s="1"/>
  <c r="CK109" i="39" s="1"/>
  <c r="CH109" i="39"/>
  <c r="CI109" i="39"/>
  <c r="AW237" i="39"/>
  <c r="AW235" i="39"/>
  <c r="AW240" i="39"/>
  <c r="AW238" i="39"/>
  <c r="AW239" i="39"/>
  <c r="AW233" i="39"/>
  <c r="AW224" i="39"/>
  <c r="AW236" i="39"/>
  <c r="AW221" i="39"/>
  <c r="AW232" i="39"/>
  <c r="AW229" i="39"/>
  <c r="AW222" i="39"/>
  <c r="AW231" i="39"/>
  <c r="AW225" i="39"/>
  <c r="AW216" i="39"/>
  <c r="AW215" i="39"/>
  <c r="AW227" i="39"/>
  <c r="AW234" i="39"/>
  <c r="AW212" i="39"/>
  <c r="AW226" i="39"/>
  <c r="AW220" i="39"/>
  <c r="AW217" i="39"/>
  <c r="AW208" i="39"/>
  <c r="AW230" i="39"/>
  <c r="AW223" i="39"/>
  <c r="AW210" i="39"/>
  <c r="AW214" i="39"/>
  <c r="AW209" i="39"/>
  <c r="AW206" i="39"/>
  <c r="AW211" i="39"/>
  <c r="AW168" i="39"/>
  <c r="AW159" i="39"/>
  <c r="AW171" i="39"/>
  <c r="AW218" i="39"/>
  <c r="AW228" i="39"/>
  <c r="AW169" i="39"/>
  <c r="AW170" i="39"/>
  <c r="AW213" i="39"/>
  <c r="AW207" i="39"/>
  <c r="AW172" i="39"/>
  <c r="AW219" i="39"/>
  <c r="AW166" i="39"/>
  <c r="AW164" i="39"/>
  <c r="AW162" i="39"/>
  <c r="AW175" i="39"/>
  <c r="AW156" i="39"/>
  <c r="AW155" i="39"/>
  <c r="AW154" i="39"/>
  <c r="AW167" i="39"/>
  <c r="AW174" i="39"/>
  <c r="AW173" i="39"/>
  <c r="AW160" i="39"/>
  <c r="AW157" i="39"/>
  <c r="AW153" i="39"/>
  <c r="AW161" i="39"/>
  <c r="AW152" i="39"/>
  <c r="AW151" i="39"/>
  <c r="AW150" i="39"/>
  <c r="AW165" i="39"/>
  <c r="AW158" i="39"/>
  <c r="AW146" i="39"/>
  <c r="AW145" i="39"/>
  <c r="AW144" i="39"/>
  <c r="AW142" i="39"/>
  <c r="AW163" i="39"/>
  <c r="AW147" i="39"/>
  <c r="AW148" i="39"/>
  <c r="AW149" i="39"/>
  <c r="AW141" i="39"/>
  <c r="AW105" i="39"/>
  <c r="AW97" i="39"/>
  <c r="AW103" i="39"/>
  <c r="AW104" i="39"/>
  <c r="AW102" i="39"/>
  <c r="AW96" i="39"/>
  <c r="AW95" i="39"/>
  <c r="AW107" i="39"/>
  <c r="AW101" i="39"/>
  <c r="AW98" i="39"/>
  <c r="AW143" i="39"/>
  <c r="AW106" i="39"/>
  <c r="AW92" i="39"/>
  <c r="AW99" i="39"/>
  <c r="AW108" i="39"/>
  <c r="AW94" i="39"/>
  <c r="AW81" i="39"/>
  <c r="AW93" i="39"/>
  <c r="AW90" i="39"/>
  <c r="AW82" i="39"/>
  <c r="AW74" i="39"/>
  <c r="AW87" i="39"/>
  <c r="AW83" i="39"/>
  <c r="AW79" i="39"/>
  <c r="AW78" i="39"/>
  <c r="AW89" i="39"/>
  <c r="AW84" i="39"/>
  <c r="AW77" i="39"/>
  <c r="AW75" i="39"/>
  <c r="AW100" i="39"/>
  <c r="AW86" i="39"/>
  <c r="AW80" i="39"/>
  <c r="AW91" i="39"/>
  <c r="AW76" i="39"/>
  <c r="AW40" i="39"/>
  <c r="AW32" i="39"/>
  <c r="AW85" i="39"/>
  <c r="AW88" i="39"/>
  <c r="AW36" i="39"/>
  <c r="AW35" i="39"/>
  <c r="AW18" i="39"/>
  <c r="AW10" i="39"/>
  <c r="AW8" i="39"/>
  <c r="AW39" i="39"/>
  <c r="AW28" i="39"/>
  <c r="AW24" i="39"/>
  <c r="AW19" i="39"/>
  <c r="AW13" i="39"/>
  <c r="AW34" i="39"/>
  <c r="AW30" i="39"/>
  <c r="AW25" i="39"/>
  <c r="AW38" i="39"/>
  <c r="AW21" i="39"/>
  <c r="AW20" i="39"/>
  <c r="AW14" i="39"/>
  <c r="AX5" i="39"/>
  <c r="AW33" i="39"/>
  <c r="AW29" i="39"/>
  <c r="AW26" i="39"/>
  <c r="AW9" i="39"/>
  <c r="AW37" i="39"/>
  <c r="AW22" i="39"/>
  <c r="AW15" i="39"/>
  <c r="AW41" i="39"/>
  <c r="AW27" i="39"/>
  <c r="AW31" i="39"/>
  <c r="AW23" i="39"/>
  <c r="AW17" i="39"/>
  <c r="AW16" i="39"/>
  <c r="AW12" i="39"/>
  <c r="AW11" i="39"/>
  <c r="AW7" i="39"/>
  <c r="CB178" i="39"/>
  <c r="K179" i="39"/>
  <c r="K111" i="39"/>
  <c r="CB111" i="39"/>
  <c r="CB44" i="39"/>
  <c r="K43" i="39"/>
  <c r="K244" i="39"/>
  <c r="CB243" i="39"/>
  <c r="CJ239" i="37" a="1"/>
  <c r="CJ239" i="37" s="1"/>
  <c r="CK239" i="37" s="1"/>
  <c r="CJ174" i="37" a="1"/>
  <c r="CJ174" i="37" s="1"/>
  <c r="CK174" i="37" s="1"/>
  <c r="CJ106" i="37" a="1"/>
  <c r="CJ106" i="37" s="1"/>
  <c r="CK106" i="37" s="1"/>
  <c r="CI106" i="37"/>
  <c r="CT106" i="39" s="1"/>
  <c r="AU37" i="37"/>
  <c r="AU30" i="37"/>
  <c r="AU34" i="37"/>
  <c r="AU33" i="37"/>
  <c r="AU35" i="37"/>
  <c r="AU32" i="37"/>
  <c r="AU38" i="37"/>
  <c r="AU36" i="37"/>
  <c r="AU29" i="37"/>
  <c r="AU31" i="37"/>
  <c r="AU27" i="37"/>
  <c r="AU24" i="37"/>
  <c r="AU28" i="37"/>
  <c r="AU26" i="37"/>
  <c r="AU22" i="37"/>
  <c r="AU25" i="37"/>
  <c r="AU18" i="37"/>
  <c r="AU17" i="37"/>
  <c r="AU21" i="37"/>
  <c r="AU20" i="37"/>
  <c r="AU15" i="37"/>
  <c r="AU12" i="37"/>
  <c r="AU39" i="37"/>
  <c r="AU23" i="37"/>
  <c r="AU10" i="37"/>
  <c r="AU9" i="37"/>
  <c r="AU16" i="37"/>
  <c r="AU11" i="37"/>
  <c r="AU8" i="37"/>
  <c r="AU14" i="37"/>
  <c r="AU7" i="37"/>
  <c r="AU13" i="37"/>
  <c r="AU19" i="37"/>
  <c r="CJ40" i="37" a="1"/>
  <c r="CJ40" i="37" s="1"/>
  <c r="CK40" i="37" s="1"/>
  <c r="CH106" i="37"/>
  <c r="CB107" i="37"/>
  <c r="CB175" i="37"/>
  <c r="AV5" i="37"/>
  <c r="CI39" i="37"/>
  <c r="CT39" i="39" s="1"/>
  <c r="CH39" i="37"/>
  <c r="CI173" i="37"/>
  <c r="CT173" i="39" s="1"/>
  <c r="CH173" i="37"/>
  <c r="CB240" i="37"/>
  <c r="CB41" i="37"/>
  <c r="CH238" i="37"/>
  <c r="CI238" i="37"/>
  <c r="CT238" i="39" s="1"/>
  <c r="CC242" i="39"/>
  <c r="CD240" i="37"/>
  <c r="CG242" i="39"/>
  <c r="CE175" i="37"/>
  <c r="CE107" i="37"/>
  <c r="CG41" i="37"/>
  <c r="CG107" i="37"/>
  <c r="CE43" i="39"/>
  <c r="CF240" i="37"/>
  <c r="CG240" i="37"/>
  <c r="CD107" i="37"/>
  <c r="CE177" i="39"/>
  <c r="CG175" i="37"/>
  <c r="CD43" i="39"/>
  <c r="CG177" i="39"/>
  <c r="CD41" i="37"/>
  <c r="CC240" i="37"/>
  <c r="CF175" i="37"/>
  <c r="CC175" i="37"/>
  <c r="CE242" i="39"/>
  <c r="CF242" i="39"/>
  <c r="CE110" i="39"/>
  <c r="CC43" i="39"/>
  <c r="CE41" i="37"/>
  <c r="CG110" i="39"/>
  <c r="CF41" i="37"/>
  <c r="CF177" i="39"/>
  <c r="CD110" i="39"/>
  <c r="CC177" i="39"/>
  <c r="CD175" i="37"/>
  <c r="CD242" i="39"/>
  <c r="CC110" i="39"/>
  <c r="CD177" i="39"/>
  <c r="CE240" i="37"/>
  <c r="CF43" i="39"/>
  <c r="CC41" i="37"/>
  <c r="CF107" i="37"/>
  <c r="CC107" i="37"/>
  <c r="CG43" i="39"/>
  <c r="CF110" i="39"/>
  <c r="CH242" i="39" l="1"/>
  <c r="CJ242" i="39" a="1"/>
  <c r="CJ242" i="39" s="1"/>
  <c r="CK242" i="39" s="1"/>
  <c r="CI242" i="39"/>
  <c r="CJ43" i="39" a="1"/>
  <c r="CJ43" i="39" s="1"/>
  <c r="CK43" i="39" s="1"/>
  <c r="CI43" i="39"/>
  <c r="CH43" i="39"/>
  <c r="CH177" i="39"/>
  <c r="CJ177" i="39" a="1"/>
  <c r="CJ177" i="39" s="1"/>
  <c r="CK177" i="39" s="1"/>
  <c r="CI177" i="39"/>
  <c r="CH110" i="39"/>
  <c r="CI110" i="39"/>
  <c r="CJ110" i="39" a="1"/>
  <c r="CJ110" i="39" s="1"/>
  <c r="CK110" i="39" s="1"/>
  <c r="K245" i="39"/>
  <c r="CB45" i="39"/>
  <c r="K180" i="39"/>
  <c r="CB112" i="39"/>
  <c r="K112" i="39"/>
  <c r="CB244" i="39"/>
  <c r="K44" i="39"/>
  <c r="CB179" i="39"/>
  <c r="AX241" i="39"/>
  <c r="AX236" i="39"/>
  <c r="AX240" i="39"/>
  <c r="AX238" i="39"/>
  <c r="AX239" i="39"/>
  <c r="AX220" i="39"/>
  <c r="AX231" i="39"/>
  <c r="AX228" i="39"/>
  <c r="AX225" i="39"/>
  <c r="AX237" i="39"/>
  <c r="AX226" i="39"/>
  <c r="AX235" i="39"/>
  <c r="AX234" i="39"/>
  <c r="AX230" i="39"/>
  <c r="AX227" i="39"/>
  <c r="AX223" i="39"/>
  <c r="AX233" i="39"/>
  <c r="AX229" i="39"/>
  <c r="AX222" i="39"/>
  <c r="AX214" i="39"/>
  <c r="AX232" i="39"/>
  <c r="AX217" i="39"/>
  <c r="AX219" i="39"/>
  <c r="AX213" i="39"/>
  <c r="AX212" i="39"/>
  <c r="AX224" i="39"/>
  <c r="AX216" i="39"/>
  <c r="AX208" i="39"/>
  <c r="AX218" i="39"/>
  <c r="AX215" i="39"/>
  <c r="AX211" i="39"/>
  <c r="AX206" i="39"/>
  <c r="AX209" i="39"/>
  <c r="AX207" i="39"/>
  <c r="AX210" i="39"/>
  <c r="AX221" i="39"/>
  <c r="AX171" i="39"/>
  <c r="AX174" i="39"/>
  <c r="AX166" i="39"/>
  <c r="AX172" i="39"/>
  <c r="AX173" i="39"/>
  <c r="AX165" i="39"/>
  <c r="AX162" i="39"/>
  <c r="AX158" i="39"/>
  <c r="AX175" i="39"/>
  <c r="AX164" i="39"/>
  <c r="AX163" i="39"/>
  <c r="AX176" i="39"/>
  <c r="AX167" i="39"/>
  <c r="AX156" i="39"/>
  <c r="AX155" i="39"/>
  <c r="AX154" i="39"/>
  <c r="AX159" i="39"/>
  <c r="AX170" i="39"/>
  <c r="AX169" i="39"/>
  <c r="AX146" i="39"/>
  <c r="AX145" i="39"/>
  <c r="AX144" i="39"/>
  <c r="AX142" i="39"/>
  <c r="AX160" i="39"/>
  <c r="AX153" i="39"/>
  <c r="AX147" i="39"/>
  <c r="AX148" i="39"/>
  <c r="AX143" i="39"/>
  <c r="AX168" i="39"/>
  <c r="AX161" i="39"/>
  <c r="AX152" i="39"/>
  <c r="AX151" i="39"/>
  <c r="AX150" i="39"/>
  <c r="AX108" i="39"/>
  <c r="AX100" i="39"/>
  <c r="AX149" i="39"/>
  <c r="AX106" i="39"/>
  <c r="AX98" i="39"/>
  <c r="AX95" i="39"/>
  <c r="AX109" i="39"/>
  <c r="AX141" i="39"/>
  <c r="AX107" i="39"/>
  <c r="AX99" i="39"/>
  <c r="AX105" i="39"/>
  <c r="AX97" i="39"/>
  <c r="AX157" i="39"/>
  <c r="AX104" i="39"/>
  <c r="AX103" i="39"/>
  <c r="AX101" i="39"/>
  <c r="AX88" i="39"/>
  <c r="AX87" i="39"/>
  <c r="AX102" i="39"/>
  <c r="AX90" i="39"/>
  <c r="AX94" i="39"/>
  <c r="AX85" i="39"/>
  <c r="AX76" i="39"/>
  <c r="AX93" i="39"/>
  <c r="AX83" i="39"/>
  <c r="AX79" i="39"/>
  <c r="AX78" i="39"/>
  <c r="AX92" i="39"/>
  <c r="AX89" i="39"/>
  <c r="AX84" i="39"/>
  <c r="AX77" i="39"/>
  <c r="AX75" i="39"/>
  <c r="AX96" i="39"/>
  <c r="AX86" i="39"/>
  <c r="AX80" i="39"/>
  <c r="AX91" i="39"/>
  <c r="AX82" i="39"/>
  <c r="AX35" i="39"/>
  <c r="AX74" i="39"/>
  <c r="AX81" i="39"/>
  <c r="AX39" i="39"/>
  <c r="AX31" i="39"/>
  <c r="AX28" i="39"/>
  <c r="AX24" i="39"/>
  <c r="AX19" i="39"/>
  <c r="AX13" i="39"/>
  <c r="AX34" i="39"/>
  <c r="AX30" i="39"/>
  <c r="AX25" i="39"/>
  <c r="AX38" i="39"/>
  <c r="AX21" i="39"/>
  <c r="AX20" i="39"/>
  <c r="AX14" i="39"/>
  <c r="AX42" i="39"/>
  <c r="AX33" i="39"/>
  <c r="AX29" i="39"/>
  <c r="AX26" i="39"/>
  <c r="AX9" i="39"/>
  <c r="AX37" i="39"/>
  <c r="AX22" i="39"/>
  <c r="AX15" i="39"/>
  <c r="AX7" i="39"/>
  <c r="AX41" i="39"/>
  <c r="AX32" i="39"/>
  <c r="AX27" i="39"/>
  <c r="AX36" i="39"/>
  <c r="AX23" i="39"/>
  <c r="AX17" i="39"/>
  <c r="AX16" i="39"/>
  <c r="AX12" i="39"/>
  <c r="AX11" i="39"/>
  <c r="AX40" i="39"/>
  <c r="AX18" i="39"/>
  <c r="AX10" i="39"/>
  <c r="AX8" i="39"/>
  <c r="AY5" i="39"/>
  <c r="CJ240" i="37" a="1"/>
  <c r="CJ240" i="37" s="1"/>
  <c r="CK240" i="37" s="1"/>
  <c r="CJ175" i="37" a="1"/>
  <c r="CJ175" i="37" s="1"/>
  <c r="CK175" i="37" s="1"/>
  <c r="CJ107" i="37" a="1"/>
  <c r="CJ107" i="37" s="1"/>
  <c r="CK107" i="37" s="1"/>
  <c r="CI107" i="37"/>
  <c r="CT107" i="39" s="1"/>
  <c r="AV39" i="37"/>
  <c r="AV35" i="37"/>
  <c r="AV32" i="37"/>
  <c r="AV38" i="37"/>
  <c r="AV36" i="37"/>
  <c r="AV40" i="37"/>
  <c r="AV33" i="37"/>
  <c r="AV30" i="37"/>
  <c r="AV26" i="37"/>
  <c r="AV25" i="37"/>
  <c r="AV21" i="37"/>
  <c r="AV18" i="37"/>
  <c r="AV17" i="37"/>
  <c r="AV19" i="37"/>
  <c r="AV16" i="37"/>
  <c r="AV20" i="37"/>
  <c r="AV15" i="37"/>
  <c r="AV27" i="37"/>
  <c r="AV22" i="37"/>
  <c r="AV23" i="37"/>
  <c r="AV29" i="37"/>
  <c r="AV28" i="37"/>
  <c r="AV13" i="37"/>
  <c r="AV11" i="37"/>
  <c r="AV8" i="37"/>
  <c r="AV31" i="37"/>
  <c r="AV14" i="37"/>
  <c r="AV7" i="37"/>
  <c r="AV34" i="37"/>
  <c r="AV24" i="37"/>
  <c r="AV12" i="37"/>
  <c r="AV10" i="37"/>
  <c r="AV37" i="37"/>
  <c r="AV9" i="37"/>
  <c r="CJ41" i="37" a="1"/>
  <c r="CJ41" i="37" s="1"/>
  <c r="CH107" i="37"/>
  <c r="CB108" i="37"/>
  <c r="AW5" i="37"/>
  <c r="CB42" i="37"/>
  <c r="CI174" i="37"/>
  <c r="CT174" i="39" s="1"/>
  <c r="CH174" i="37"/>
  <c r="CI40" i="37"/>
  <c r="CT40" i="39" s="1"/>
  <c r="CH40" i="37"/>
  <c r="CB241" i="37"/>
  <c r="CB176" i="37"/>
  <c r="CI239" i="37"/>
  <c r="CT239" i="39" s="1"/>
  <c r="CH239" i="37"/>
  <c r="CC111" i="39"/>
  <c r="CC42" i="37"/>
  <c r="CG108" i="37"/>
  <c r="CD108" i="37"/>
  <c r="CC44" i="39"/>
  <c r="CC108" i="37"/>
  <c r="CD241" i="37"/>
  <c r="CF111" i="39"/>
  <c r="CG241" i="37"/>
  <c r="CF241" i="37"/>
  <c r="CF108" i="37"/>
  <c r="CG42" i="37"/>
  <c r="CF42" i="37"/>
  <c r="CG176" i="37"/>
  <c r="CC178" i="39"/>
  <c r="CD42" i="37"/>
  <c r="CE178" i="39"/>
  <c r="CE42" i="37"/>
  <c r="CF178" i="39"/>
  <c r="CG243" i="39"/>
  <c r="CC176" i="37"/>
  <c r="CE111" i="39"/>
  <c r="CG44" i="39"/>
  <c r="CE44" i="39"/>
  <c r="CE108" i="37"/>
  <c r="CE241" i="37"/>
  <c r="CF243" i="39"/>
  <c r="CG111" i="39"/>
  <c r="CD243" i="39"/>
  <c r="CF176" i="37"/>
  <c r="CC241" i="37"/>
  <c r="CD176" i="37"/>
  <c r="CE243" i="39"/>
  <c r="CD111" i="39"/>
  <c r="CG178" i="39"/>
  <c r="CC243" i="39"/>
  <c r="CD178" i="39"/>
  <c r="CE176" i="37"/>
  <c r="CD44" i="39"/>
  <c r="CF44" i="39"/>
  <c r="CH44" i="39" l="1"/>
  <c r="CI44" i="39"/>
  <c r="CJ44" i="39" a="1"/>
  <c r="CJ44" i="39" s="1"/>
  <c r="CK44" i="39" s="1"/>
  <c r="CJ111" i="39" a="1"/>
  <c r="CJ111" i="39" s="1"/>
  <c r="CK111" i="39" s="1"/>
  <c r="CI111" i="39"/>
  <c r="CH111" i="39"/>
  <c r="CH178" i="39"/>
  <c r="CJ178" i="39" a="1"/>
  <c r="CJ178" i="39" s="1"/>
  <c r="CK178" i="39" s="1"/>
  <c r="CI178" i="39"/>
  <c r="CH243" i="39"/>
  <c r="CJ243" i="39" a="1"/>
  <c r="CJ243" i="39" s="1"/>
  <c r="CK243" i="39" s="1"/>
  <c r="CI243" i="39"/>
  <c r="K113" i="39"/>
  <c r="K246" i="39"/>
  <c r="CB245" i="39"/>
  <c r="K181" i="39"/>
  <c r="K45" i="39"/>
  <c r="AY242" i="39"/>
  <c r="AY239" i="39"/>
  <c r="AY241" i="39"/>
  <c r="AY236" i="39"/>
  <c r="AY233" i="39"/>
  <c r="AY240" i="39"/>
  <c r="AY234" i="39"/>
  <c r="AY237" i="39"/>
  <c r="AY235" i="39"/>
  <c r="AY231" i="39"/>
  <c r="AY228" i="39"/>
  <c r="AY225" i="39"/>
  <c r="AY221" i="39"/>
  <c r="AY229" i="39"/>
  <c r="AY222" i="39"/>
  <c r="AY224" i="39"/>
  <c r="AY232" i="39"/>
  <c r="AY230" i="39"/>
  <c r="AY223" i="39"/>
  <c r="AY216" i="39"/>
  <c r="AY238" i="39"/>
  <c r="AY226" i="39"/>
  <c r="AY220" i="39"/>
  <c r="AY218" i="39"/>
  <c r="AY227" i="39"/>
  <c r="AY208" i="39"/>
  <c r="AY217" i="39"/>
  <c r="AY215" i="39"/>
  <c r="AY211" i="39"/>
  <c r="AY214" i="39"/>
  <c r="AY212" i="39"/>
  <c r="AY209" i="39"/>
  <c r="AY210" i="39"/>
  <c r="AY206" i="39"/>
  <c r="AY219" i="39"/>
  <c r="AY213" i="39"/>
  <c r="AY207" i="39"/>
  <c r="AY174" i="39"/>
  <c r="AY166" i="39"/>
  <c r="AY163" i="39"/>
  <c r="AY160" i="39"/>
  <c r="AY169" i="39"/>
  <c r="AY175" i="39"/>
  <c r="AY167" i="39"/>
  <c r="AY164" i="39"/>
  <c r="AY176" i="39"/>
  <c r="AY168" i="39"/>
  <c r="AY159" i="39"/>
  <c r="AY170" i="39"/>
  <c r="AY162" i="39"/>
  <c r="AY172" i="39"/>
  <c r="AY177" i="39"/>
  <c r="AY171" i="39"/>
  <c r="AY151" i="39"/>
  <c r="AY150" i="39"/>
  <c r="AY156" i="39"/>
  <c r="AY155" i="39"/>
  <c r="AY154" i="39"/>
  <c r="AY165" i="39"/>
  <c r="AY158" i="39"/>
  <c r="AY144" i="39"/>
  <c r="AY142" i="39"/>
  <c r="AY173" i="39"/>
  <c r="AY153" i="39"/>
  <c r="AY147" i="39"/>
  <c r="AY148" i="39"/>
  <c r="AY143" i="39"/>
  <c r="AY157" i="39"/>
  <c r="AY149" i="39"/>
  <c r="AY141" i="39"/>
  <c r="AY146" i="39"/>
  <c r="AY145" i="39"/>
  <c r="AY103" i="39"/>
  <c r="AY109" i="39"/>
  <c r="AY101" i="39"/>
  <c r="AY161" i="39"/>
  <c r="AY110" i="39"/>
  <c r="AY102" i="39"/>
  <c r="AY152" i="39"/>
  <c r="AY108" i="39"/>
  <c r="AY100" i="39"/>
  <c r="AY99" i="39"/>
  <c r="AY105" i="39"/>
  <c r="AY98" i="39"/>
  <c r="AY106" i="39"/>
  <c r="AY95" i="39"/>
  <c r="AY93" i="39"/>
  <c r="AY104" i="39"/>
  <c r="AY94" i="39"/>
  <c r="AY97" i="39"/>
  <c r="AY107" i="39"/>
  <c r="AY96" i="39"/>
  <c r="AY91" i="39"/>
  <c r="AY85" i="39"/>
  <c r="AY82" i="39"/>
  <c r="AY74" i="39"/>
  <c r="AY90" i="39"/>
  <c r="AY87" i="39"/>
  <c r="AY83" i="39"/>
  <c r="AY79" i="39"/>
  <c r="AY78" i="39"/>
  <c r="AY92" i="39"/>
  <c r="AY89" i="39"/>
  <c r="AY84" i="39"/>
  <c r="AY77" i="39"/>
  <c r="AY75" i="39"/>
  <c r="AY86" i="39"/>
  <c r="AY80" i="39"/>
  <c r="AY88" i="39"/>
  <c r="AY81" i="39"/>
  <c r="AY76" i="39"/>
  <c r="AY38" i="39"/>
  <c r="AY42" i="39"/>
  <c r="AY34" i="39"/>
  <c r="AY39" i="39"/>
  <c r="AY30" i="39"/>
  <c r="AY25" i="39"/>
  <c r="AY21" i="39"/>
  <c r="AY20" i="39"/>
  <c r="AY14" i="39"/>
  <c r="AY33" i="39"/>
  <c r="AY29" i="39"/>
  <c r="AY26" i="39"/>
  <c r="AY37" i="39"/>
  <c r="AY22" i="39"/>
  <c r="AY15" i="39"/>
  <c r="AY7" i="39"/>
  <c r="AY41" i="39"/>
  <c r="AY32" i="39"/>
  <c r="AY27" i="39"/>
  <c r="AY36" i="39"/>
  <c r="AY23" i="39"/>
  <c r="AY17" i="39"/>
  <c r="AY16" i="39"/>
  <c r="AY12" i="39"/>
  <c r="AY11" i="39"/>
  <c r="AY43" i="39"/>
  <c r="AY40" i="39"/>
  <c r="AY31" i="39"/>
  <c r="AY18" i="39"/>
  <c r="AY10" i="39"/>
  <c r="AY35" i="39"/>
  <c r="AY28" i="39"/>
  <c r="AY24" i="39"/>
  <c r="AY19" i="39"/>
  <c r="AY13" i="39"/>
  <c r="AY9" i="39"/>
  <c r="AY8" i="39"/>
  <c r="AZ5" i="39"/>
  <c r="CB180" i="39"/>
  <c r="CB113" i="39"/>
  <c r="CB46" i="39"/>
  <c r="CJ241" i="37" a="1"/>
  <c r="CJ241" i="37" s="1"/>
  <c r="CK241" i="37" s="1"/>
  <c r="CJ176" i="37" a="1"/>
  <c r="CJ176" i="37" s="1"/>
  <c r="CK176" i="37" s="1"/>
  <c r="CJ108" i="37" a="1"/>
  <c r="CJ108" i="37" s="1"/>
  <c r="CK108" i="37" s="1"/>
  <c r="CI108" i="37"/>
  <c r="CT108" i="39" s="1"/>
  <c r="CK41" i="37"/>
  <c r="AW34" i="37"/>
  <c r="AW33" i="37"/>
  <c r="AW38" i="37"/>
  <c r="AW36" i="37"/>
  <c r="AW31" i="37"/>
  <c r="AW41" i="37"/>
  <c r="AW40" i="37"/>
  <c r="AW30" i="37"/>
  <c r="AW37" i="37"/>
  <c r="AW35" i="37"/>
  <c r="AW27" i="37"/>
  <c r="AW24" i="37"/>
  <c r="AW28" i="37"/>
  <c r="AW23" i="37"/>
  <c r="AW39" i="37"/>
  <c r="AW29" i="37"/>
  <c r="AW22" i="37"/>
  <c r="AW32" i="37"/>
  <c r="AW25" i="37"/>
  <c r="AW19" i="37"/>
  <c r="AW16" i="37"/>
  <c r="AW26" i="37"/>
  <c r="AW14" i="37"/>
  <c r="AW17" i="37"/>
  <c r="AW8" i="37"/>
  <c r="AW18" i="37"/>
  <c r="AW7" i="37"/>
  <c r="AW13" i="37"/>
  <c r="AW21" i="37"/>
  <c r="AW20" i="37"/>
  <c r="AW12" i="37"/>
  <c r="AW10" i="37"/>
  <c r="AW11" i="37"/>
  <c r="AW9" i="37"/>
  <c r="AW15" i="37"/>
  <c r="CJ42" i="37" a="1"/>
  <c r="CJ42" i="37" s="1"/>
  <c r="CK42" i="37" s="1"/>
  <c r="CH108" i="37"/>
  <c r="CB109" i="37"/>
  <c r="CI240" i="37"/>
  <c r="CT240" i="39" s="1"/>
  <c r="CH240" i="37"/>
  <c r="CH175" i="37"/>
  <c r="CI175" i="37"/>
  <c r="CT175" i="39" s="1"/>
  <c r="AX5" i="37"/>
  <c r="CB43" i="37"/>
  <c r="CB177" i="37"/>
  <c r="CB242" i="37"/>
  <c r="CH41" i="37"/>
  <c r="CI41" i="37"/>
  <c r="CT41" i="39" s="1"/>
  <c r="CC45" i="39"/>
  <c r="CC179" i="39"/>
  <c r="CF112" i="39"/>
  <c r="CG43" i="37"/>
  <c r="CE109" i="37"/>
  <c r="CD45" i="39"/>
  <c r="CD112" i="39"/>
  <c r="CD109" i="37"/>
  <c r="CF244" i="39"/>
  <c r="CG244" i="39"/>
  <c r="CG112" i="39"/>
  <c r="CF109" i="37"/>
  <c r="CG45" i="39"/>
  <c r="CG109" i="37"/>
  <c r="CE45" i="39"/>
  <c r="CF43" i="37"/>
  <c r="CE112" i="39"/>
  <c r="CE177" i="37"/>
  <c r="CE43" i="37"/>
  <c r="CD43" i="37"/>
  <c r="CG242" i="37"/>
  <c r="CF242" i="37"/>
  <c r="CD177" i="37"/>
  <c r="CG177" i="37"/>
  <c r="CE244" i="39"/>
  <c r="CF179" i="39"/>
  <c r="CF45" i="39"/>
  <c r="CC242" i="37"/>
  <c r="CF177" i="37"/>
  <c r="CG179" i="39"/>
  <c r="CC244" i="39"/>
  <c r="CC109" i="37"/>
  <c r="CC177" i="37"/>
  <c r="CC43" i="37"/>
  <c r="CD244" i="39"/>
  <c r="CD242" i="37"/>
  <c r="CE242" i="37"/>
  <c r="CE179" i="39"/>
  <c r="CD179" i="39"/>
  <c r="CC112" i="39"/>
  <c r="CJ45" i="39" l="1" a="1"/>
  <c r="CJ45" i="39" s="1"/>
  <c r="CK45" i="39" s="1"/>
  <c r="CH45" i="39"/>
  <c r="CI45" i="39"/>
  <c r="CJ112" i="39" a="1"/>
  <c r="CJ112" i="39" s="1"/>
  <c r="CK112" i="39" s="1"/>
  <c r="CI112" i="39"/>
  <c r="CH112" i="39"/>
  <c r="CJ244" i="39" a="1"/>
  <c r="CJ244" i="39" s="1"/>
  <c r="CK244" i="39" s="1"/>
  <c r="CI244" i="39"/>
  <c r="CH244" i="39"/>
  <c r="CI179" i="39"/>
  <c r="CJ179" i="39" a="1"/>
  <c r="CJ179" i="39" s="1"/>
  <c r="CK179" i="39" s="1"/>
  <c r="CH179" i="39"/>
  <c r="CB181" i="39"/>
  <c r="CB47" i="39"/>
  <c r="K182" i="39"/>
  <c r="K114" i="39"/>
  <c r="CB114" i="39"/>
  <c r="AZ242" i="39"/>
  <c r="AZ241" i="39"/>
  <c r="AZ236" i="39"/>
  <c r="AZ240" i="39"/>
  <c r="AZ243" i="39"/>
  <c r="AZ221" i="39"/>
  <c r="AZ237" i="39"/>
  <c r="AZ226" i="39"/>
  <c r="AZ232" i="39"/>
  <c r="AZ233" i="39"/>
  <c r="AZ220" i="39"/>
  <c r="AZ229" i="39"/>
  <c r="AZ239" i="39"/>
  <c r="AZ230" i="39"/>
  <c r="AZ223" i="39"/>
  <c r="AZ216" i="39"/>
  <c r="AZ215" i="39"/>
  <c r="AZ211" i="39"/>
  <c r="AZ224" i="39"/>
  <c r="AZ217" i="39"/>
  <c r="AZ238" i="39"/>
  <c r="AZ235" i="39"/>
  <c r="AZ231" i="39"/>
  <c r="AZ228" i="39"/>
  <c r="AZ214" i="39"/>
  <c r="AZ234" i="39"/>
  <c r="AZ227" i="39"/>
  <c r="AZ208" i="39"/>
  <c r="AZ222" i="39"/>
  <c r="AZ206" i="39"/>
  <c r="AZ218" i="39"/>
  <c r="AZ219" i="39"/>
  <c r="AZ213" i="39"/>
  <c r="AZ210" i="39"/>
  <c r="AZ225" i="39"/>
  <c r="AZ212" i="39"/>
  <c r="AZ207" i="39"/>
  <c r="AZ209" i="39"/>
  <c r="AZ169" i="39"/>
  <c r="AZ156" i="39"/>
  <c r="AZ172" i="39"/>
  <c r="AZ178" i="39"/>
  <c r="AZ170" i="39"/>
  <c r="AZ177" i="39"/>
  <c r="AZ171" i="39"/>
  <c r="AZ165" i="39"/>
  <c r="AZ161" i="39"/>
  <c r="AZ173" i="39"/>
  <c r="AZ175" i="39"/>
  <c r="AZ159" i="39"/>
  <c r="AZ167" i="39"/>
  <c r="AZ174" i="39"/>
  <c r="AZ163" i="39"/>
  <c r="AZ152" i="39"/>
  <c r="AZ166" i="39"/>
  <c r="AZ164" i="39"/>
  <c r="AZ162" i="39"/>
  <c r="AZ153" i="39"/>
  <c r="AZ147" i="39"/>
  <c r="AZ160" i="39"/>
  <c r="AZ176" i="39"/>
  <c r="AZ148" i="39"/>
  <c r="AZ143" i="39"/>
  <c r="AZ157" i="39"/>
  <c r="AZ154" i="39"/>
  <c r="AZ149" i="39"/>
  <c r="AZ141" i="39"/>
  <c r="AZ158" i="39"/>
  <c r="AZ144" i="39"/>
  <c r="AZ142" i="39"/>
  <c r="AZ150" i="39"/>
  <c r="AZ145" i="39"/>
  <c r="AZ106" i="39"/>
  <c r="AZ98" i="39"/>
  <c r="AZ95" i="39"/>
  <c r="AZ168" i="39"/>
  <c r="AZ104" i="39"/>
  <c r="AZ96" i="39"/>
  <c r="AZ151" i="39"/>
  <c r="AZ107" i="39"/>
  <c r="AZ155" i="39"/>
  <c r="AZ105" i="39"/>
  <c r="AZ97" i="39"/>
  <c r="AZ111" i="39"/>
  <c r="AZ103" i="39"/>
  <c r="AZ146" i="39"/>
  <c r="AZ109" i="39"/>
  <c r="AZ110" i="39"/>
  <c r="AZ102" i="39"/>
  <c r="AZ101" i="39"/>
  <c r="AZ89" i="39"/>
  <c r="AZ99" i="39"/>
  <c r="AZ94" i="39"/>
  <c r="AZ108" i="39"/>
  <c r="AZ100" i="39"/>
  <c r="AZ86" i="39"/>
  <c r="AZ93" i="39"/>
  <c r="AZ90" i="39"/>
  <c r="AZ87" i="39"/>
  <c r="AZ92" i="39"/>
  <c r="AZ84" i="39"/>
  <c r="AZ77" i="39"/>
  <c r="AZ75" i="39"/>
  <c r="AZ80" i="39"/>
  <c r="AZ91" i="39"/>
  <c r="AZ88" i="39"/>
  <c r="AZ81" i="39"/>
  <c r="AZ76" i="39"/>
  <c r="AZ78" i="39"/>
  <c r="AZ82" i="39"/>
  <c r="AZ85" i="39"/>
  <c r="AZ74" i="39"/>
  <c r="AZ41" i="39"/>
  <c r="AZ33" i="39"/>
  <c r="AZ30" i="39"/>
  <c r="AZ79" i="39"/>
  <c r="AZ44" i="39"/>
  <c r="AZ83" i="39"/>
  <c r="AZ37" i="39"/>
  <c r="AZ34" i="39"/>
  <c r="AZ21" i="39"/>
  <c r="AZ20" i="39"/>
  <c r="AZ14" i="39"/>
  <c r="AZ38" i="39"/>
  <c r="AZ29" i="39"/>
  <c r="AZ26" i="39"/>
  <c r="AZ42" i="39"/>
  <c r="AZ22" i="39"/>
  <c r="AZ15" i="39"/>
  <c r="AZ32" i="39"/>
  <c r="AZ27" i="39"/>
  <c r="AZ36" i="39"/>
  <c r="AZ23" i="39"/>
  <c r="AZ17" i="39"/>
  <c r="AZ16" i="39"/>
  <c r="AZ12" i="39"/>
  <c r="AZ11" i="39"/>
  <c r="AZ43" i="39"/>
  <c r="AZ40" i="39"/>
  <c r="AZ31" i="39"/>
  <c r="AZ18" i="39"/>
  <c r="AZ10" i="39"/>
  <c r="AZ35" i="39"/>
  <c r="AZ28" i="39"/>
  <c r="AZ24" i="39"/>
  <c r="AZ19" i="39"/>
  <c r="AZ13" i="39"/>
  <c r="AZ39" i="39"/>
  <c r="AZ25" i="39"/>
  <c r="AZ9" i="39"/>
  <c r="AZ8" i="39"/>
  <c r="BA5" i="39"/>
  <c r="AZ7" i="39"/>
  <c r="K46" i="39"/>
  <c r="CB246" i="39"/>
  <c r="K247" i="39"/>
  <c r="CJ242" i="37" a="1"/>
  <c r="CJ242" i="37" s="1"/>
  <c r="CK242" i="37" s="1"/>
  <c r="CJ177" i="37" a="1"/>
  <c r="CJ177" i="37" s="1"/>
  <c r="CK177" i="37" s="1"/>
  <c r="CJ109" i="37" a="1"/>
  <c r="CJ109" i="37" s="1"/>
  <c r="CK109" i="37" s="1"/>
  <c r="CI109" i="37"/>
  <c r="CT109" i="39" s="1"/>
  <c r="AX35" i="37"/>
  <c r="AX32" i="37"/>
  <c r="AX36" i="37"/>
  <c r="AX31" i="37"/>
  <c r="AX42" i="37"/>
  <c r="AX41" i="37"/>
  <c r="AX40" i="37"/>
  <c r="AX37" i="37"/>
  <c r="AX33" i="37"/>
  <c r="AX21" i="37"/>
  <c r="AX38" i="37"/>
  <c r="AX24" i="37"/>
  <c r="AX20" i="37"/>
  <c r="AX15" i="37"/>
  <c r="AX34" i="37"/>
  <c r="AX23" i="37"/>
  <c r="AX28" i="37"/>
  <c r="AX27" i="37"/>
  <c r="AX26" i="37"/>
  <c r="AX22" i="37"/>
  <c r="AX18" i="37"/>
  <c r="AX17" i="37"/>
  <c r="AX25" i="37"/>
  <c r="AX19" i="37"/>
  <c r="AX39" i="37"/>
  <c r="AX29" i="37"/>
  <c r="AX13" i="37"/>
  <c r="AX30" i="37"/>
  <c r="AX10" i="37"/>
  <c r="AX9" i="37"/>
  <c r="AX12" i="37"/>
  <c r="AX14" i="37"/>
  <c r="AX11" i="37"/>
  <c r="AX16" i="37"/>
  <c r="AX8" i="37"/>
  <c r="AX7" i="37"/>
  <c r="CJ43" i="37" a="1"/>
  <c r="CJ43" i="37" s="1"/>
  <c r="CH109" i="37"/>
  <c r="CB110" i="37"/>
  <c r="CI176" i="37"/>
  <c r="CT176" i="39" s="1"/>
  <c r="CH176" i="37"/>
  <c r="AY5" i="37"/>
  <c r="CB243" i="37"/>
  <c r="CH241" i="37"/>
  <c r="CI241" i="37"/>
  <c r="CT241" i="39" s="1"/>
  <c r="CB44" i="37"/>
  <c r="CB178" i="37"/>
  <c r="CH42" i="37"/>
  <c r="CI42" i="37"/>
  <c r="CT42" i="39" s="1"/>
  <c r="CF180" i="39"/>
  <c r="CC44" i="37"/>
  <c r="CD180" i="39"/>
  <c r="CG178" i="37"/>
  <c r="CD113" i="39"/>
  <c r="CC110" i="37"/>
  <c r="CG243" i="37"/>
  <c r="CD178" i="37"/>
  <c r="CF44" i="37"/>
  <c r="CF243" i="37"/>
  <c r="CE245" i="39"/>
  <c r="CE44" i="37"/>
  <c r="CC245" i="39"/>
  <c r="CG44" i="37"/>
  <c r="CC180" i="39"/>
  <c r="CG46" i="39"/>
  <c r="CD243" i="37"/>
  <c r="CF113" i="39"/>
  <c r="CC178" i="37"/>
  <c r="CG110" i="37"/>
  <c r="CC243" i="37"/>
  <c r="CD110" i="37"/>
  <c r="CC113" i="39"/>
  <c r="CE46" i="39"/>
  <c r="CC46" i="39"/>
  <c r="CG113" i="39"/>
  <c r="CE110" i="37"/>
  <c r="CD245" i="39"/>
  <c r="CE178" i="37"/>
  <c r="CD44" i="37"/>
  <c r="CD46" i="39"/>
  <c r="CE113" i="39"/>
  <c r="CE180" i="39"/>
  <c r="CF245" i="39"/>
  <c r="CE243" i="37"/>
  <c r="CG245" i="39"/>
  <c r="CF110" i="37"/>
  <c r="CG180" i="39"/>
  <c r="CF46" i="39"/>
  <c r="CF178" i="37"/>
  <c r="CH180" i="39" l="1"/>
  <c r="CJ180" i="39" a="1"/>
  <c r="CJ180" i="39" s="1"/>
  <c r="CK180" i="39" s="1"/>
  <c r="CI180" i="39"/>
  <c r="CI113" i="39"/>
  <c r="CH113" i="39"/>
  <c r="CJ113" i="39" a="1"/>
  <c r="CJ113" i="39" s="1"/>
  <c r="CK113" i="39" s="1"/>
  <c r="CJ46" i="39" a="1"/>
  <c r="CJ46" i="39" s="1"/>
  <c r="CK46" i="39" s="1"/>
  <c r="CI46" i="39"/>
  <c r="CH46" i="39"/>
  <c r="CH245" i="39"/>
  <c r="CJ245" i="39" a="1"/>
  <c r="CJ245" i="39" s="1"/>
  <c r="CK245" i="39" s="1"/>
  <c r="CI245" i="39"/>
  <c r="K47" i="39"/>
  <c r="K183" i="39"/>
  <c r="CB182" i="39"/>
  <c r="K248" i="39"/>
  <c r="K115" i="39"/>
  <c r="BA242" i="39"/>
  <c r="BA244" i="39"/>
  <c r="BA237" i="39"/>
  <c r="BA240" i="39"/>
  <c r="BA239" i="39"/>
  <c r="BA238" i="39"/>
  <c r="BA241" i="39"/>
  <c r="BA226" i="39"/>
  <c r="BA236" i="39"/>
  <c r="BA229" i="39"/>
  <c r="BA222" i="39"/>
  <c r="BA243" i="39"/>
  <c r="BA230" i="39"/>
  <c r="BA227" i="39"/>
  <c r="BA223" i="39"/>
  <c r="BA231" i="39"/>
  <c r="BA228" i="39"/>
  <c r="BA225" i="39"/>
  <c r="BA232" i="39"/>
  <c r="BA224" i="39"/>
  <c r="BA217" i="39"/>
  <c r="BA235" i="39"/>
  <c r="BA218" i="39"/>
  <c r="BA234" i="39"/>
  <c r="BA219" i="39"/>
  <c r="BA213" i="39"/>
  <c r="BA233" i="39"/>
  <c r="BA221" i="39"/>
  <c r="BA206" i="39"/>
  <c r="BA216" i="39"/>
  <c r="BA215" i="39"/>
  <c r="BA211" i="39"/>
  <c r="BA220" i="39"/>
  <c r="BA214" i="39"/>
  <c r="BA210" i="39"/>
  <c r="BA209" i="39"/>
  <c r="BA207" i="39"/>
  <c r="BA208" i="39"/>
  <c r="BA177" i="39"/>
  <c r="BA212" i="39"/>
  <c r="BA172" i="39"/>
  <c r="BA161" i="39"/>
  <c r="BA175" i="39"/>
  <c r="BA167" i="39"/>
  <c r="BA173" i="39"/>
  <c r="BA165" i="39"/>
  <c r="BA162" i="39"/>
  <c r="BA174" i="39"/>
  <c r="BA166" i="39"/>
  <c r="BA163" i="39"/>
  <c r="BA160" i="39"/>
  <c r="BA176" i="39"/>
  <c r="BA158" i="39"/>
  <c r="BA179" i="39"/>
  <c r="BA178" i="39"/>
  <c r="BA168" i="39"/>
  <c r="BA159" i="39"/>
  <c r="BA151" i="39"/>
  <c r="BA150" i="39"/>
  <c r="BA171" i="39"/>
  <c r="BA170" i="39"/>
  <c r="BA169" i="39"/>
  <c r="BA152" i="39"/>
  <c r="BA157" i="39"/>
  <c r="BA153" i="39"/>
  <c r="BA148" i="39"/>
  <c r="BA143" i="39"/>
  <c r="BA156" i="39"/>
  <c r="BA154" i="39"/>
  <c r="BA149" i="39"/>
  <c r="BA141" i="39"/>
  <c r="BA155" i="39"/>
  <c r="BA146" i="39"/>
  <c r="BA145" i="39"/>
  <c r="BA147" i="39"/>
  <c r="BA109" i="39"/>
  <c r="BA101" i="39"/>
  <c r="BA112" i="39"/>
  <c r="BA144" i="39"/>
  <c r="BA142" i="39"/>
  <c r="BA107" i="39"/>
  <c r="BA99" i="39"/>
  <c r="BA110" i="39"/>
  <c r="BA108" i="39"/>
  <c r="BA100" i="39"/>
  <c r="BA164" i="39"/>
  <c r="BA106" i="39"/>
  <c r="BA98" i="39"/>
  <c r="BA95" i="39"/>
  <c r="BA105" i="39"/>
  <c r="BA97" i="39"/>
  <c r="BA111" i="39"/>
  <c r="BA104" i="39"/>
  <c r="BA94" i="39"/>
  <c r="BA102" i="39"/>
  <c r="BA96" i="39"/>
  <c r="BA92" i="39"/>
  <c r="BA87" i="39"/>
  <c r="BA83" i="39"/>
  <c r="BA79" i="39"/>
  <c r="BA78" i="39"/>
  <c r="BA89" i="39"/>
  <c r="BA80" i="39"/>
  <c r="BA103" i="39"/>
  <c r="BA86" i="39"/>
  <c r="BA91" i="39"/>
  <c r="BA88" i="39"/>
  <c r="BA81" i="39"/>
  <c r="BA76" i="39"/>
  <c r="BA85" i="39"/>
  <c r="BA82" i="39"/>
  <c r="BA74" i="39"/>
  <c r="BA43" i="39"/>
  <c r="BA93" i="39"/>
  <c r="BA84" i="39"/>
  <c r="BA44" i="39"/>
  <c r="BA36" i="39"/>
  <c r="BA77" i="39"/>
  <c r="BA90" i="39"/>
  <c r="BA75" i="39"/>
  <c r="BA40" i="39"/>
  <c r="BA32" i="39"/>
  <c r="BA38" i="39"/>
  <c r="BA29" i="39"/>
  <c r="BA26" i="39"/>
  <c r="BA9" i="39"/>
  <c r="BA45" i="39"/>
  <c r="BA42" i="39"/>
  <c r="BA33" i="39"/>
  <c r="BA22" i="39"/>
  <c r="BA15" i="39"/>
  <c r="BA37" i="39"/>
  <c r="BA27" i="39"/>
  <c r="BA41" i="39"/>
  <c r="BA23" i="39"/>
  <c r="BA17" i="39"/>
  <c r="BA16" i="39"/>
  <c r="BA12" i="39"/>
  <c r="BA11" i="39"/>
  <c r="BA31" i="39"/>
  <c r="BA18" i="39"/>
  <c r="BA10" i="39"/>
  <c r="BA8" i="39"/>
  <c r="BA35" i="39"/>
  <c r="BA28" i="39"/>
  <c r="BA24" i="39"/>
  <c r="BA19" i="39"/>
  <c r="BA13" i="39"/>
  <c r="BA39" i="39"/>
  <c r="BA25" i="39"/>
  <c r="BA34" i="39"/>
  <c r="BA30" i="39"/>
  <c r="BA21" i="39"/>
  <c r="BA20" i="39"/>
  <c r="BA14" i="39"/>
  <c r="BB5" i="39"/>
  <c r="BA7" i="39"/>
  <c r="CB48" i="39"/>
  <c r="CB247" i="39"/>
  <c r="CB115" i="39"/>
  <c r="CJ243" i="37" a="1"/>
  <c r="CJ243" i="37" s="1"/>
  <c r="CK243" i="37" s="1"/>
  <c r="CJ178" i="37" a="1"/>
  <c r="CJ178" i="37" s="1"/>
  <c r="CK178" i="37" s="1"/>
  <c r="CJ110" i="37" a="1"/>
  <c r="CJ110" i="37" s="1"/>
  <c r="CI110" i="37"/>
  <c r="CT110" i="39" s="1"/>
  <c r="CK43" i="37"/>
  <c r="AY38" i="37"/>
  <c r="AY42" i="37"/>
  <c r="AY41" i="37"/>
  <c r="AY43" i="37"/>
  <c r="AY40" i="37"/>
  <c r="AY37" i="37"/>
  <c r="AY35" i="37"/>
  <c r="AY31" i="37"/>
  <c r="AY28" i="37"/>
  <c r="AY23" i="37"/>
  <c r="AY34" i="37"/>
  <c r="AY30" i="37"/>
  <c r="AY26" i="37"/>
  <c r="AY25" i="37"/>
  <c r="AY24" i="37"/>
  <c r="AY20" i="37"/>
  <c r="AY15" i="37"/>
  <c r="AY36" i="37"/>
  <c r="AY21" i="37"/>
  <c r="AY39" i="37"/>
  <c r="AY29" i="37"/>
  <c r="AY19" i="37"/>
  <c r="AY16" i="37"/>
  <c r="AY32" i="37"/>
  <c r="AY33" i="37"/>
  <c r="AY11" i="37"/>
  <c r="AY8" i="37"/>
  <c r="AY27" i="37"/>
  <c r="AY22" i="37"/>
  <c r="AY18" i="37"/>
  <c r="AY17" i="37"/>
  <c r="AY13" i="37"/>
  <c r="AY12" i="37"/>
  <c r="AY10" i="37"/>
  <c r="AY9" i="37"/>
  <c r="AY7" i="37"/>
  <c r="AY14" i="37"/>
  <c r="CJ44" i="37" a="1"/>
  <c r="CJ44" i="37" s="1"/>
  <c r="CK44" i="37" s="1"/>
  <c r="CH110" i="37"/>
  <c r="CB111" i="37"/>
  <c r="CI242" i="37"/>
  <c r="CT242" i="39" s="1"/>
  <c r="CH242" i="37"/>
  <c r="CB179" i="37"/>
  <c r="CH177" i="37"/>
  <c r="CI177" i="37"/>
  <c r="CT177" i="39" s="1"/>
  <c r="CI43" i="37"/>
  <c r="CT43" i="39" s="1"/>
  <c r="CH43" i="37"/>
  <c r="CB244" i="37"/>
  <c r="CB45" i="37"/>
  <c r="AZ5" i="37"/>
  <c r="CE47" i="39"/>
  <c r="CC181" i="39"/>
  <c r="CE111" i="37"/>
  <c r="CC114" i="39"/>
  <c r="CF47" i="39"/>
  <c r="CF244" i="37"/>
  <c r="CC244" i="37"/>
  <c r="CD45" i="37"/>
  <c r="CG47" i="39"/>
  <c r="CE114" i="39"/>
  <c r="CG181" i="39"/>
  <c r="CF181" i="39"/>
  <c r="CF246" i="39"/>
  <c r="CG244" i="37"/>
  <c r="CD244" i="37"/>
  <c r="CE181" i="39"/>
  <c r="CD47" i="39"/>
  <c r="CG45" i="37"/>
  <c r="CD246" i="39"/>
  <c r="CF45" i="37"/>
  <c r="CD179" i="37"/>
  <c r="CG111" i="37"/>
  <c r="CF111" i="37"/>
  <c r="CE246" i="39"/>
  <c r="CF114" i="39"/>
  <c r="CE244" i="37"/>
  <c r="CD111" i="37"/>
  <c r="CD114" i="39"/>
  <c r="CE45" i="37"/>
  <c r="CF179" i="37"/>
  <c r="CC45" i="37"/>
  <c r="CG179" i="37"/>
  <c r="CE179" i="37"/>
  <c r="CC246" i="39"/>
  <c r="CC111" i="37"/>
  <c r="CG114" i="39"/>
  <c r="CD181" i="39"/>
  <c r="CC179" i="37"/>
  <c r="CC47" i="39"/>
  <c r="CG246" i="39"/>
  <c r="CJ114" i="39" l="1" a="1"/>
  <c r="CJ114" i="39" s="1"/>
  <c r="CK114" i="39" s="1"/>
  <c r="CI114" i="39"/>
  <c r="CH114" i="39"/>
  <c r="CI246" i="39"/>
  <c r="CH246" i="39"/>
  <c r="CJ246" i="39" a="1"/>
  <c r="CJ246" i="39" s="1"/>
  <c r="CK246" i="39" s="1"/>
  <c r="CI47" i="39"/>
  <c r="CH47" i="39"/>
  <c r="CJ47" i="39" a="1"/>
  <c r="CJ47" i="39" s="1"/>
  <c r="CK47" i="39" s="1"/>
  <c r="CI181" i="39"/>
  <c r="CH181" i="39"/>
  <c r="CJ181" i="39" a="1"/>
  <c r="CJ181" i="39" s="1"/>
  <c r="CK181" i="39" s="1"/>
  <c r="CB248" i="39"/>
  <c r="K249" i="39"/>
  <c r="K48" i="39"/>
  <c r="BB245" i="39"/>
  <c r="BB243" i="39"/>
  <c r="BB242" i="39"/>
  <c r="BB244" i="39"/>
  <c r="BB240" i="39"/>
  <c r="BB234" i="39"/>
  <c r="BB239" i="39"/>
  <c r="BB235" i="39"/>
  <c r="BB236" i="39"/>
  <c r="BB237" i="39"/>
  <c r="BB229" i="39"/>
  <c r="BB222" i="39"/>
  <c r="BB232" i="39"/>
  <c r="BB241" i="39"/>
  <c r="BB238" i="39"/>
  <c r="BB224" i="39"/>
  <c r="BB221" i="39"/>
  <c r="BB230" i="39"/>
  <c r="BB218" i="39"/>
  <c r="BB212" i="39"/>
  <c r="BB231" i="39"/>
  <c r="BB225" i="39"/>
  <c r="BB220" i="39"/>
  <c r="BB227" i="39"/>
  <c r="BB216" i="39"/>
  <c r="BB215" i="39"/>
  <c r="BB211" i="39"/>
  <c r="BB217" i="39"/>
  <c r="BB214" i="39"/>
  <c r="BB210" i="39"/>
  <c r="BB226" i="39"/>
  <c r="BB219" i="39"/>
  <c r="BB213" i="39"/>
  <c r="BB209" i="39"/>
  <c r="BB208" i="39"/>
  <c r="BB206" i="39"/>
  <c r="BB180" i="39"/>
  <c r="BB207" i="39"/>
  <c r="BB228" i="39"/>
  <c r="BB233" i="39"/>
  <c r="BB175" i="39"/>
  <c r="BB167" i="39"/>
  <c r="BB164" i="39"/>
  <c r="BB157" i="39"/>
  <c r="BB223" i="39"/>
  <c r="BB178" i="39"/>
  <c r="BB170" i="39"/>
  <c r="BB176" i="39"/>
  <c r="BB168" i="39"/>
  <c r="BB179" i="39"/>
  <c r="BB169" i="39"/>
  <c r="BB156" i="39"/>
  <c r="BB171" i="39"/>
  <c r="BB173" i="39"/>
  <c r="BB151" i="39"/>
  <c r="BB150" i="39"/>
  <c r="BB152" i="39"/>
  <c r="BB177" i="39"/>
  <c r="BB174" i="39"/>
  <c r="BB172" i="39"/>
  <c r="BB163" i="39"/>
  <c r="BB153" i="39"/>
  <c r="BB165" i="39"/>
  <c r="BB161" i="39"/>
  <c r="BB158" i="39"/>
  <c r="BB159" i="39"/>
  <c r="BB160" i="39"/>
  <c r="BB148" i="39"/>
  <c r="BB162" i="39"/>
  <c r="BB143" i="39"/>
  <c r="BB154" i="39"/>
  <c r="BB149" i="39"/>
  <c r="BB141" i="39"/>
  <c r="BB155" i="39"/>
  <c r="BB146" i="39"/>
  <c r="BB145" i="39"/>
  <c r="BB144" i="39"/>
  <c r="BB142" i="39"/>
  <c r="BB112" i="39"/>
  <c r="BB104" i="39"/>
  <c r="BB96" i="39"/>
  <c r="BB110" i="39"/>
  <c r="BB102" i="39"/>
  <c r="BB113" i="39"/>
  <c r="BB166" i="39"/>
  <c r="BB147" i="39"/>
  <c r="BB111" i="39"/>
  <c r="BB103" i="39"/>
  <c r="BB109" i="39"/>
  <c r="BB101" i="39"/>
  <c r="BB100" i="39"/>
  <c r="BB106" i="39"/>
  <c r="BB105" i="39"/>
  <c r="BB99" i="39"/>
  <c r="BB90" i="39"/>
  <c r="BB84" i="39"/>
  <c r="BB108" i="39"/>
  <c r="BB97" i="39"/>
  <c r="BB107" i="39"/>
  <c r="BB88" i="39"/>
  <c r="BB87" i="39"/>
  <c r="BB77" i="39"/>
  <c r="BB75" i="39"/>
  <c r="BB92" i="39"/>
  <c r="BB89" i="39"/>
  <c r="BB86" i="39"/>
  <c r="BB91" i="39"/>
  <c r="BB81" i="39"/>
  <c r="BB95" i="39"/>
  <c r="BB76" i="39"/>
  <c r="BB98" i="39"/>
  <c r="BB85" i="39"/>
  <c r="BB82" i="39"/>
  <c r="BB74" i="39"/>
  <c r="BB93" i="39"/>
  <c r="BB80" i="39"/>
  <c r="BB46" i="39"/>
  <c r="BB94" i="39"/>
  <c r="BB79" i="39"/>
  <c r="BB39" i="39"/>
  <c r="BB31" i="39"/>
  <c r="BB83" i="39"/>
  <c r="BB45" i="39"/>
  <c r="BB78" i="39"/>
  <c r="BB43" i="39"/>
  <c r="BB35" i="39"/>
  <c r="BB42" i="39"/>
  <c r="BB33" i="39"/>
  <c r="BB22" i="39"/>
  <c r="BB15" i="39"/>
  <c r="BB7" i="39"/>
  <c r="BB37" i="39"/>
  <c r="BB27" i="39"/>
  <c r="BB41" i="39"/>
  <c r="BB32" i="39"/>
  <c r="BB23" i="39"/>
  <c r="BB17" i="39"/>
  <c r="BB16" i="39"/>
  <c r="BB12" i="39"/>
  <c r="BB11" i="39"/>
  <c r="BB36" i="39"/>
  <c r="BB18" i="39"/>
  <c r="BB10" i="39"/>
  <c r="BB8" i="39"/>
  <c r="BB44" i="39"/>
  <c r="BB40" i="39"/>
  <c r="BB28" i="39"/>
  <c r="BB24" i="39"/>
  <c r="BB19" i="39"/>
  <c r="BB13" i="39"/>
  <c r="BB25" i="39"/>
  <c r="BB34" i="39"/>
  <c r="BB30" i="39"/>
  <c r="BB21" i="39"/>
  <c r="BB20" i="39"/>
  <c r="BB14" i="39"/>
  <c r="BB38" i="39"/>
  <c r="BB29" i="39"/>
  <c r="BB26" i="39"/>
  <c r="BB9" i="39"/>
  <c r="BC5" i="39"/>
  <c r="CB183" i="39"/>
  <c r="K184" i="39"/>
  <c r="CB49" i="39"/>
  <c r="K116" i="39"/>
  <c r="CB116" i="39"/>
  <c r="CJ244" i="37" a="1"/>
  <c r="CJ244" i="37" s="1"/>
  <c r="CK244" i="37" s="1"/>
  <c r="CJ179" i="37" a="1"/>
  <c r="CJ179" i="37" s="1"/>
  <c r="CK179" i="37" s="1"/>
  <c r="CK110" i="37"/>
  <c r="CI111" i="37"/>
  <c r="CT111" i="39" s="1"/>
  <c r="CJ111" i="37" a="1"/>
  <c r="CJ111" i="37" s="1"/>
  <c r="CK111" i="37" s="1"/>
  <c r="BA5" i="37"/>
  <c r="AZ36" i="37"/>
  <c r="AZ31" i="37"/>
  <c r="AZ43" i="37"/>
  <c r="AZ40" i="37"/>
  <c r="AZ37" i="37"/>
  <c r="AZ30" i="37"/>
  <c r="AZ44" i="37"/>
  <c r="AZ39" i="37"/>
  <c r="AZ28" i="37"/>
  <c r="AZ41" i="37"/>
  <c r="AZ32" i="37"/>
  <c r="AZ29" i="37"/>
  <c r="AZ22" i="37"/>
  <c r="AZ33" i="37"/>
  <c r="AZ27" i="37"/>
  <c r="AZ24" i="37"/>
  <c r="AZ21" i="37"/>
  <c r="AZ42" i="37"/>
  <c r="AZ35" i="37"/>
  <c r="AZ25" i="37"/>
  <c r="AZ20" i="37"/>
  <c r="AZ26" i="37"/>
  <c r="AZ14" i="37"/>
  <c r="AZ19" i="37"/>
  <c r="AZ16" i="37"/>
  <c r="AZ18" i="37"/>
  <c r="AZ13" i="37"/>
  <c r="AZ23" i="37"/>
  <c r="AZ12" i="37"/>
  <c r="AZ15" i="37"/>
  <c r="AZ7" i="37"/>
  <c r="AZ10" i="37"/>
  <c r="AZ34" i="37"/>
  <c r="AZ11" i="37"/>
  <c r="AZ9" i="37"/>
  <c r="AZ38" i="37"/>
  <c r="AZ17" i="37"/>
  <c r="AZ8" i="37"/>
  <c r="CJ45" i="37" a="1"/>
  <c r="CJ45" i="37" s="1"/>
  <c r="CK45" i="37" s="1"/>
  <c r="CH111" i="37"/>
  <c r="CB112" i="37"/>
  <c r="CI243" i="37"/>
  <c r="CT243" i="39" s="1"/>
  <c r="CH243" i="37"/>
  <c r="CH178" i="37"/>
  <c r="CI178" i="37"/>
  <c r="CT178" i="39" s="1"/>
  <c r="CB46" i="37"/>
  <c r="CI44" i="37"/>
  <c r="CT44" i="39" s="1"/>
  <c r="CH44" i="37"/>
  <c r="CB180" i="37"/>
  <c r="CB245" i="37"/>
  <c r="CF48" i="39"/>
  <c r="CC112" i="37"/>
  <c r="CG182" i="39"/>
  <c r="CC182" i="39"/>
  <c r="CC247" i="39"/>
  <c r="CD245" i="37"/>
  <c r="CC48" i="39"/>
  <c r="CE245" i="37"/>
  <c r="CC180" i="37"/>
  <c r="CG115" i="39"/>
  <c r="CD180" i="37"/>
  <c r="CD182" i="39"/>
  <c r="CF247" i="39"/>
  <c r="CC46" i="37"/>
  <c r="CF112" i="37"/>
  <c r="CC245" i="37"/>
  <c r="CF46" i="37"/>
  <c r="CD112" i="37"/>
  <c r="CE46" i="37"/>
  <c r="CE115" i="39"/>
  <c r="CG245" i="37"/>
  <c r="CG247" i="39"/>
  <c r="CG112" i="37"/>
  <c r="CE112" i="37"/>
  <c r="CE48" i="39"/>
  <c r="CF115" i="39"/>
  <c r="CF182" i="39"/>
  <c r="CE180" i="37"/>
  <c r="CE182" i="39"/>
  <c r="CC115" i="39"/>
  <c r="CF245" i="37"/>
  <c r="CD46" i="37"/>
  <c r="CD115" i="39"/>
  <c r="CD247" i="39"/>
  <c r="CF180" i="37"/>
  <c r="CE247" i="39"/>
  <c r="CG48" i="39"/>
  <c r="CG180" i="37"/>
  <c r="CG46" i="37"/>
  <c r="CD48" i="39"/>
  <c r="CJ247" i="39" l="1" a="1"/>
  <c r="CJ247" i="39" s="1"/>
  <c r="CK247" i="39" s="1"/>
  <c r="CI247" i="39"/>
  <c r="CH247" i="39"/>
  <c r="CI48" i="39"/>
  <c r="CH48" i="39"/>
  <c r="CJ48" i="39" a="1"/>
  <c r="CJ48" i="39" s="1"/>
  <c r="CK48" i="39" s="1"/>
  <c r="CJ115" i="39" a="1"/>
  <c r="CJ115" i="39" s="1"/>
  <c r="CK115" i="39" s="1"/>
  <c r="CH115" i="39"/>
  <c r="CI115" i="39"/>
  <c r="CI182" i="39"/>
  <c r="CJ182" i="39" a="1"/>
  <c r="CJ182" i="39" s="1"/>
  <c r="CK182" i="39" s="1"/>
  <c r="CH182" i="39"/>
  <c r="BC246" i="39"/>
  <c r="BC240" i="39"/>
  <c r="BC243" i="39"/>
  <c r="BC242" i="39"/>
  <c r="BC241" i="39"/>
  <c r="BC237" i="39"/>
  <c r="BC239" i="39"/>
  <c r="BC238" i="39"/>
  <c r="BC245" i="39"/>
  <c r="BC244" i="39"/>
  <c r="BC236" i="39"/>
  <c r="BC232" i="39"/>
  <c r="BC230" i="39"/>
  <c r="BC227" i="39"/>
  <c r="BC223" i="39"/>
  <c r="BC235" i="39"/>
  <c r="BC234" i="39"/>
  <c r="BC233" i="39"/>
  <c r="BC226" i="39"/>
  <c r="BC231" i="39"/>
  <c r="BC225" i="39"/>
  <c r="BC220" i="39"/>
  <c r="BC219" i="39"/>
  <c r="BC214" i="39"/>
  <c r="BC229" i="39"/>
  <c r="BC222" i="39"/>
  <c r="BC217" i="39"/>
  <c r="BC211" i="39"/>
  <c r="BC216" i="39"/>
  <c r="BC215" i="39"/>
  <c r="BC210" i="39"/>
  <c r="BC224" i="39"/>
  <c r="BC218" i="39"/>
  <c r="BC213" i="39"/>
  <c r="BC209" i="39"/>
  <c r="BC207" i="39"/>
  <c r="BC228" i="39"/>
  <c r="BC212" i="39"/>
  <c r="BC206" i="39"/>
  <c r="BC208" i="39"/>
  <c r="BC178" i="39"/>
  <c r="BC170" i="39"/>
  <c r="BC173" i="39"/>
  <c r="BC165" i="39"/>
  <c r="BC171" i="39"/>
  <c r="BC181" i="39"/>
  <c r="BC172" i="39"/>
  <c r="BC161" i="39"/>
  <c r="BC166" i="39"/>
  <c r="BC221" i="39"/>
  <c r="BC177" i="39"/>
  <c r="BC174" i="39"/>
  <c r="BC180" i="39"/>
  <c r="BC152" i="39"/>
  <c r="BC179" i="39"/>
  <c r="BC169" i="39"/>
  <c r="BC167" i="39"/>
  <c r="BC163" i="39"/>
  <c r="BC153" i="39"/>
  <c r="BC158" i="39"/>
  <c r="BC157" i="39"/>
  <c r="BC160" i="39"/>
  <c r="BC155" i="39"/>
  <c r="BC154" i="39"/>
  <c r="BC176" i="39"/>
  <c r="BC168" i="39"/>
  <c r="BC175" i="39"/>
  <c r="BC151" i="39"/>
  <c r="BC150" i="39"/>
  <c r="BC162" i="39"/>
  <c r="BC143" i="39"/>
  <c r="BC149" i="39"/>
  <c r="BC141" i="39"/>
  <c r="BC156" i="39"/>
  <c r="BC146" i="39"/>
  <c r="BC145" i="39"/>
  <c r="BC159" i="39"/>
  <c r="BC144" i="39"/>
  <c r="BC142" i="39"/>
  <c r="BC164" i="39"/>
  <c r="BC147" i="39"/>
  <c r="BC148" i="39"/>
  <c r="BC107" i="39"/>
  <c r="BC99" i="39"/>
  <c r="BC113" i="39"/>
  <c r="BC105" i="39"/>
  <c r="BC97" i="39"/>
  <c r="BC108" i="39"/>
  <c r="BC111" i="39"/>
  <c r="BC114" i="39"/>
  <c r="BC106" i="39"/>
  <c r="BC98" i="39"/>
  <c r="BC112" i="39"/>
  <c r="BC104" i="39"/>
  <c r="BC96" i="39"/>
  <c r="BC109" i="39"/>
  <c r="BC103" i="39"/>
  <c r="BC101" i="39"/>
  <c r="BC91" i="39"/>
  <c r="BC85" i="39"/>
  <c r="BC102" i="39"/>
  <c r="BC100" i="39"/>
  <c r="BC93" i="39"/>
  <c r="BC110" i="39"/>
  <c r="BC92" i="39"/>
  <c r="BC89" i="39"/>
  <c r="BC84" i="39"/>
  <c r="BC80" i="39"/>
  <c r="BC86" i="39"/>
  <c r="BC81" i="39"/>
  <c r="BC95" i="39"/>
  <c r="BC88" i="39"/>
  <c r="BC76" i="39"/>
  <c r="BC82" i="39"/>
  <c r="BC74" i="39"/>
  <c r="BC94" i="39"/>
  <c r="BC90" i="39"/>
  <c r="BC83" i="39"/>
  <c r="BC79" i="39"/>
  <c r="BC78" i="39"/>
  <c r="BC44" i="39"/>
  <c r="BC77" i="39"/>
  <c r="BC42" i="39"/>
  <c r="BC34" i="39"/>
  <c r="BC45" i="39"/>
  <c r="BC87" i="39"/>
  <c r="BC75" i="39"/>
  <c r="BC46" i="39"/>
  <c r="BC38" i="39"/>
  <c r="BC37" i="39"/>
  <c r="BC27" i="39"/>
  <c r="BC41" i="39"/>
  <c r="BC32" i="39"/>
  <c r="BC23" i="39"/>
  <c r="BC17" i="39"/>
  <c r="BC16" i="39"/>
  <c r="BC12" i="39"/>
  <c r="BC11" i="39"/>
  <c r="BC47" i="39"/>
  <c r="BC36" i="39"/>
  <c r="BC18" i="39"/>
  <c r="BC10" i="39"/>
  <c r="BC40" i="39"/>
  <c r="BC31" i="39"/>
  <c r="BC28" i="39"/>
  <c r="BC24" i="39"/>
  <c r="BC19" i="39"/>
  <c r="BC13" i="39"/>
  <c r="BC43" i="39"/>
  <c r="BC35" i="39"/>
  <c r="BC25" i="39"/>
  <c r="BC39" i="39"/>
  <c r="BC30" i="39"/>
  <c r="BC21" i="39"/>
  <c r="BC20" i="39"/>
  <c r="BC14" i="39"/>
  <c r="BC29" i="39"/>
  <c r="BC26" i="39"/>
  <c r="BC9" i="39"/>
  <c r="BC33" i="39"/>
  <c r="BC22" i="39"/>
  <c r="BC15" i="39"/>
  <c r="BC7" i="39"/>
  <c r="BD5" i="39"/>
  <c r="BC8" i="39"/>
  <c r="CB249" i="39"/>
  <c r="CB50" i="39"/>
  <c r="CB117" i="39"/>
  <c r="CB184" i="39"/>
  <c r="K49" i="39"/>
  <c r="K250" i="39"/>
  <c r="K117" i="39"/>
  <c r="K185" i="39"/>
  <c r="CJ245" i="37" a="1"/>
  <c r="CJ245" i="37" s="1"/>
  <c r="CK245" i="37" s="1"/>
  <c r="CJ180" i="37" a="1"/>
  <c r="CJ180" i="37" s="1"/>
  <c r="CK180" i="37" s="1"/>
  <c r="CJ112" i="37" a="1"/>
  <c r="CJ112" i="37" s="1"/>
  <c r="CK112" i="37" s="1"/>
  <c r="CI112" i="37"/>
  <c r="CT112" i="39" s="1"/>
  <c r="BB5" i="37"/>
  <c r="BA42" i="37"/>
  <c r="BA41" i="37"/>
  <c r="BA43" i="37"/>
  <c r="BA37" i="37"/>
  <c r="BA30" i="37"/>
  <c r="BA44" i="37"/>
  <c r="BA39" i="37"/>
  <c r="BA31" i="37"/>
  <c r="BA38" i="37"/>
  <c r="BA34" i="37"/>
  <c r="BA36" i="37"/>
  <c r="BA35" i="37"/>
  <c r="BA21" i="37"/>
  <c r="BA23" i="37"/>
  <c r="BA45" i="37"/>
  <c r="BA18" i="37"/>
  <c r="BA17" i="37"/>
  <c r="BA32" i="37"/>
  <c r="BA20" i="37"/>
  <c r="BA15" i="37"/>
  <c r="BA33" i="37"/>
  <c r="BA26" i="37"/>
  <c r="BA11" i="37"/>
  <c r="BA28" i="37"/>
  <c r="BA24" i="37"/>
  <c r="BA12" i="37"/>
  <c r="BA40" i="37"/>
  <c r="BA25" i="37"/>
  <c r="BA13" i="37"/>
  <c r="BA29" i="37"/>
  <c r="BA10" i="37"/>
  <c r="BA27" i="37"/>
  <c r="BA22" i="37"/>
  <c r="BA8" i="37"/>
  <c r="BA19" i="37"/>
  <c r="BA9" i="37"/>
  <c r="BA7" i="37"/>
  <c r="BA16" i="37"/>
  <c r="BA14" i="37"/>
  <c r="CJ46" i="37" a="1"/>
  <c r="CJ46" i="37" s="1"/>
  <c r="CK46" i="37" s="1"/>
  <c r="CB246" i="37"/>
  <c r="CH112" i="37"/>
  <c r="CB181" i="37"/>
  <c r="CB113" i="37"/>
  <c r="CB47" i="37"/>
  <c r="CI179" i="37"/>
  <c r="CT179" i="39" s="1"/>
  <c r="CH179" i="37"/>
  <c r="CI45" i="37"/>
  <c r="CT45" i="39" s="1"/>
  <c r="CH45" i="37"/>
  <c r="CI244" i="37"/>
  <c r="CT244" i="39" s="1"/>
  <c r="CH244" i="37"/>
  <c r="CF116" i="39"/>
  <c r="CG246" i="37"/>
  <c r="CD47" i="37"/>
  <c r="CE116" i="39"/>
  <c r="CG113" i="37"/>
  <c r="CC246" i="37"/>
  <c r="CE248" i="39"/>
  <c r="CD113" i="37"/>
  <c r="CF248" i="39"/>
  <c r="CE181" i="37"/>
  <c r="CF183" i="39"/>
  <c r="CD246" i="37"/>
  <c r="CE246" i="37"/>
  <c r="CG47" i="37"/>
  <c r="CD49" i="39"/>
  <c r="CG248" i="39"/>
  <c r="CG116" i="39"/>
  <c r="CF113" i="37"/>
  <c r="CC113" i="37"/>
  <c r="CC49" i="39"/>
  <c r="CF181" i="37"/>
  <c r="CD181" i="37"/>
  <c r="CE183" i="39"/>
  <c r="CF246" i="37"/>
  <c r="CD248" i="39"/>
  <c r="CE47" i="37"/>
  <c r="CC116" i="39"/>
  <c r="CG183" i="39"/>
  <c r="CC181" i="37"/>
  <c r="CC47" i="37"/>
  <c r="CC183" i="39"/>
  <c r="CG49" i="39"/>
  <c r="CD183" i="39"/>
  <c r="CF47" i="37"/>
  <c r="CF49" i="39"/>
  <c r="CE49" i="39"/>
  <c r="CD116" i="39"/>
  <c r="CC248" i="39"/>
  <c r="CE113" i="37"/>
  <c r="CG181" i="37"/>
  <c r="CH248" i="39" l="1"/>
  <c r="CI248" i="39"/>
  <c r="CJ248" i="39" a="1"/>
  <c r="CJ248" i="39" s="1"/>
  <c r="CK248" i="39" s="1"/>
  <c r="CJ49" i="39" a="1"/>
  <c r="CJ49" i="39" s="1"/>
  <c r="CK49" i="39" s="1"/>
  <c r="CH49" i="39"/>
  <c r="CI49" i="39"/>
  <c r="CI183" i="39"/>
  <c r="CJ183" i="39" a="1"/>
  <c r="CJ183" i="39" s="1"/>
  <c r="CK183" i="39" s="1"/>
  <c r="CH183" i="39"/>
  <c r="CJ116" i="39" a="1"/>
  <c r="CJ116" i="39" s="1"/>
  <c r="CK116" i="39" s="1"/>
  <c r="CI116" i="39"/>
  <c r="CH116" i="39"/>
  <c r="K118" i="39"/>
  <c r="CB51" i="39"/>
  <c r="CB250" i="39"/>
  <c r="CB118" i="39"/>
  <c r="K186" i="39"/>
  <c r="K251" i="39"/>
  <c r="CB185" i="39"/>
  <c r="K50" i="39"/>
  <c r="BD246" i="39"/>
  <c r="BD243" i="39"/>
  <c r="BD241" i="39"/>
  <c r="BD238" i="39"/>
  <c r="BD240" i="39"/>
  <c r="BD247" i="39"/>
  <c r="BD242" i="39"/>
  <c r="BD232" i="39"/>
  <c r="BD245" i="39"/>
  <c r="BD244" i="39"/>
  <c r="BD237" i="39"/>
  <c r="BD233" i="39"/>
  <c r="BD234" i="39"/>
  <c r="BD230" i="39"/>
  <c r="BD227" i="39"/>
  <c r="BD223" i="39"/>
  <c r="BD224" i="39"/>
  <c r="BD235" i="39"/>
  <c r="BD231" i="39"/>
  <c r="BD228" i="39"/>
  <c r="BD225" i="39"/>
  <c r="BD239" i="39"/>
  <c r="BD229" i="39"/>
  <c r="BD222" i="39"/>
  <c r="BD219" i="39"/>
  <c r="BD213" i="39"/>
  <c r="BD236" i="39"/>
  <c r="BD226" i="39"/>
  <c r="BD218" i="39"/>
  <c r="BD216" i="39"/>
  <c r="BD215" i="39"/>
  <c r="BD217" i="39"/>
  <c r="BD214" i="39"/>
  <c r="BD209" i="39"/>
  <c r="BD207" i="39"/>
  <c r="BD220" i="39"/>
  <c r="BD212" i="39"/>
  <c r="BD221" i="39"/>
  <c r="BD211" i="39"/>
  <c r="BD210" i="39"/>
  <c r="BD206" i="39"/>
  <c r="BD178" i="39"/>
  <c r="BD173" i="39"/>
  <c r="BD165" i="39"/>
  <c r="BD162" i="39"/>
  <c r="BD158" i="39"/>
  <c r="BD180" i="39"/>
  <c r="BD176" i="39"/>
  <c r="BD168" i="39"/>
  <c r="BD177" i="39"/>
  <c r="BD174" i="39"/>
  <c r="BD166" i="39"/>
  <c r="BD163" i="39"/>
  <c r="BD175" i="39"/>
  <c r="BD167" i="39"/>
  <c r="BD164" i="39"/>
  <c r="BD157" i="39"/>
  <c r="BD208" i="39"/>
  <c r="BD179" i="39"/>
  <c r="BD160" i="39"/>
  <c r="BD182" i="39"/>
  <c r="BD169" i="39"/>
  <c r="BD153" i="39"/>
  <c r="BD172" i="39"/>
  <c r="BD171" i="39"/>
  <c r="BD170" i="39"/>
  <c r="BD161" i="39"/>
  <c r="BD155" i="39"/>
  <c r="BD154" i="39"/>
  <c r="BD181" i="39"/>
  <c r="BD152" i="39"/>
  <c r="BD149" i="39"/>
  <c r="BD141" i="39"/>
  <c r="BD156" i="39"/>
  <c r="BD146" i="39"/>
  <c r="BD145" i="39"/>
  <c r="BD159" i="39"/>
  <c r="BD144" i="39"/>
  <c r="BD142" i="39"/>
  <c r="BD147" i="39"/>
  <c r="BD151" i="39"/>
  <c r="BD150" i="39"/>
  <c r="BD143" i="39"/>
  <c r="BD110" i="39"/>
  <c r="BD102" i="39"/>
  <c r="BD113" i="39"/>
  <c r="BD148" i="39"/>
  <c r="BD108" i="39"/>
  <c r="BD100" i="39"/>
  <c r="BD111" i="39"/>
  <c r="BD114" i="39"/>
  <c r="BD109" i="39"/>
  <c r="BD101" i="39"/>
  <c r="BD115" i="39"/>
  <c r="BD107" i="39"/>
  <c r="BD99" i="39"/>
  <c r="BD106" i="39"/>
  <c r="BD98" i="39"/>
  <c r="BD105" i="39"/>
  <c r="BD112" i="39"/>
  <c r="BD104" i="39"/>
  <c r="BD86" i="39"/>
  <c r="BD97" i="39"/>
  <c r="BD96" i="39"/>
  <c r="BD103" i="39"/>
  <c r="BD95" i="39"/>
  <c r="BD89" i="39"/>
  <c r="BD91" i="39"/>
  <c r="BD88" i="39"/>
  <c r="BD76" i="39"/>
  <c r="BD82" i="39"/>
  <c r="BD74" i="39"/>
  <c r="BD85" i="39"/>
  <c r="BD94" i="39"/>
  <c r="BD93" i="39"/>
  <c r="BD90" i="39"/>
  <c r="BD83" i="39"/>
  <c r="BD79" i="39"/>
  <c r="BD78" i="39"/>
  <c r="BD87" i="39"/>
  <c r="BD77" i="39"/>
  <c r="BD75" i="39"/>
  <c r="BD92" i="39"/>
  <c r="BD44" i="39"/>
  <c r="BD84" i="39"/>
  <c r="BD47" i="39"/>
  <c r="BD45" i="39"/>
  <c r="BD37" i="39"/>
  <c r="BD81" i="39"/>
  <c r="BD48" i="39"/>
  <c r="BD80" i="39"/>
  <c r="BD41" i="39"/>
  <c r="BD33" i="39"/>
  <c r="BD30" i="39"/>
  <c r="BD32" i="39"/>
  <c r="BD23" i="39"/>
  <c r="BD17" i="39"/>
  <c r="BD16" i="39"/>
  <c r="BD12" i="39"/>
  <c r="BD11" i="39"/>
  <c r="BD36" i="39"/>
  <c r="BD18" i="39"/>
  <c r="BD10" i="39"/>
  <c r="BD40" i="39"/>
  <c r="BD31" i="39"/>
  <c r="BD28" i="39"/>
  <c r="BD24" i="39"/>
  <c r="BD19" i="39"/>
  <c r="BD13" i="39"/>
  <c r="BD43" i="39"/>
  <c r="BD35" i="39"/>
  <c r="BD25" i="39"/>
  <c r="BD39" i="39"/>
  <c r="BD21" i="39"/>
  <c r="BD20" i="39"/>
  <c r="BD14" i="39"/>
  <c r="BD46" i="39"/>
  <c r="BD34" i="39"/>
  <c r="BD29" i="39"/>
  <c r="BD26" i="39"/>
  <c r="BD38" i="39"/>
  <c r="BD22" i="39"/>
  <c r="BD15" i="39"/>
  <c r="BD42" i="39"/>
  <c r="BD27" i="39"/>
  <c r="BD9" i="39"/>
  <c r="BE5" i="39"/>
  <c r="BD7" i="39"/>
  <c r="BD8" i="39"/>
  <c r="CJ246" i="37" a="1"/>
  <c r="CJ246" i="37" s="1"/>
  <c r="CK246" i="37" s="1"/>
  <c r="CJ181" i="37" a="1"/>
  <c r="CJ181" i="37" s="1"/>
  <c r="CK181" i="37" s="1"/>
  <c r="CJ113" i="37" a="1"/>
  <c r="CJ113" i="37" s="1"/>
  <c r="CK113" i="37" s="1"/>
  <c r="CI113" i="37"/>
  <c r="CT113" i="39" s="1"/>
  <c r="BC5" i="37"/>
  <c r="BB43" i="37"/>
  <c r="BB40" i="37"/>
  <c r="BB46" i="37"/>
  <c r="BB44" i="37"/>
  <c r="BB39" i="37"/>
  <c r="BB34" i="37"/>
  <c r="BB33" i="37"/>
  <c r="BB38" i="37"/>
  <c r="BB32" i="37"/>
  <c r="BB29" i="37"/>
  <c r="BB22" i="37"/>
  <c r="BB45" i="37"/>
  <c r="BB26" i="37"/>
  <c r="BB25" i="37"/>
  <c r="BB42" i="37"/>
  <c r="BB28" i="37"/>
  <c r="BB23" i="37"/>
  <c r="BB36" i="37"/>
  <c r="BB35" i="37"/>
  <c r="BB14" i="37"/>
  <c r="BB37" i="37"/>
  <c r="BB31" i="37"/>
  <c r="BB27" i="37"/>
  <c r="BB19" i="37"/>
  <c r="BB16" i="37"/>
  <c r="BB41" i="37"/>
  <c r="BB24" i="37"/>
  <c r="BB30" i="37"/>
  <c r="BB21" i="37"/>
  <c r="BB20" i="37"/>
  <c r="BB15" i="37"/>
  <c r="BB17" i="37"/>
  <c r="BB11" i="37"/>
  <c r="BB9" i="37"/>
  <c r="BB7" i="37"/>
  <c r="BB8" i="37"/>
  <c r="BB18" i="37"/>
  <c r="BB13" i="37"/>
  <c r="BB12" i="37"/>
  <c r="BB10" i="37"/>
  <c r="CJ47" i="37" a="1"/>
  <c r="CJ47" i="37" s="1"/>
  <c r="CK47" i="37" s="1"/>
  <c r="CI246" i="37"/>
  <c r="CT246" i="39" s="1"/>
  <c r="CH246" i="37"/>
  <c r="CB247" i="37"/>
  <c r="CH47" i="37"/>
  <c r="CI47" i="37"/>
  <c r="CT47" i="39" s="1"/>
  <c r="CH113" i="37"/>
  <c r="CH181" i="37"/>
  <c r="CI181" i="37"/>
  <c r="CT181" i="39" s="1"/>
  <c r="CB48" i="37"/>
  <c r="CB114" i="37"/>
  <c r="CB182" i="37"/>
  <c r="CH180" i="37"/>
  <c r="CI180" i="37"/>
  <c r="CT180" i="39" s="1"/>
  <c r="CI245" i="37"/>
  <c r="CT245" i="39" s="1"/>
  <c r="CH245" i="37"/>
  <c r="CI46" i="37"/>
  <c r="CT46" i="39" s="1"/>
  <c r="CH46" i="37"/>
  <c r="CF184" i="39"/>
  <c r="CD184" i="39"/>
  <c r="CG117" i="39"/>
  <c r="CC182" i="37"/>
  <c r="CC249" i="39"/>
  <c r="CE182" i="37"/>
  <c r="CG50" i="39"/>
  <c r="CF48" i="37"/>
  <c r="CF117" i="39"/>
  <c r="CC50" i="39"/>
  <c r="CD249" i="39"/>
  <c r="CE117" i="39"/>
  <c r="CE247" i="37"/>
  <c r="CE249" i="39"/>
  <c r="CE48" i="37"/>
  <c r="CD50" i="39"/>
  <c r="CF114" i="37"/>
  <c r="CC48" i="37"/>
  <c r="CC184" i="39"/>
  <c r="CG182" i="37"/>
  <c r="CC117" i="39"/>
  <c r="CG114" i="37"/>
  <c r="CG184" i="39"/>
  <c r="CE50" i="39"/>
  <c r="CG48" i="37"/>
  <c r="CD117" i="39"/>
  <c r="CE114" i="37"/>
  <c r="CC247" i="37"/>
  <c r="CD247" i="37"/>
  <c r="CF182" i="37"/>
  <c r="CE184" i="39"/>
  <c r="CF50" i="39"/>
  <c r="CG249" i="39"/>
  <c r="CD48" i="37"/>
  <c r="CF249" i="39"/>
  <c r="CD182" i="37"/>
  <c r="CC114" i="37"/>
  <c r="CF247" i="37"/>
  <c r="CG247" i="37"/>
  <c r="CD114" i="37"/>
  <c r="CJ50" i="39" l="1" a="1"/>
  <c r="CJ50" i="39" s="1"/>
  <c r="CK50" i="39" s="1"/>
  <c r="CI50" i="39"/>
  <c r="CH50" i="39"/>
  <c r="CJ117" i="39" a="1"/>
  <c r="CJ117" i="39" s="1"/>
  <c r="CK117" i="39" s="1"/>
  <c r="CI117" i="39"/>
  <c r="CH117" i="39"/>
  <c r="CI249" i="39"/>
  <c r="CJ249" i="39" a="1"/>
  <c r="CJ249" i="39" s="1"/>
  <c r="CK249" i="39" s="1"/>
  <c r="CH249" i="39"/>
  <c r="CJ184" i="39" a="1"/>
  <c r="CJ184" i="39" s="1"/>
  <c r="CK184" i="39" s="1"/>
  <c r="CI184" i="39"/>
  <c r="CH184" i="39"/>
  <c r="K51" i="39"/>
  <c r="CB186" i="39"/>
  <c r="K252" i="39"/>
  <c r="CB119" i="39"/>
  <c r="CB251" i="39"/>
  <c r="K187" i="39"/>
  <c r="K119" i="39"/>
  <c r="BE246" i="39"/>
  <c r="BE248" i="39"/>
  <c r="BE245" i="39"/>
  <c r="BE244" i="39"/>
  <c r="BE240" i="39"/>
  <c r="BE242" i="39"/>
  <c r="BE243" i="39"/>
  <c r="BE238" i="39"/>
  <c r="BE235" i="39"/>
  <c r="BE247" i="39"/>
  <c r="BE236" i="39"/>
  <c r="BE239" i="39"/>
  <c r="BE224" i="39"/>
  <c r="BE241" i="39"/>
  <c r="BE234" i="39"/>
  <c r="BE233" i="39"/>
  <c r="BE221" i="39"/>
  <c r="BE231" i="39"/>
  <c r="BE226" i="39"/>
  <c r="BE228" i="39"/>
  <c r="BE216" i="39"/>
  <c r="BE215" i="39"/>
  <c r="BE232" i="39"/>
  <c r="BE230" i="39"/>
  <c r="BE223" i="39"/>
  <c r="BE220" i="39"/>
  <c r="BE217" i="39"/>
  <c r="BE214" i="39"/>
  <c r="BE222" i="39"/>
  <c r="BE218" i="39"/>
  <c r="BE213" i="39"/>
  <c r="BE219" i="39"/>
  <c r="BE212" i="39"/>
  <c r="BE208" i="39"/>
  <c r="BE227" i="39"/>
  <c r="BE210" i="39"/>
  <c r="BE229" i="39"/>
  <c r="BE207" i="39"/>
  <c r="BE181" i="39"/>
  <c r="BE237" i="39"/>
  <c r="BE225" i="39"/>
  <c r="BE211" i="39"/>
  <c r="BE206" i="39"/>
  <c r="BE183" i="39"/>
  <c r="BE180" i="39"/>
  <c r="BE176" i="39"/>
  <c r="BE168" i="39"/>
  <c r="BE159" i="39"/>
  <c r="BE171" i="39"/>
  <c r="BE182" i="39"/>
  <c r="BE179" i="39"/>
  <c r="BE169" i="39"/>
  <c r="BE170" i="39"/>
  <c r="BE172" i="39"/>
  <c r="BE178" i="39"/>
  <c r="BE173" i="39"/>
  <c r="BE209" i="39"/>
  <c r="BE177" i="39"/>
  <c r="BE174" i="39"/>
  <c r="BE164" i="39"/>
  <c r="BE163" i="39"/>
  <c r="BE162" i="39"/>
  <c r="BE167" i="39"/>
  <c r="BE161" i="39"/>
  <c r="BE158" i="39"/>
  <c r="BE157" i="39"/>
  <c r="BE155" i="39"/>
  <c r="BE154" i="39"/>
  <c r="BE165" i="39"/>
  <c r="BE160" i="39"/>
  <c r="BE156" i="39"/>
  <c r="BE153" i="39"/>
  <c r="BE146" i="39"/>
  <c r="BE145" i="39"/>
  <c r="BE144" i="39"/>
  <c r="BE142" i="39"/>
  <c r="BE147" i="39"/>
  <c r="BE151" i="39"/>
  <c r="BE150" i="39"/>
  <c r="BE166" i="39"/>
  <c r="BE152" i="39"/>
  <c r="BE148" i="39"/>
  <c r="BE175" i="39"/>
  <c r="BE149" i="39"/>
  <c r="BE141" i="39"/>
  <c r="BE113" i="39"/>
  <c r="BE105" i="39"/>
  <c r="BE97" i="39"/>
  <c r="BE116" i="39"/>
  <c r="BE111" i="39"/>
  <c r="BE103" i="39"/>
  <c r="BE114" i="39"/>
  <c r="BE143" i="39"/>
  <c r="BE112" i="39"/>
  <c r="BE104" i="39"/>
  <c r="BE110" i="39"/>
  <c r="BE102" i="39"/>
  <c r="BE115" i="39"/>
  <c r="BE101" i="39"/>
  <c r="BE107" i="39"/>
  <c r="BE108" i="39"/>
  <c r="BE106" i="39"/>
  <c r="BE109" i="39"/>
  <c r="BE99" i="39"/>
  <c r="BE92" i="39"/>
  <c r="BE96" i="39"/>
  <c r="BE100" i="39"/>
  <c r="BE95" i="39"/>
  <c r="BE98" i="39"/>
  <c r="BE94" i="39"/>
  <c r="BE86" i="39"/>
  <c r="BE81" i="39"/>
  <c r="BE91" i="39"/>
  <c r="BE88" i="39"/>
  <c r="BE82" i="39"/>
  <c r="BE74" i="39"/>
  <c r="BE85" i="39"/>
  <c r="BE93" i="39"/>
  <c r="BE90" i="39"/>
  <c r="BE83" i="39"/>
  <c r="BE79" i="39"/>
  <c r="BE78" i="39"/>
  <c r="BE87" i="39"/>
  <c r="BE77" i="39"/>
  <c r="BE75" i="39"/>
  <c r="BE84" i="39"/>
  <c r="BE80" i="39"/>
  <c r="BE76" i="39"/>
  <c r="BE47" i="39"/>
  <c r="BE48" i="39"/>
  <c r="BE40" i="39"/>
  <c r="BE32" i="39"/>
  <c r="BE43" i="39"/>
  <c r="BE46" i="39"/>
  <c r="BE89" i="39"/>
  <c r="BE44" i="39"/>
  <c r="BE36" i="39"/>
  <c r="BE45" i="39"/>
  <c r="BE41" i="39"/>
  <c r="BE18" i="39"/>
  <c r="BE10" i="39"/>
  <c r="BE8" i="39"/>
  <c r="BE31" i="39"/>
  <c r="BE28" i="39"/>
  <c r="BE24" i="39"/>
  <c r="BE19" i="39"/>
  <c r="BE13" i="39"/>
  <c r="BE35" i="39"/>
  <c r="BE25" i="39"/>
  <c r="BE49" i="39"/>
  <c r="BE39" i="39"/>
  <c r="BE21" i="39"/>
  <c r="BE20" i="39"/>
  <c r="BE14" i="39"/>
  <c r="BF5" i="39"/>
  <c r="BE34" i="39"/>
  <c r="BE30" i="39"/>
  <c r="BE29" i="39"/>
  <c r="BE26" i="39"/>
  <c r="BE9" i="39"/>
  <c r="BE38" i="39"/>
  <c r="BE22" i="39"/>
  <c r="BE15" i="39"/>
  <c r="BE42" i="39"/>
  <c r="BE33" i="39"/>
  <c r="BE27" i="39"/>
  <c r="BE37" i="39"/>
  <c r="BE23" i="39"/>
  <c r="BE17" i="39"/>
  <c r="BE16" i="39"/>
  <c r="BE12" i="39"/>
  <c r="BE11" i="39"/>
  <c r="BE7" i="39"/>
  <c r="CB52" i="39"/>
  <c r="CJ247" i="37" a="1"/>
  <c r="CJ247" i="37" s="1"/>
  <c r="CK247" i="37" s="1"/>
  <c r="CJ182" i="37" a="1"/>
  <c r="CJ182" i="37" s="1"/>
  <c r="CK182" i="37" s="1"/>
  <c r="CJ114" i="37" a="1"/>
  <c r="CJ114" i="37" s="1"/>
  <c r="CK114" i="37" s="1"/>
  <c r="CI114" i="37"/>
  <c r="CT114" i="39" s="1"/>
  <c r="BD5" i="37"/>
  <c r="BC46" i="37"/>
  <c r="BC37" i="37"/>
  <c r="BC30" i="37"/>
  <c r="BC44" i="37"/>
  <c r="BC34" i="37"/>
  <c r="BC33" i="37"/>
  <c r="BC35" i="37"/>
  <c r="BC32" i="37"/>
  <c r="BC45" i="37"/>
  <c r="BC38" i="37"/>
  <c r="BC29" i="37"/>
  <c r="BC41" i="37"/>
  <c r="BC39" i="37"/>
  <c r="BC27" i="37"/>
  <c r="BC24" i="37"/>
  <c r="BC40" i="37"/>
  <c r="BC31" i="37"/>
  <c r="BC42" i="37"/>
  <c r="BC23" i="37"/>
  <c r="BC18" i="37"/>
  <c r="BC17" i="37"/>
  <c r="BC47" i="37"/>
  <c r="BC43" i="37"/>
  <c r="BC26" i="37"/>
  <c r="BC22" i="37"/>
  <c r="BC21" i="37"/>
  <c r="BC28" i="37"/>
  <c r="BC14" i="37"/>
  <c r="BC12" i="37"/>
  <c r="BC36" i="37"/>
  <c r="BC10" i="37"/>
  <c r="BC9" i="37"/>
  <c r="BC11" i="37"/>
  <c r="BC20" i="37"/>
  <c r="BC19" i="37"/>
  <c r="BC7" i="37"/>
  <c r="BC8" i="37"/>
  <c r="BC16" i="37"/>
  <c r="BC15" i="37"/>
  <c r="BC13" i="37"/>
  <c r="BC25" i="37"/>
  <c r="CJ48" i="37" a="1"/>
  <c r="CJ48" i="37" s="1"/>
  <c r="CK48" i="37" s="1"/>
  <c r="CI247" i="37"/>
  <c r="CT247" i="39" s="1"/>
  <c r="CH247" i="37"/>
  <c r="CB248" i="37"/>
  <c r="CI182" i="37"/>
  <c r="CT182" i="39" s="1"/>
  <c r="CH182" i="37"/>
  <c r="CH114" i="37"/>
  <c r="CI48" i="37"/>
  <c r="CT48" i="39" s="1"/>
  <c r="CH48" i="37"/>
  <c r="CB183" i="37"/>
  <c r="CB115" i="37"/>
  <c r="CB49" i="37"/>
  <c r="CF185" i="39"/>
  <c r="CC51" i="39"/>
  <c r="CE183" i="37"/>
  <c r="CF250" i="39"/>
  <c r="CG183" i="37"/>
  <c r="CE118" i="39"/>
  <c r="CF115" i="37"/>
  <c r="CG115" i="37"/>
  <c r="CF183" i="37"/>
  <c r="CD51" i="39"/>
  <c r="CC115" i="37"/>
  <c r="CG51" i="39"/>
  <c r="CC185" i="39"/>
  <c r="CD183" i="37"/>
  <c r="CF49" i="37"/>
  <c r="CD248" i="37"/>
  <c r="CE248" i="37"/>
  <c r="CF51" i="39"/>
  <c r="CE185" i="39"/>
  <c r="CC183" i="37"/>
  <c r="CG118" i="39"/>
  <c r="CD250" i="39"/>
  <c r="CD115" i="37"/>
  <c r="CE115" i="37"/>
  <c r="CG49" i="37"/>
  <c r="CF118" i="39"/>
  <c r="CC250" i="39"/>
  <c r="CG185" i="39"/>
  <c r="CG248" i="37"/>
  <c r="CC49" i="37"/>
  <c r="CC118" i="39"/>
  <c r="CD118" i="39"/>
  <c r="CE250" i="39"/>
  <c r="CE49" i="37"/>
  <c r="CE51" i="39"/>
  <c r="CD185" i="39"/>
  <c r="CF248" i="37"/>
  <c r="CG250" i="39"/>
  <c r="CD49" i="37"/>
  <c r="CC248" i="37"/>
  <c r="CH250" i="39" l="1"/>
  <c r="CJ250" i="39" a="1"/>
  <c r="CJ250" i="39" s="1"/>
  <c r="CK250" i="39" s="1"/>
  <c r="CI250" i="39"/>
  <c r="CJ51" i="39" a="1"/>
  <c r="CJ51" i="39" s="1"/>
  <c r="CK51" i="39" s="1"/>
  <c r="CI51" i="39"/>
  <c r="CH51" i="39"/>
  <c r="CH118" i="39"/>
  <c r="CI118" i="39"/>
  <c r="CJ118" i="39" a="1"/>
  <c r="CJ118" i="39" s="1"/>
  <c r="CK118" i="39" s="1"/>
  <c r="CJ185" i="39" a="1"/>
  <c r="CJ185" i="39" s="1"/>
  <c r="CK185" i="39" s="1"/>
  <c r="CI185" i="39"/>
  <c r="CH185" i="39"/>
  <c r="CB53" i="39"/>
  <c r="CB120" i="39"/>
  <c r="CB187" i="39"/>
  <c r="K188" i="39"/>
  <c r="BF249" i="39"/>
  <c r="BF247" i="39"/>
  <c r="BF241" i="39"/>
  <c r="BF245" i="39"/>
  <c r="BF244" i="39"/>
  <c r="BF248" i="39"/>
  <c r="BF243" i="39"/>
  <c r="BF242" i="39"/>
  <c r="BF236" i="39"/>
  <c r="BF246" i="39"/>
  <c r="BF238" i="39"/>
  <c r="BF237" i="39"/>
  <c r="BF220" i="39"/>
  <c r="BF235" i="39"/>
  <c r="BF234" i="39"/>
  <c r="BF233" i="39"/>
  <c r="BF231" i="39"/>
  <c r="BF228" i="39"/>
  <c r="BF225" i="39"/>
  <c r="BF226" i="39"/>
  <c r="BF232" i="39"/>
  <c r="BF230" i="39"/>
  <c r="BF227" i="39"/>
  <c r="BF223" i="39"/>
  <c r="BF239" i="39"/>
  <c r="BF240" i="39"/>
  <c r="BF214" i="39"/>
  <c r="BF221" i="39"/>
  <c r="BF217" i="39"/>
  <c r="BF224" i="39"/>
  <c r="BF219" i="39"/>
  <c r="BF213" i="39"/>
  <c r="BF222" i="39"/>
  <c r="BF218" i="39"/>
  <c r="BF212" i="39"/>
  <c r="BF208" i="39"/>
  <c r="BF229" i="39"/>
  <c r="BF206" i="39"/>
  <c r="BF216" i="39"/>
  <c r="BF215" i="39"/>
  <c r="BF209" i="39"/>
  <c r="BF207" i="39"/>
  <c r="BF184" i="39"/>
  <c r="BF211" i="39"/>
  <c r="BF210" i="39"/>
  <c r="BF183" i="39"/>
  <c r="BF171" i="39"/>
  <c r="BF177" i="39"/>
  <c r="BF174" i="39"/>
  <c r="BF166" i="39"/>
  <c r="BF172" i="39"/>
  <c r="BF178" i="39"/>
  <c r="BF173" i="39"/>
  <c r="BF165" i="39"/>
  <c r="BF162" i="39"/>
  <c r="BF158" i="39"/>
  <c r="BF181" i="39"/>
  <c r="BF167" i="39"/>
  <c r="BF182" i="39"/>
  <c r="BF169" i="39"/>
  <c r="BF175" i="39"/>
  <c r="BF161" i="39"/>
  <c r="BF179" i="39"/>
  <c r="BF170" i="39"/>
  <c r="BF163" i="39"/>
  <c r="BF157" i="39"/>
  <c r="BF155" i="39"/>
  <c r="BF154" i="39"/>
  <c r="BF160" i="39"/>
  <c r="BF156" i="39"/>
  <c r="BF176" i="39"/>
  <c r="BF168" i="39"/>
  <c r="BF180" i="39"/>
  <c r="BF146" i="39"/>
  <c r="BF145" i="39"/>
  <c r="BF144" i="39"/>
  <c r="BF142" i="39"/>
  <c r="BF159" i="39"/>
  <c r="BF147" i="39"/>
  <c r="BF151" i="39"/>
  <c r="BF150" i="39"/>
  <c r="BF164" i="39"/>
  <c r="BF152" i="39"/>
  <c r="BF148" i="39"/>
  <c r="BF143" i="39"/>
  <c r="BF153" i="39"/>
  <c r="BF149" i="39"/>
  <c r="BF116" i="39"/>
  <c r="BF108" i="39"/>
  <c r="BF100" i="39"/>
  <c r="BF111" i="39"/>
  <c r="BF114" i="39"/>
  <c r="BF106" i="39"/>
  <c r="BF98" i="39"/>
  <c r="BF95" i="39"/>
  <c r="BF117" i="39"/>
  <c r="BF109" i="39"/>
  <c r="BF141" i="39"/>
  <c r="BF112" i="39"/>
  <c r="BF115" i="39"/>
  <c r="BF107" i="39"/>
  <c r="BF99" i="39"/>
  <c r="BF113" i="39"/>
  <c r="BF105" i="39"/>
  <c r="BF97" i="39"/>
  <c r="BF104" i="39"/>
  <c r="BF102" i="39"/>
  <c r="BF96" i="39"/>
  <c r="BF88" i="39"/>
  <c r="BF87" i="39"/>
  <c r="BF103" i="39"/>
  <c r="BF110" i="39"/>
  <c r="BF90" i="39"/>
  <c r="BF84" i="39"/>
  <c r="BF91" i="39"/>
  <c r="BF76" i="39"/>
  <c r="BF101" i="39"/>
  <c r="BF85" i="39"/>
  <c r="BF93" i="39"/>
  <c r="BF83" i="39"/>
  <c r="BF79" i="39"/>
  <c r="BF78" i="39"/>
  <c r="BF94" i="39"/>
  <c r="BF77" i="39"/>
  <c r="BF75" i="39"/>
  <c r="BF80" i="39"/>
  <c r="BF92" i="39"/>
  <c r="BF89" i="39"/>
  <c r="BF82" i="39"/>
  <c r="BF50" i="39"/>
  <c r="BF45" i="39"/>
  <c r="BF74" i="39"/>
  <c r="BF81" i="39"/>
  <c r="BF43" i="39"/>
  <c r="BF35" i="39"/>
  <c r="BF86" i="39"/>
  <c r="BF46" i="39"/>
  <c r="BF49" i="39"/>
  <c r="BF47" i="39"/>
  <c r="BF39" i="39"/>
  <c r="BF31" i="39"/>
  <c r="BF36" i="39"/>
  <c r="BF28" i="39"/>
  <c r="BF24" i="39"/>
  <c r="BF19" i="39"/>
  <c r="BF13" i="39"/>
  <c r="BF40" i="39"/>
  <c r="BF25" i="39"/>
  <c r="BF21" i="39"/>
  <c r="BF20" i="39"/>
  <c r="BF14" i="39"/>
  <c r="BF44" i="39"/>
  <c r="BF34" i="39"/>
  <c r="BF30" i="39"/>
  <c r="BF29" i="39"/>
  <c r="BF26" i="39"/>
  <c r="BF9" i="39"/>
  <c r="BF38" i="39"/>
  <c r="BF22" i="39"/>
  <c r="BF15" i="39"/>
  <c r="BF7" i="39"/>
  <c r="BF42" i="39"/>
  <c r="BF33" i="39"/>
  <c r="BF27" i="39"/>
  <c r="BF48" i="39"/>
  <c r="BF37" i="39"/>
  <c r="BF23" i="39"/>
  <c r="BF17" i="39"/>
  <c r="BF16" i="39"/>
  <c r="BF12" i="39"/>
  <c r="BF11" i="39"/>
  <c r="BF41" i="39"/>
  <c r="BF32" i="39"/>
  <c r="BF18" i="39"/>
  <c r="BF10" i="39"/>
  <c r="BF8" i="39"/>
  <c r="BG5" i="39"/>
  <c r="K120" i="39"/>
  <c r="K253" i="39"/>
  <c r="CB252" i="39"/>
  <c r="K52" i="39"/>
  <c r="CJ248" i="37" a="1"/>
  <c r="CJ248" i="37" s="1"/>
  <c r="CK248" i="37" s="1"/>
  <c r="CJ183" i="37" a="1"/>
  <c r="CJ183" i="37" s="1"/>
  <c r="CK183" i="37" s="1"/>
  <c r="CJ115" i="37" a="1"/>
  <c r="CJ115" i="37" s="1"/>
  <c r="CK115" i="37" s="1"/>
  <c r="CI115" i="37"/>
  <c r="CT115" i="39" s="1"/>
  <c r="BE5" i="37"/>
  <c r="BD44" i="37"/>
  <c r="BD39" i="37"/>
  <c r="BD48" i="37"/>
  <c r="BD35" i="37"/>
  <c r="BD32" i="37"/>
  <c r="BD45" i="37"/>
  <c r="BD38" i="37"/>
  <c r="BD47" i="37"/>
  <c r="BD36" i="37"/>
  <c r="BD41" i="37"/>
  <c r="BD34" i="37"/>
  <c r="BD26" i="37"/>
  <c r="BD25" i="37"/>
  <c r="BD43" i="37"/>
  <c r="BD21" i="37"/>
  <c r="BD37" i="37"/>
  <c r="BD31" i="37"/>
  <c r="BD18" i="37"/>
  <c r="BD17" i="37"/>
  <c r="BD29" i="37"/>
  <c r="BD19" i="37"/>
  <c r="BD16" i="37"/>
  <c r="BD33" i="37"/>
  <c r="BD30" i="37"/>
  <c r="BD28" i="37"/>
  <c r="BD20" i="37"/>
  <c r="BD15" i="37"/>
  <c r="BD46" i="37"/>
  <c r="BD42" i="37"/>
  <c r="BD23" i="37"/>
  <c r="BD24" i="37"/>
  <c r="BD13" i="37"/>
  <c r="BD11" i="37"/>
  <c r="BD8" i="37"/>
  <c r="BD14" i="37"/>
  <c r="BD7" i="37"/>
  <c r="BD40" i="37"/>
  <c r="BD27" i="37"/>
  <c r="BD22" i="37"/>
  <c r="BD12" i="37"/>
  <c r="BD10" i="37"/>
  <c r="BD9" i="37"/>
  <c r="CJ49" i="37" a="1"/>
  <c r="CJ49" i="37" s="1"/>
  <c r="CK49" i="37" s="1"/>
  <c r="CI248" i="37"/>
  <c r="CT248" i="39" s="1"/>
  <c r="CH248" i="37"/>
  <c r="CB249" i="37"/>
  <c r="CH183" i="37"/>
  <c r="CI183" i="37"/>
  <c r="CT183" i="39" s="1"/>
  <c r="CI49" i="37"/>
  <c r="CT49" i="39" s="1"/>
  <c r="CH49" i="37"/>
  <c r="CH115" i="37"/>
  <c r="CB184" i="37"/>
  <c r="CB50" i="37"/>
  <c r="CB116" i="37"/>
  <c r="CC119" i="39"/>
  <c r="CD251" i="39"/>
  <c r="CC186" i="39"/>
  <c r="CD116" i="37"/>
  <c r="CE186" i="39"/>
  <c r="CF116" i="37"/>
  <c r="CC116" i="37"/>
  <c r="CG116" i="37"/>
  <c r="CC249" i="37"/>
  <c r="CF184" i="37"/>
  <c r="CF251" i="39"/>
  <c r="CF186" i="39"/>
  <c r="CC184" i="37"/>
  <c r="CG249" i="37"/>
  <c r="CE249" i="37"/>
  <c r="CE116" i="37"/>
  <c r="CE119" i="39"/>
  <c r="CF119" i="39"/>
  <c r="CD249" i="37"/>
  <c r="CC251" i="39"/>
  <c r="CD50" i="37"/>
  <c r="CD186" i="39"/>
  <c r="CC50" i="37"/>
  <c r="CG119" i="39"/>
  <c r="CG186" i="39"/>
  <c r="CF249" i="37"/>
  <c r="CC52" i="39"/>
  <c r="CF52" i="39"/>
  <c r="CE52" i="39"/>
  <c r="CG251" i="39"/>
  <c r="CF50" i="37"/>
  <c r="CD119" i="39"/>
  <c r="CD184" i="37"/>
  <c r="CG50" i="37"/>
  <c r="CE184" i="37"/>
  <c r="CE251" i="39"/>
  <c r="CE50" i="37"/>
  <c r="CD52" i="39"/>
  <c r="CG52" i="39"/>
  <c r="CG184" i="37"/>
  <c r="CH52" i="39" l="1"/>
  <c r="CJ52" i="39" a="1"/>
  <c r="CJ52" i="39" s="1"/>
  <c r="CK52" i="39" s="1"/>
  <c r="CI52" i="39"/>
  <c r="CH186" i="39"/>
  <c r="CJ186" i="39" a="1"/>
  <c r="CJ186" i="39" s="1"/>
  <c r="CK186" i="39" s="1"/>
  <c r="CI186" i="39"/>
  <c r="CJ119" i="39" a="1"/>
  <c r="CJ119" i="39" s="1"/>
  <c r="CK119" i="39" s="1"/>
  <c r="CI119" i="39"/>
  <c r="CH119" i="39"/>
  <c r="CI251" i="39"/>
  <c r="CH251" i="39"/>
  <c r="CJ251" i="39" a="1"/>
  <c r="CJ251" i="39" s="1"/>
  <c r="CK251" i="39" s="1"/>
  <c r="CB188" i="39"/>
  <c r="CB54" i="39"/>
  <c r="K254" i="39"/>
  <c r="K189" i="39"/>
  <c r="CB253" i="39"/>
  <c r="K121" i="39"/>
  <c r="CB121" i="39"/>
  <c r="K53" i="39"/>
  <c r="BG249" i="39"/>
  <c r="BG247" i="39"/>
  <c r="BG246" i="39"/>
  <c r="BG245" i="39"/>
  <c r="BG244" i="39"/>
  <c r="BG242" i="39"/>
  <c r="BG239" i="39"/>
  <c r="BG241" i="39"/>
  <c r="BG240" i="39"/>
  <c r="BG250" i="39"/>
  <c r="BG248" i="39"/>
  <c r="BG237" i="39"/>
  <c r="BG233" i="39"/>
  <c r="BG234" i="39"/>
  <c r="BG235" i="39"/>
  <c r="BG231" i="39"/>
  <c r="BG228" i="39"/>
  <c r="BG225" i="39"/>
  <c r="BG221" i="39"/>
  <c r="BG243" i="39"/>
  <c r="BG238" i="39"/>
  <c r="BG229" i="39"/>
  <c r="BG222" i="39"/>
  <c r="BG236" i="39"/>
  <c r="BG224" i="39"/>
  <c r="BG227" i="39"/>
  <c r="BG216" i="39"/>
  <c r="BG215" i="39"/>
  <c r="BG218" i="39"/>
  <c r="BG213" i="39"/>
  <c r="BG212" i="39"/>
  <c r="BG220" i="39"/>
  <c r="BG219" i="39"/>
  <c r="BG226" i="39"/>
  <c r="BG208" i="39"/>
  <c r="BG232" i="39"/>
  <c r="BG211" i="39"/>
  <c r="BG217" i="39"/>
  <c r="BG214" i="39"/>
  <c r="BG207" i="39"/>
  <c r="BG179" i="39"/>
  <c r="BG223" i="39"/>
  <c r="BG181" i="39"/>
  <c r="BG177" i="39"/>
  <c r="BG174" i="39"/>
  <c r="BG166" i="39"/>
  <c r="BG163" i="39"/>
  <c r="BG160" i="39"/>
  <c r="BG230" i="39"/>
  <c r="BG206" i="39"/>
  <c r="BG182" i="39"/>
  <c r="BG169" i="39"/>
  <c r="BG209" i="39"/>
  <c r="BG175" i="39"/>
  <c r="BG167" i="39"/>
  <c r="BG164" i="39"/>
  <c r="BG180" i="39"/>
  <c r="BG176" i="39"/>
  <c r="BG168" i="39"/>
  <c r="BG159" i="39"/>
  <c r="BG210" i="39"/>
  <c r="BG185" i="39"/>
  <c r="BG184" i="39"/>
  <c r="BG183" i="39"/>
  <c r="BG170" i="39"/>
  <c r="BG172" i="39"/>
  <c r="BG171" i="39"/>
  <c r="BG161" i="39"/>
  <c r="BG158" i="39"/>
  <c r="BG178" i="39"/>
  <c r="BG165" i="39"/>
  <c r="BG156" i="39"/>
  <c r="BG151" i="39"/>
  <c r="BG150" i="39"/>
  <c r="BG157" i="39"/>
  <c r="BG155" i="39"/>
  <c r="BG154" i="39"/>
  <c r="BG173" i="39"/>
  <c r="BG144" i="39"/>
  <c r="BG142" i="39"/>
  <c r="BG147" i="39"/>
  <c r="BG152" i="39"/>
  <c r="BG148" i="39"/>
  <c r="BG143" i="39"/>
  <c r="BG149" i="39"/>
  <c r="BG141" i="39"/>
  <c r="BG162" i="39"/>
  <c r="BG146" i="39"/>
  <c r="BG145" i="39"/>
  <c r="BG111" i="39"/>
  <c r="BG103" i="39"/>
  <c r="BG114" i="39"/>
  <c r="BG117" i="39"/>
  <c r="BG109" i="39"/>
  <c r="BG101" i="39"/>
  <c r="BG153" i="39"/>
  <c r="BG112" i="39"/>
  <c r="BG115" i="39"/>
  <c r="BG118" i="39"/>
  <c r="BG110" i="39"/>
  <c r="BG102" i="39"/>
  <c r="BG116" i="39"/>
  <c r="BG108" i="39"/>
  <c r="BG100" i="39"/>
  <c r="BG107" i="39"/>
  <c r="BG99" i="39"/>
  <c r="BG104" i="39"/>
  <c r="BG96" i="39"/>
  <c r="BG97" i="39"/>
  <c r="BG93" i="39"/>
  <c r="BG113" i="39"/>
  <c r="BG95" i="39"/>
  <c r="BG94" i="39"/>
  <c r="BG98" i="39"/>
  <c r="BG91" i="39"/>
  <c r="BG85" i="39"/>
  <c r="BG88" i="39"/>
  <c r="BG82" i="39"/>
  <c r="BG74" i="39"/>
  <c r="BG106" i="39"/>
  <c r="BG83" i="39"/>
  <c r="BG79" i="39"/>
  <c r="BG78" i="39"/>
  <c r="BG90" i="39"/>
  <c r="BG77" i="39"/>
  <c r="BG75" i="39"/>
  <c r="BG105" i="39"/>
  <c r="BG87" i="39"/>
  <c r="BG80" i="39"/>
  <c r="BG92" i="39"/>
  <c r="BG89" i="39"/>
  <c r="BG84" i="39"/>
  <c r="BG86" i="39"/>
  <c r="BG81" i="39"/>
  <c r="BG45" i="39"/>
  <c r="BG48" i="39"/>
  <c r="BG46" i="39"/>
  <c r="BG38" i="39"/>
  <c r="BG49" i="39"/>
  <c r="BG44" i="39"/>
  <c r="BG76" i="39"/>
  <c r="BG50" i="39"/>
  <c r="BG42" i="39"/>
  <c r="BG34" i="39"/>
  <c r="BG40" i="39"/>
  <c r="BG31" i="39"/>
  <c r="BG25" i="39"/>
  <c r="BG47" i="39"/>
  <c r="BG35" i="39"/>
  <c r="BG21" i="39"/>
  <c r="BG20" i="39"/>
  <c r="BG14" i="39"/>
  <c r="BG43" i="39"/>
  <c r="BG39" i="39"/>
  <c r="BG30" i="39"/>
  <c r="BG29" i="39"/>
  <c r="BG26" i="39"/>
  <c r="BG22" i="39"/>
  <c r="BG15" i="39"/>
  <c r="BG7" i="39"/>
  <c r="BG51" i="39"/>
  <c r="BG33" i="39"/>
  <c r="BG27" i="39"/>
  <c r="BG37" i="39"/>
  <c r="BG23" i="39"/>
  <c r="BG17" i="39"/>
  <c r="BG16" i="39"/>
  <c r="BG12" i="39"/>
  <c r="BG11" i="39"/>
  <c r="BG41" i="39"/>
  <c r="BG32" i="39"/>
  <c r="BG18" i="39"/>
  <c r="BG10" i="39"/>
  <c r="BG36" i="39"/>
  <c r="BG28" i="39"/>
  <c r="BG24" i="39"/>
  <c r="BG19" i="39"/>
  <c r="BG13" i="39"/>
  <c r="BH5" i="39"/>
  <c r="BG8" i="39"/>
  <c r="BG9" i="39"/>
  <c r="CJ249" i="37" a="1"/>
  <c r="CJ249" i="37" s="1"/>
  <c r="CK249" i="37" s="1"/>
  <c r="CJ184" i="37" a="1"/>
  <c r="CJ184" i="37" s="1"/>
  <c r="CK184" i="37" s="1"/>
  <c r="CJ116" i="37" a="1"/>
  <c r="CJ116" i="37" s="1"/>
  <c r="CK116" i="37" s="1"/>
  <c r="CI116" i="37"/>
  <c r="CT116" i="39" s="1"/>
  <c r="BF5" i="37"/>
  <c r="BE49" i="37"/>
  <c r="BE34" i="37"/>
  <c r="BE33" i="37"/>
  <c r="BE48" i="37"/>
  <c r="BE45" i="37"/>
  <c r="BE38" i="37"/>
  <c r="BE47" i="37"/>
  <c r="BE36" i="37"/>
  <c r="BE31" i="37"/>
  <c r="BE42" i="37"/>
  <c r="BE41" i="37"/>
  <c r="BE32" i="37"/>
  <c r="BE27" i="37"/>
  <c r="BE24" i="37"/>
  <c r="BE46" i="37"/>
  <c r="BE44" i="37"/>
  <c r="BE30" i="37"/>
  <c r="BE28" i="37"/>
  <c r="BE23" i="37"/>
  <c r="BE29" i="37"/>
  <c r="BE22" i="37"/>
  <c r="BE37" i="37"/>
  <c r="BE19" i="37"/>
  <c r="BE16" i="37"/>
  <c r="BE40" i="37"/>
  <c r="BE25" i="37"/>
  <c r="BE35" i="37"/>
  <c r="BE21" i="37"/>
  <c r="BE18" i="37"/>
  <c r="BE17" i="37"/>
  <c r="BE11" i="37"/>
  <c r="BE9" i="37"/>
  <c r="BE20" i="37"/>
  <c r="BE10" i="37"/>
  <c r="BE26" i="37"/>
  <c r="BE8" i="37"/>
  <c r="BE39" i="37"/>
  <c r="BE15" i="37"/>
  <c r="BE13" i="37"/>
  <c r="BE14" i="37"/>
  <c r="BE12" i="37"/>
  <c r="BE43" i="37"/>
  <c r="BE7" i="37"/>
  <c r="CJ50" i="37" a="1"/>
  <c r="CJ50" i="37" s="1"/>
  <c r="CH249" i="37"/>
  <c r="CI249" i="37"/>
  <c r="CT249" i="39" s="1"/>
  <c r="CB250" i="37"/>
  <c r="CI184" i="37"/>
  <c r="CT184" i="39" s="1"/>
  <c r="CH184" i="37"/>
  <c r="CH116" i="37"/>
  <c r="CH50" i="37"/>
  <c r="CI50" i="37"/>
  <c r="CT50" i="39" s="1"/>
  <c r="CB185" i="37"/>
  <c r="CB117" i="37"/>
  <c r="CB51" i="37"/>
  <c r="CG252" i="39"/>
  <c r="CD53" i="39"/>
  <c r="CF117" i="37"/>
  <c r="CE250" i="37"/>
  <c r="CE185" i="37"/>
  <c r="CE117" i="37"/>
  <c r="CF252" i="39"/>
  <c r="CC120" i="39"/>
  <c r="CD250" i="37"/>
  <c r="CE120" i="39"/>
  <c r="CG250" i="37"/>
  <c r="CF250" i="37"/>
  <c r="CG53" i="39"/>
  <c r="CG185" i="37"/>
  <c r="CE51" i="37"/>
  <c r="CG51" i="37"/>
  <c r="CD185" i="37"/>
  <c r="CC250" i="37"/>
  <c r="CC117" i="37"/>
  <c r="CE53" i="39"/>
  <c r="CC53" i="39"/>
  <c r="CD120" i="39"/>
  <c r="CC51" i="37"/>
  <c r="CC185" i="37"/>
  <c r="CC187" i="39"/>
  <c r="CG187" i="39"/>
  <c r="CF185" i="37"/>
  <c r="CF187" i="39"/>
  <c r="CE252" i="39"/>
  <c r="CD252" i="39"/>
  <c r="CE187" i="39"/>
  <c r="CF53" i="39"/>
  <c r="CG120" i="39"/>
  <c r="CG117" i="37"/>
  <c r="CF120" i="39"/>
  <c r="CD51" i="37"/>
  <c r="CD187" i="39"/>
  <c r="CF51" i="37"/>
  <c r="CC252" i="39"/>
  <c r="CD117" i="37"/>
  <c r="CJ252" i="39" l="1" a="1"/>
  <c r="CJ252" i="39" s="1"/>
  <c r="CK252" i="39" s="1"/>
  <c r="CH252" i="39"/>
  <c r="CI252" i="39"/>
  <c r="CJ53" i="39" a="1"/>
  <c r="CJ53" i="39" s="1"/>
  <c r="CK53" i="39" s="1"/>
  <c r="CI53" i="39"/>
  <c r="CH53" i="39"/>
  <c r="CJ187" i="39" a="1"/>
  <c r="CJ187" i="39" s="1"/>
  <c r="CK187" i="39" s="1"/>
  <c r="CH187" i="39"/>
  <c r="CI187" i="39"/>
  <c r="CJ120" i="39" a="1"/>
  <c r="CJ120" i="39" s="1"/>
  <c r="CK120" i="39" s="1"/>
  <c r="CI120" i="39"/>
  <c r="CH120" i="39"/>
  <c r="CB55" i="39"/>
  <c r="K54" i="39"/>
  <c r="K255" i="39"/>
  <c r="BH250" i="39"/>
  <c r="BH251" i="39"/>
  <c r="BH247" i="39"/>
  <c r="BH242" i="39"/>
  <c r="BH246" i="39"/>
  <c r="BH241" i="39"/>
  <c r="BH249" i="39"/>
  <c r="BH248" i="39"/>
  <c r="BH243" i="39"/>
  <c r="BH245" i="39"/>
  <c r="BH244" i="39"/>
  <c r="BH236" i="39"/>
  <c r="BH240" i="39"/>
  <c r="BH238" i="39"/>
  <c r="BH235" i="39"/>
  <c r="BH234" i="39"/>
  <c r="BH233" i="39"/>
  <c r="BH221" i="39"/>
  <c r="BH226" i="39"/>
  <c r="BH237" i="39"/>
  <c r="BH220" i="39"/>
  <c r="BH227" i="39"/>
  <c r="BH216" i="39"/>
  <c r="BH215" i="39"/>
  <c r="BH211" i="39"/>
  <c r="BH217" i="39"/>
  <c r="BH229" i="39"/>
  <c r="BH222" i="39"/>
  <c r="BH239" i="39"/>
  <c r="BH231" i="39"/>
  <c r="BH225" i="39"/>
  <c r="BH214" i="39"/>
  <c r="BH219" i="39"/>
  <c r="BH224" i="39"/>
  <c r="BH208" i="39"/>
  <c r="BH232" i="39"/>
  <c r="BH206" i="39"/>
  <c r="BH228" i="39"/>
  <c r="BH223" i="39"/>
  <c r="BH210" i="39"/>
  <c r="BH218" i="39"/>
  <c r="BH213" i="39"/>
  <c r="BH212" i="39"/>
  <c r="BH182" i="39"/>
  <c r="BH230" i="39"/>
  <c r="BH209" i="39"/>
  <c r="BH183" i="39"/>
  <c r="BH207" i="39"/>
  <c r="BH184" i="39"/>
  <c r="BH169" i="39"/>
  <c r="BH156" i="39"/>
  <c r="BH179" i="39"/>
  <c r="BH172" i="39"/>
  <c r="BH181" i="39"/>
  <c r="BH170" i="39"/>
  <c r="BH186" i="39"/>
  <c r="BH185" i="39"/>
  <c r="BH171" i="39"/>
  <c r="BH178" i="39"/>
  <c r="BH173" i="39"/>
  <c r="BH159" i="39"/>
  <c r="BH177" i="39"/>
  <c r="BH174" i="39"/>
  <c r="BH175" i="39"/>
  <c r="BH165" i="39"/>
  <c r="BH160" i="39"/>
  <c r="BH176" i="39"/>
  <c r="BH168" i="39"/>
  <c r="BH164" i="39"/>
  <c r="BH162" i="39"/>
  <c r="BH152" i="39"/>
  <c r="BH167" i="39"/>
  <c r="BH163" i="39"/>
  <c r="BH161" i="39"/>
  <c r="BH158" i="39"/>
  <c r="BH147" i="39"/>
  <c r="BH180" i="39"/>
  <c r="BH154" i="39"/>
  <c r="BH151" i="39"/>
  <c r="BH150" i="39"/>
  <c r="BH148" i="39"/>
  <c r="BH157" i="39"/>
  <c r="BH155" i="39"/>
  <c r="BH143" i="39"/>
  <c r="BH166" i="39"/>
  <c r="BH149" i="39"/>
  <c r="BH141" i="39"/>
  <c r="BH153" i="39"/>
  <c r="BH144" i="39"/>
  <c r="BH142" i="39"/>
  <c r="BH114" i="39"/>
  <c r="BH106" i="39"/>
  <c r="BH98" i="39"/>
  <c r="BH95" i="39"/>
  <c r="BH117" i="39"/>
  <c r="BH112" i="39"/>
  <c r="BH104" i="39"/>
  <c r="BH96" i="39"/>
  <c r="BH115" i="39"/>
  <c r="BH107" i="39"/>
  <c r="BH118" i="39"/>
  <c r="BH146" i="39"/>
  <c r="BH113" i="39"/>
  <c r="BH105" i="39"/>
  <c r="BH97" i="39"/>
  <c r="BH145" i="39"/>
  <c r="BH119" i="39"/>
  <c r="BH111" i="39"/>
  <c r="BH103" i="39"/>
  <c r="BH102" i="39"/>
  <c r="BH110" i="39"/>
  <c r="BH109" i="39"/>
  <c r="BH99" i="39"/>
  <c r="BH116" i="39"/>
  <c r="BH108" i="39"/>
  <c r="BH89" i="39"/>
  <c r="BH100" i="39"/>
  <c r="BH94" i="39"/>
  <c r="BH101" i="39"/>
  <c r="BH86" i="39"/>
  <c r="BH93" i="39"/>
  <c r="BH90" i="39"/>
  <c r="BH77" i="39"/>
  <c r="BH75" i="39"/>
  <c r="BH87" i="39"/>
  <c r="BH80" i="39"/>
  <c r="BH92" i="39"/>
  <c r="BH84" i="39"/>
  <c r="BH81" i="39"/>
  <c r="BH76" i="39"/>
  <c r="BH48" i="39"/>
  <c r="BH74" i="39"/>
  <c r="BH51" i="39"/>
  <c r="BH85" i="39"/>
  <c r="BH79" i="39"/>
  <c r="BH49" i="39"/>
  <c r="BH41" i="39"/>
  <c r="BH33" i="39"/>
  <c r="BH30" i="39"/>
  <c r="BH83" i="39"/>
  <c r="BH52" i="39"/>
  <c r="BH44" i="39"/>
  <c r="BH88" i="39"/>
  <c r="BH47" i="39"/>
  <c r="BH78" i="39"/>
  <c r="BH91" i="39"/>
  <c r="BH82" i="39"/>
  <c r="BH45" i="39"/>
  <c r="BH37" i="39"/>
  <c r="BH35" i="39"/>
  <c r="BH21" i="39"/>
  <c r="BH20" i="39"/>
  <c r="BH14" i="39"/>
  <c r="BH43" i="39"/>
  <c r="BH39" i="39"/>
  <c r="BH29" i="39"/>
  <c r="BH26" i="39"/>
  <c r="BH34" i="39"/>
  <c r="BH22" i="39"/>
  <c r="BH15" i="39"/>
  <c r="BH38" i="39"/>
  <c r="BH27" i="39"/>
  <c r="BH46" i="39"/>
  <c r="BH42" i="39"/>
  <c r="BH23" i="39"/>
  <c r="BH17" i="39"/>
  <c r="BH16" i="39"/>
  <c r="BH12" i="39"/>
  <c r="BH11" i="39"/>
  <c r="BH32" i="39"/>
  <c r="BH18" i="39"/>
  <c r="BH10" i="39"/>
  <c r="BH36" i="39"/>
  <c r="BH28" i="39"/>
  <c r="BH24" i="39"/>
  <c r="BH19" i="39"/>
  <c r="BH13" i="39"/>
  <c r="BH50" i="39"/>
  <c r="BH40" i="39"/>
  <c r="BH31" i="39"/>
  <c r="BH25" i="39"/>
  <c r="BH8" i="39"/>
  <c r="BH7" i="39"/>
  <c r="BH9" i="39"/>
  <c r="BI5" i="39"/>
  <c r="CB122" i="39"/>
  <c r="CB189" i="39"/>
  <c r="K122" i="39"/>
  <c r="CB254" i="39"/>
  <c r="K190" i="39"/>
  <c r="CJ250" i="37" a="1"/>
  <c r="CJ250" i="37" s="1"/>
  <c r="CK250" i="37" s="1"/>
  <c r="CJ185" i="37" a="1"/>
  <c r="CJ185" i="37" s="1"/>
  <c r="CK185" i="37" s="1"/>
  <c r="CJ117" i="37" a="1"/>
  <c r="CJ117" i="37" s="1"/>
  <c r="CK117" i="37" s="1"/>
  <c r="CI117" i="37"/>
  <c r="CT117" i="39" s="1"/>
  <c r="CK50" i="37"/>
  <c r="BG5" i="37"/>
  <c r="BF48" i="37"/>
  <c r="BF35" i="37"/>
  <c r="BF32" i="37"/>
  <c r="BF45" i="37"/>
  <c r="BF47" i="37"/>
  <c r="BF36" i="37"/>
  <c r="BF31" i="37"/>
  <c r="BF42" i="37"/>
  <c r="BF41" i="37"/>
  <c r="BF43" i="37"/>
  <c r="BF40" i="37"/>
  <c r="BF50" i="37"/>
  <c r="BF39" i="37"/>
  <c r="BF21" i="37"/>
  <c r="BF33" i="37"/>
  <c r="BF29" i="37"/>
  <c r="BF38" i="37"/>
  <c r="BF34" i="37"/>
  <c r="BF27" i="37"/>
  <c r="BF26" i="37"/>
  <c r="BF22" i="37"/>
  <c r="BF20" i="37"/>
  <c r="BF15" i="37"/>
  <c r="BF46" i="37"/>
  <c r="BF44" i="37"/>
  <c r="BF23" i="37"/>
  <c r="BF18" i="37"/>
  <c r="BF17" i="37"/>
  <c r="BF37" i="37"/>
  <c r="BF24" i="37"/>
  <c r="BF13" i="37"/>
  <c r="BF49" i="37"/>
  <c r="BF19" i="37"/>
  <c r="BF16" i="37"/>
  <c r="BF10" i="37"/>
  <c r="BF9" i="37"/>
  <c r="BF14" i="37"/>
  <c r="BF12" i="37"/>
  <c r="BF7" i="37"/>
  <c r="BF28" i="37"/>
  <c r="BF25" i="37"/>
  <c r="BF8" i="37"/>
  <c r="BF30" i="37"/>
  <c r="BF11" i="37"/>
  <c r="CJ51" i="37" a="1"/>
  <c r="CJ51" i="37" s="1"/>
  <c r="CI250" i="37"/>
  <c r="CT250" i="39" s="1"/>
  <c r="CH250" i="37"/>
  <c r="CB251" i="37"/>
  <c r="CH185" i="37"/>
  <c r="CI185" i="37"/>
  <c r="CT185" i="39" s="1"/>
  <c r="CH51" i="37"/>
  <c r="CI51" i="37"/>
  <c r="CT51" i="39" s="1"/>
  <c r="CH117" i="37"/>
  <c r="CB186" i="37"/>
  <c r="CB52" i="37"/>
  <c r="CB118" i="37"/>
  <c r="CF118" i="37"/>
  <c r="CE186" i="37"/>
  <c r="CE118" i="37"/>
  <c r="CC188" i="39"/>
  <c r="CD188" i="39"/>
  <c r="CC186" i="37"/>
  <c r="CC251" i="37"/>
  <c r="CF188" i="39"/>
  <c r="CD121" i="39"/>
  <c r="CC118" i="37"/>
  <c r="CG186" i="37"/>
  <c r="CC52" i="37"/>
  <c r="CE253" i="39"/>
  <c r="CC54" i="39"/>
  <c r="CE188" i="39"/>
  <c r="CG54" i="39"/>
  <c r="CF52" i="37"/>
  <c r="CG253" i="39"/>
  <c r="CG251" i="37"/>
  <c r="CD251" i="37"/>
  <c r="CG118" i="37"/>
  <c r="CD52" i="37"/>
  <c r="CG188" i="39"/>
  <c r="CC253" i="39"/>
  <c r="CE121" i="39"/>
  <c r="CF121" i="39"/>
  <c r="CC121" i="39"/>
  <c r="CF186" i="37"/>
  <c r="CF54" i="39"/>
  <c r="CE52" i="37"/>
  <c r="CD54" i="39"/>
  <c r="CD118" i="37"/>
  <c r="CF251" i="37"/>
  <c r="CG121" i="39"/>
  <c r="CF253" i="39"/>
  <c r="CD253" i="39"/>
  <c r="CE54" i="39"/>
  <c r="CG52" i="37"/>
  <c r="CE251" i="37"/>
  <c r="CD186" i="37"/>
  <c r="CJ54" i="39" l="1" a="1"/>
  <c r="CJ54" i="39" s="1"/>
  <c r="CK54" i="39" s="1"/>
  <c r="CI54" i="39"/>
  <c r="CH54" i="39"/>
  <c r="CI253" i="39"/>
  <c r="CH253" i="39"/>
  <c r="CJ253" i="39" a="1"/>
  <c r="CJ253" i="39" s="1"/>
  <c r="CK253" i="39" s="1"/>
  <c r="CH188" i="39"/>
  <c r="CJ188" i="39" a="1"/>
  <c r="CJ188" i="39" s="1"/>
  <c r="CK188" i="39" s="1"/>
  <c r="CI188" i="39"/>
  <c r="CI121" i="39"/>
  <c r="CH121" i="39"/>
  <c r="CJ121" i="39" a="1"/>
  <c r="CJ121" i="39" s="1"/>
  <c r="CK121" i="39" s="1"/>
  <c r="CB190" i="39"/>
  <c r="K55" i="39"/>
  <c r="K123" i="39"/>
  <c r="K256" i="39"/>
  <c r="CB255" i="39"/>
  <c r="CB123" i="39"/>
  <c r="K191" i="39"/>
  <c r="BI250" i="39"/>
  <c r="BI251" i="39"/>
  <c r="BI245" i="39"/>
  <c r="BI252" i="39"/>
  <c r="BI248" i="39"/>
  <c r="BI249" i="39"/>
  <c r="BI242" i="39"/>
  <c r="BI244" i="39"/>
  <c r="BI243" i="39"/>
  <c r="BI241" i="39"/>
  <c r="BI237" i="39"/>
  <c r="BI239" i="39"/>
  <c r="BI231" i="39"/>
  <c r="BI247" i="39"/>
  <c r="BI233" i="39"/>
  <c r="BI246" i="39"/>
  <c r="BI226" i="39"/>
  <c r="BI238" i="39"/>
  <c r="BI229" i="39"/>
  <c r="BI222" i="39"/>
  <c r="BI240" i="39"/>
  <c r="BI232" i="39"/>
  <c r="BI230" i="39"/>
  <c r="BI227" i="39"/>
  <c r="BI223" i="39"/>
  <c r="BI228" i="39"/>
  <c r="BI225" i="39"/>
  <c r="BI236" i="39"/>
  <c r="BI235" i="39"/>
  <c r="BI217" i="39"/>
  <c r="BI218" i="39"/>
  <c r="BI234" i="39"/>
  <c r="BI219" i="39"/>
  <c r="BI213" i="39"/>
  <c r="BI224" i="39"/>
  <c r="BI220" i="39"/>
  <c r="BI206" i="39"/>
  <c r="BI221" i="39"/>
  <c r="BI211" i="39"/>
  <c r="BI210" i="39"/>
  <c r="BI209" i="39"/>
  <c r="BI207" i="39"/>
  <c r="BI216" i="39"/>
  <c r="BI212" i="39"/>
  <c r="BI185" i="39"/>
  <c r="BI177" i="39"/>
  <c r="BI215" i="39"/>
  <c r="BI186" i="39"/>
  <c r="BI214" i="39"/>
  <c r="BI187" i="39"/>
  <c r="BI182" i="39"/>
  <c r="BI179" i="39"/>
  <c r="BI172" i="39"/>
  <c r="BI161" i="39"/>
  <c r="BI175" i="39"/>
  <c r="BI167" i="39"/>
  <c r="BI178" i="39"/>
  <c r="BI173" i="39"/>
  <c r="BI165" i="39"/>
  <c r="BI162" i="39"/>
  <c r="BI184" i="39"/>
  <c r="BI183" i="39"/>
  <c r="BI174" i="39"/>
  <c r="BI166" i="39"/>
  <c r="BI163" i="39"/>
  <c r="BI160" i="39"/>
  <c r="BI168" i="39"/>
  <c r="BI170" i="39"/>
  <c r="BI180" i="39"/>
  <c r="BI176" i="39"/>
  <c r="BI169" i="39"/>
  <c r="BI156" i="39"/>
  <c r="BI151" i="39"/>
  <c r="BI150" i="39"/>
  <c r="BI164" i="39"/>
  <c r="BI152" i="39"/>
  <c r="BI181" i="39"/>
  <c r="BI159" i="39"/>
  <c r="BI153" i="39"/>
  <c r="BI171" i="39"/>
  <c r="BI154" i="39"/>
  <c r="BI208" i="39"/>
  <c r="BI148" i="39"/>
  <c r="BI157" i="39"/>
  <c r="BI155" i="39"/>
  <c r="BI143" i="39"/>
  <c r="BI149" i="39"/>
  <c r="BI141" i="39"/>
  <c r="BI146" i="39"/>
  <c r="BI145" i="39"/>
  <c r="BI147" i="39"/>
  <c r="BI117" i="39"/>
  <c r="BI109" i="39"/>
  <c r="BI101" i="39"/>
  <c r="BI144" i="39"/>
  <c r="BI142" i="39"/>
  <c r="BI120" i="39"/>
  <c r="BI112" i="39"/>
  <c r="BI115" i="39"/>
  <c r="BI107" i="39"/>
  <c r="BI99" i="39"/>
  <c r="BI158" i="39"/>
  <c r="BI118" i="39"/>
  <c r="BI110" i="39"/>
  <c r="BI113" i="39"/>
  <c r="BI116" i="39"/>
  <c r="BI108" i="39"/>
  <c r="BI100" i="39"/>
  <c r="BI114" i="39"/>
  <c r="BI106" i="39"/>
  <c r="BI98" i="39"/>
  <c r="BI95" i="39"/>
  <c r="BI97" i="39"/>
  <c r="BI96" i="39"/>
  <c r="BI119" i="39"/>
  <c r="BI105" i="39"/>
  <c r="BI102" i="39"/>
  <c r="BI94" i="39"/>
  <c r="BI103" i="39"/>
  <c r="BI92" i="39"/>
  <c r="BI85" i="39"/>
  <c r="BI83" i="39"/>
  <c r="BI79" i="39"/>
  <c r="BI78" i="39"/>
  <c r="BI93" i="39"/>
  <c r="BI90" i="39"/>
  <c r="BI87" i="39"/>
  <c r="BI80" i="39"/>
  <c r="BI84" i="39"/>
  <c r="BI89" i="39"/>
  <c r="BI81" i="39"/>
  <c r="BI86" i="39"/>
  <c r="BI76" i="39"/>
  <c r="BI91" i="39"/>
  <c r="BI88" i="39"/>
  <c r="BI82" i="39"/>
  <c r="BI74" i="39"/>
  <c r="BI51" i="39"/>
  <c r="BI43" i="39"/>
  <c r="BI53" i="39"/>
  <c r="BI46" i="39"/>
  <c r="BI111" i="39"/>
  <c r="BI77" i="39"/>
  <c r="BI52" i="39"/>
  <c r="BI44" i="39"/>
  <c r="BI36" i="39"/>
  <c r="BI104" i="39"/>
  <c r="BI47" i="39"/>
  <c r="BI75" i="39"/>
  <c r="BI50" i="39"/>
  <c r="BI48" i="39"/>
  <c r="BI40" i="39"/>
  <c r="BI32" i="39"/>
  <c r="BI39" i="39"/>
  <c r="BI29" i="39"/>
  <c r="BI26" i="39"/>
  <c r="BI9" i="39"/>
  <c r="BI34" i="39"/>
  <c r="BI30" i="39"/>
  <c r="BI22" i="39"/>
  <c r="BI15" i="39"/>
  <c r="BI49" i="39"/>
  <c r="BI38" i="39"/>
  <c r="BI27" i="39"/>
  <c r="BI42" i="39"/>
  <c r="BI33" i="39"/>
  <c r="BI23" i="39"/>
  <c r="BI17" i="39"/>
  <c r="BI16" i="39"/>
  <c r="BI12" i="39"/>
  <c r="BI11" i="39"/>
  <c r="BI37" i="39"/>
  <c r="BI18" i="39"/>
  <c r="BI10" i="39"/>
  <c r="BI8" i="39"/>
  <c r="BI41" i="39"/>
  <c r="BI28" i="39"/>
  <c r="BI24" i="39"/>
  <c r="BI19" i="39"/>
  <c r="BI13" i="39"/>
  <c r="BI31" i="39"/>
  <c r="BI25" i="39"/>
  <c r="BI45" i="39"/>
  <c r="BI35" i="39"/>
  <c r="BI21" i="39"/>
  <c r="BI20" i="39"/>
  <c r="BI14" i="39"/>
  <c r="BJ5" i="39"/>
  <c r="BI7" i="39"/>
  <c r="CB56" i="39"/>
  <c r="CJ251" i="37" a="1"/>
  <c r="CJ251" i="37" s="1"/>
  <c r="CK251" i="37" s="1"/>
  <c r="CJ186" i="37" a="1"/>
  <c r="CJ186" i="37" s="1"/>
  <c r="CK186" i="37" s="1"/>
  <c r="CJ118" i="37" a="1"/>
  <c r="CJ118" i="37" s="1"/>
  <c r="CK118" i="37" s="1"/>
  <c r="CI118" i="37"/>
  <c r="CT118" i="39" s="1"/>
  <c r="CK51" i="37"/>
  <c r="BH5" i="37"/>
  <c r="BG45" i="37"/>
  <c r="BG38" i="37"/>
  <c r="BG47" i="37"/>
  <c r="BG42" i="37"/>
  <c r="BG41" i="37"/>
  <c r="BG43" i="37"/>
  <c r="BG40" i="37"/>
  <c r="BG46" i="37"/>
  <c r="BG37" i="37"/>
  <c r="BG50" i="37"/>
  <c r="BG39" i="37"/>
  <c r="BG44" i="37"/>
  <c r="BG30" i="37"/>
  <c r="BG28" i="37"/>
  <c r="BG23" i="37"/>
  <c r="BG51" i="37"/>
  <c r="BG36" i="37"/>
  <c r="BG35" i="37"/>
  <c r="BG49" i="37"/>
  <c r="BG34" i="37"/>
  <c r="BG26" i="37"/>
  <c r="BG25" i="37"/>
  <c r="BG48" i="37"/>
  <c r="BG27" i="37"/>
  <c r="BG22" i="37"/>
  <c r="BG20" i="37"/>
  <c r="BG15" i="37"/>
  <c r="BG24" i="37"/>
  <c r="BG14" i="37"/>
  <c r="BG19" i="37"/>
  <c r="BG16" i="37"/>
  <c r="BG29" i="37"/>
  <c r="BG21" i="37"/>
  <c r="BG31" i="37"/>
  <c r="BG11" i="37"/>
  <c r="BG8" i="37"/>
  <c r="BG32" i="37"/>
  <c r="BG18" i="37"/>
  <c r="BG13" i="37"/>
  <c r="BG12" i="37"/>
  <c r="BG33" i="37"/>
  <c r="BG17" i="37"/>
  <c r="BG10" i="37"/>
  <c r="BG9" i="37"/>
  <c r="BG7" i="37"/>
  <c r="CJ52" i="37" a="1"/>
  <c r="CJ52" i="37" s="1"/>
  <c r="CK52" i="37" s="1"/>
  <c r="CI251" i="37"/>
  <c r="CT251" i="39" s="1"/>
  <c r="CH251" i="37"/>
  <c r="CB252" i="37"/>
  <c r="CI186" i="37"/>
  <c r="CT186" i="39" s="1"/>
  <c r="CH186" i="37"/>
  <c r="CH118" i="37"/>
  <c r="CH52" i="37"/>
  <c r="CI52" i="37"/>
  <c r="CT52" i="39" s="1"/>
  <c r="CB187" i="37"/>
  <c r="CB119" i="37"/>
  <c r="CB53" i="37"/>
  <c r="CE254" i="39"/>
  <c r="CD252" i="37"/>
  <c r="CC187" i="37"/>
  <c r="CG189" i="39"/>
  <c r="CC53" i="37"/>
  <c r="CG122" i="39"/>
  <c r="CG55" i="39"/>
  <c r="CE119" i="37"/>
  <c r="CE122" i="39"/>
  <c r="CE252" i="37"/>
  <c r="CF252" i="37"/>
  <c r="CF187" i="37"/>
  <c r="CG254" i="39"/>
  <c r="CC189" i="39"/>
  <c r="CD189" i="39"/>
  <c r="CD53" i="37"/>
  <c r="CF55" i="39"/>
  <c r="CD55" i="39"/>
  <c r="CC55" i="39"/>
  <c r="CD122" i="39"/>
  <c r="CF122" i="39"/>
  <c r="CC254" i="39"/>
  <c r="CD119" i="37"/>
  <c r="CE187" i="37"/>
  <c r="CE189" i="39"/>
  <c r="CG187" i="37"/>
  <c r="CF119" i="37"/>
  <c r="CF189" i="39"/>
  <c r="CC252" i="37"/>
  <c r="CC119" i="37"/>
  <c r="CF53" i="37"/>
  <c r="CG119" i="37"/>
  <c r="CE55" i="39"/>
  <c r="CD254" i="39"/>
  <c r="CE53" i="37"/>
  <c r="CG252" i="37"/>
  <c r="CC122" i="39"/>
  <c r="CF254" i="39"/>
  <c r="CG53" i="37"/>
  <c r="CD187" i="37"/>
  <c r="CI55" i="39" l="1"/>
  <c r="CJ55" i="39" a="1"/>
  <c r="CJ55" i="39" s="1"/>
  <c r="CK55" i="39" s="1"/>
  <c r="CH55" i="39"/>
  <c r="CJ254" i="39" a="1"/>
  <c r="CJ254" i="39" s="1"/>
  <c r="CK254" i="39" s="1"/>
  <c r="CH254" i="39"/>
  <c r="CI254" i="39"/>
  <c r="CJ122" i="39" a="1"/>
  <c r="CJ122" i="39" s="1"/>
  <c r="CK122" i="39" s="1"/>
  <c r="CI122" i="39"/>
  <c r="CH122" i="39"/>
  <c r="CI189" i="39"/>
  <c r="CH189" i="39"/>
  <c r="CJ189" i="39" a="1"/>
  <c r="CJ189" i="39" s="1"/>
  <c r="CK189" i="39" s="1"/>
  <c r="CB124" i="39"/>
  <c r="K257" i="39"/>
  <c r="CB191" i="39"/>
  <c r="K124" i="39"/>
  <c r="CB57" i="39"/>
  <c r="K56" i="39"/>
  <c r="BJ250" i="39"/>
  <c r="BJ253" i="39"/>
  <c r="BJ245" i="39"/>
  <c r="BJ252" i="39"/>
  <c r="BJ248" i="39"/>
  <c r="BJ247" i="39"/>
  <c r="BJ249" i="39"/>
  <c r="BJ243" i="39"/>
  <c r="BJ246" i="39"/>
  <c r="BJ240" i="39"/>
  <c r="BJ244" i="39"/>
  <c r="BJ236" i="39"/>
  <c r="BJ234" i="39"/>
  <c r="BJ251" i="39"/>
  <c r="BJ241" i="39"/>
  <c r="BJ239" i="39"/>
  <c r="BJ235" i="39"/>
  <c r="BJ237" i="39"/>
  <c r="BJ238" i="39"/>
  <c r="BJ229" i="39"/>
  <c r="BJ222" i="39"/>
  <c r="BJ242" i="39"/>
  <c r="BJ224" i="39"/>
  <c r="BJ231" i="39"/>
  <c r="BJ221" i="39"/>
  <c r="BJ218" i="39"/>
  <c r="BJ212" i="39"/>
  <c r="BJ228" i="39"/>
  <c r="BJ232" i="39"/>
  <c r="BJ230" i="39"/>
  <c r="BJ223" i="39"/>
  <c r="BJ220" i="39"/>
  <c r="BJ226" i="39"/>
  <c r="BJ216" i="39"/>
  <c r="BJ215" i="39"/>
  <c r="BJ211" i="39"/>
  <c r="BJ210" i="39"/>
  <c r="BJ209" i="39"/>
  <c r="BJ233" i="39"/>
  <c r="BJ219" i="39"/>
  <c r="BJ208" i="39"/>
  <c r="BJ227" i="39"/>
  <c r="BJ188" i="39"/>
  <c r="BJ180" i="39"/>
  <c r="BJ225" i="39"/>
  <c r="BJ213" i="39"/>
  <c r="BJ217" i="39"/>
  <c r="BJ182" i="39"/>
  <c r="BJ206" i="39"/>
  <c r="BJ175" i="39"/>
  <c r="BJ167" i="39"/>
  <c r="BJ164" i="39"/>
  <c r="BJ157" i="39"/>
  <c r="BJ181" i="39"/>
  <c r="BJ170" i="39"/>
  <c r="BJ176" i="39"/>
  <c r="BJ168" i="39"/>
  <c r="BJ207" i="39"/>
  <c r="BJ177" i="39"/>
  <c r="BJ169" i="39"/>
  <c r="BJ156" i="39"/>
  <c r="BJ214" i="39"/>
  <c r="BJ187" i="39"/>
  <c r="BJ171" i="39"/>
  <c r="BJ178" i="39"/>
  <c r="BJ165" i="39"/>
  <c r="BJ151" i="39"/>
  <c r="BJ150" i="39"/>
  <c r="BJ174" i="39"/>
  <c r="BJ152" i="39"/>
  <c r="BJ162" i="39"/>
  <c r="BJ159" i="39"/>
  <c r="BJ153" i="39"/>
  <c r="BJ166" i="39"/>
  <c r="BJ186" i="39"/>
  <c r="BJ173" i="39"/>
  <c r="BJ183" i="39"/>
  <c r="BJ179" i="39"/>
  <c r="BJ172" i="39"/>
  <c r="BJ160" i="39"/>
  <c r="BJ148" i="39"/>
  <c r="BJ155" i="39"/>
  <c r="BJ143" i="39"/>
  <c r="BJ163" i="39"/>
  <c r="BJ149" i="39"/>
  <c r="BJ141" i="39"/>
  <c r="BJ185" i="39"/>
  <c r="BJ146" i="39"/>
  <c r="BJ145" i="39"/>
  <c r="BJ161" i="39"/>
  <c r="BJ158" i="39"/>
  <c r="BJ144" i="39"/>
  <c r="BJ142" i="39"/>
  <c r="BJ184" i="39"/>
  <c r="BJ154" i="39"/>
  <c r="BJ120" i="39"/>
  <c r="BJ112" i="39"/>
  <c r="BJ104" i="39"/>
  <c r="BJ96" i="39"/>
  <c r="BJ115" i="39"/>
  <c r="BJ118" i="39"/>
  <c r="BJ110" i="39"/>
  <c r="BJ102" i="39"/>
  <c r="BJ147" i="39"/>
  <c r="BJ121" i="39"/>
  <c r="BJ113" i="39"/>
  <c r="BJ116" i="39"/>
  <c r="BJ119" i="39"/>
  <c r="BJ111" i="39"/>
  <c r="BJ103" i="39"/>
  <c r="BJ117" i="39"/>
  <c r="BJ109" i="39"/>
  <c r="BJ101" i="39"/>
  <c r="BJ114" i="39"/>
  <c r="BJ100" i="39"/>
  <c r="BJ108" i="39"/>
  <c r="BJ97" i="39"/>
  <c r="BJ90" i="39"/>
  <c r="BJ84" i="39"/>
  <c r="BJ95" i="39"/>
  <c r="BJ107" i="39"/>
  <c r="BJ98" i="39"/>
  <c r="BJ106" i="39"/>
  <c r="BJ105" i="39"/>
  <c r="BJ88" i="39"/>
  <c r="BJ87" i="39"/>
  <c r="BJ93" i="39"/>
  <c r="BJ77" i="39"/>
  <c r="BJ75" i="39"/>
  <c r="BJ99" i="39"/>
  <c r="BJ54" i="39"/>
  <c r="BJ94" i="39"/>
  <c r="BJ92" i="39"/>
  <c r="BJ89" i="39"/>
  <c r="BJ81" i="39"/>
  <c r="BJ86" i="39"/>
  <c r="BJ76" i="39"/>
  <c r="BJ91" i="39"/>
  <c r="BJ82" i="39"/>
  <c r="BJ74" i="39"/>
  <c r="BJ53" i="39"/>
  <c r="BJ46" i="39"/>
  <c r="BJ85" i="39"/>
  <c r="BJ79" i="39"/>
  <c r="BJ49" i="39"/>
  <c r="BJ52" i="39"/>
  <c r="BJ83" i="39"/>
  <c r="BJ47" i="39"/>
  <c r="BJ39" i="39"/>
  <c r="BJ31" i="39"/>
  <c r="BJ50" i="39"/>
  <c r="BJ78" i="39"/>
  <c r="BJ45" i="39"/>
  <c r="BJ80" i="39"/>
  <c r="BJ51" i="39"/>
  <c r="BJ43" i="39"/>
  <c r="BJ35" i="39"/>
  <c r="BJ34" i="39"/>
  <c r="BJ30" i="39"/>
  <c r="BJ22" i="39"/>
  <c r="BJ15" i="39"/>
  <c r="BJ7" i="39"/>
  <c r="BJ38" i="39"/>
  <c r="BJ27" i="39"/>
  <c r="BJ44" i="39"/>
  <c r="BJ42" i="39"/>
  <c r="BJ33" i="39"/>
  <c r="BJ23" i="39"/>
  <c r="BJ17" i="39"/>
  <c r="BJ16" i="39"/>
  <c r="BJ12" i="39"/>
  <c r="BJ11" i="39"/>
  <c r="BJ37" i="39"/>
  <c r="BJ18" i="39"/>
  <c r="BJ10" i="39"/>
  <c r="BJ8" i="39"/>
  <c r="BJ41" i="39"/>
  <c r="BJ32" i="39"/>
  <c r="BJ28" i="39"/>
  <c r="BJ24" i="39"/>
  <c r="BJ19" i="39"/>
  <c r="BJ13" i="39"/>
  <c r="BJ48" i="39"/>
  <c r="BJ36" i="39"/>
  <c r="BJ25" i="39"/>
  <c r="BJ40" i="39"/>
  <c r="BJ21" i="39"/>
  <c r="BJ20" i="39"/>
  <c r="BJ14" i="39"/>
  <c r="BJ29" i="39"/>
  <c r="BJ26" i="39"/>
  <c r="BJ9" i="39"/>
  <c r="BK5" i="39"/>
  <c r="K192" i="39"/>
  <c r="CB256" i="39"/>
  <c r="CJ252" i="37" a="1"/>
  <c r="CJ252" i="37" s="1"/>
  <c r="CK252" i="37" s="1"/>
  <c r="CJ187" i="37" a="1"/>
  <c r="CJ187" i="37" s="1"/>
  <c r="CK187" i="37" s="1"/>
  <c r="CI119" i="37"/>
  <c r="CT119" i="39" s="1"/>
  <c r="CJ119" i="37" a="1"/>
  <c r="CJ119" i="37" s="1"/>
  <c r="CK119" i="37" s="1"/>
  <c r="BI5" i="37"/>
  <c r="BH52" i="37"/>
  <c r="BH47" i="37"/>
  <c r="BH36" i="37"/>
  <c r="BH31" i="37"/>
  <c r="BH43" i="37"/>
  <c r="BH40" i="37"/>
  <c r="BH46" i="37"/>
  <c r="BH37" i="37"/>
  <c r="BH30" i="37"/>
  <c r="BH44" i="37"/>
  <c r="BH39" i="37"/>
  <c r="BH28" i="37"/>
  <c r="BH33" i="37"/>
  <c r="BH42" i="37"/>
  <c r="BH29" i="37"/>
  <c r="BH22" i="37"/>
  <c r="BH38" i="37"/>
  <c r="BH32" i="37"/>
  <c r="BH27" i="37"/>
  <c r="BH24" i="37"/>
  <c r="BH34" i="37"/>
  <c r="BH26" i="37"/>
  <c r="BH50" i="37"/>
  <c r="BH25" i="37"/>
  <c r="BH21" i="37"/>
  <c r="BH51" i="37"/>
  <c r="BH35" i="37"/>
  <c r="BH49" i="37"/>
  <c r="BH18" i="37"/>
  <c r="BH17" i="37"/>
  <c r="BH41" i="37"/>
  <c r="BH19" i="37"/>
  <c r="BH48" i="37"/>
  <c r="BH20" i="37"/>
  <c r="BH15" i="37"/>
  <c r="BH23" i="37"/>
  <c r="BH8" i="37"/>
  <c r="BH9" i="37"/>
  <c r="BH13" i="37"/>
  <c r="BH16" i="37"/>
  <c r="BH14" i="37"/>
  <c r="BH12" i="37"/>
  <c r="BH10" i="37"/>
  <c r="BH45" i="37"/>
  <c r="BH7" i="37"/>
  <c r="BH11" i="37"/>
  <c r="CJ53" i="37" a="1"/>
  <c r="CJ53" i="37" s="1"/>
  <c r="CK53" i="37" s="1"/>
  <c r="CI252" i="37"/>
  <c r="CT252" i="39" s="1"/>
  <c r="CH252" i="37"/>
  <c r="CB253" i="37"/>
  <c r="CH119" i="37"/>
  <c r="CI187" i="37"/>
  <c r="CT187" i="39" s="1"/>
  <c r="CH187" i="37"/>
  <c r="CI53" i="37"/>
  <c r="CT53" i="39" s="1"/>
  <c r="CH53" i="37"/>
  <c r="CB120" i="37"/>
  <c r="CB188" i="37"/>
  <c r="CB54" i="37"/>
  <c r="CC54" i="37"/>
  <c r="CC190" i="39"/>
  <c r="CE253" i="37"/>
  <c r="CD190" i="39"/>
  <c r="CC120" i="37"/>
  <c r="CG120" i="37"/>
  <c r="CC188" i="37"/>
  <c r="CG54" i="37"/>
  <c r="CD188" i="37"/>
  <c r="CG123" i="39"/>
  <c r="CE255" i="39"/>
  <c r="CG190" i="39"/>
  <c r="CF120" i="37"/>
  <c r="CG255" i="39"/>
  <c r="CE123" i="39"/>
  <c r="CF190" i="39"/>
  <c r="CE120" i="37"/>
  <c r="CD255" i="39"/>
  <c r="CF188" i="37"/>
  <c r="CD56" i="39"/>
  <c r="CE54" i="37"/>
  <c r="CC56" i="39"/>
  <c r="CF123" i="39"/>
  <c r="CC255" i="39"/>
  <c r="CF255" i="39"/>
  <c r="CD54" i="37"/>
  <c r="CF54" i="37"/>
  <c r="CE188" i="37"/>
  <c r="CE56" i="39"/>
  <c r="CF56" i="39"/>
  <c r="CF253" i="37"/>
  <c r="CD253" i="37"/>
  <c r="CD123" i="39"/>
  <c r="CD120" i="37"/>
  <c r="CE190" i="39"/>
  <c r="CG188" i="37"/>
  <c r="CG253" i="37"/>
  <c r="CG56" i="39"/>
  <c r="CC253" i="37"/>
  <c r="CC123" i="39"/>
  <c r="CH56" i="39" l="1"/>
  <c r="CJ56" i="39" a="1"/>
  <c r="CJ56" i="39" s="1"/>
  <c r="CK56" i="39" s="1"/>
  <c r="CI56" i="39"/>
  <c r="CI190" i="39"/>
  <c r="CJ190" i="39" a="1"/>
  <c r="CJ190" i="39" s="1"/>
  <c r="CK190" i="39" s="1"/>
  <c r="CH190" i="39"/>
  <c r="CH255" i="39"/>
  <c r="CJ255" i="39" a="1"/>
  <c r="CJ255" i="39" s="1"/>
  <c r="CK255" i="39" s="1"/>
  <c r="CI255" i="39"/>
  <c r="CJ123" i="39" a="1"/>
  <c r="CJ123" i="39" s="1"/>
  <c r="CK123" i="39" s="1"/>
  <c r="CH123" i="39"/>
  <c r="CI123" i="39"/>
  <c r="CB58" i="39"/>
  <c r="K125" i="39"/>
  <c r="K57" i="39"/>
  <c r="K193" i="39"/>
  <c r="K258" i="39"/>
  <c r="CB257" i="39"/>
  <c r="CB125" i="39"/>
  <c r="BK253" i="39"/>
  <c r="BK251" i="39"/>
  <c r="BK252" i="39"/>
  <c r="BK248" i="39"/>
  <c r="BK254" i="39"/>
  <c r="BK240" i="39"/>
  <c r="BK249" i="39"/>
  <c r="BK243" i="39"/>
  <c r="BK247" i="39"/>
  <c r="BK245" i="39"/>
  <c r="BK242" i="39"/>
  <c r="BK246" i="39"/>
  <c r="BK250" i="39"/>
  <c r="BK244" i="39"/>
  <c r="BK241" i="39"/>
  <c r="BK237" i="39"/>
  <c r="BK239" i="39"/>
  <c r="BK238" i="39"/>
  <c r="BK232" i="39"/>
  <c r="BK230" i="39"/>
  <c r="BK227" i="39"/>
  <c r="BK223" i="39"/>
  <c r="BK235" i="39"/>
  <c r="BK234" i="39"/>
  <c r="BK233" i="39"/>
  <c r="BK226" i="39"/>
  <c r="BK236" i="39"/>
  <c r="BK228" i="39"/>
  <c r="BK221" i="39"/>
  <c r="BK219" i="39"/>
  <c r="BK224" i="39"/>
  <c r="BK214" i="39"/>
  <c r="BK217" i="39"/>
  <c r="BK211" i="39"/>
  <c r="BK210" i="39"/>
  <c r="BK209" i="39"/>
  <c r="BK207" i="39"/>
  <c r="BK231" i="39"/>
  <c r="BK229" i="39"/>
  <c r="BK225" i="39"/>
  <c r="BK222" i="39"/>
  <c r="BK220" i="39"/>
  <c r="BK206" i="39"/>
  <c r="BK216" i="39"/>
  <c r="BK212" i="39"/>
  <c r="BK183" i="39"/>
  <c r="BK215" i="39"/>
  <c r="BK213" i="39"/>
  <c r="BK208" i="39"/>
  <c r="BK184" i="39"/>
  <c r="BK185" i="39"/>
  <c r="BK181" i="39"/>
  <c r="BK170" i="39"/>
  <c r="BK218" i="39"/>
  <c r="BK187" i="39"/>
  <c r="BK178" i="39"/>
  <c r="BK173" i="39"/>
  <c r="BK165" i="39"/>
  <c r="BK188" i="39"/>
  <c r="BK180" i="39"/>
  <c r="BK171" i="39"/>
  <c r="BK179" i="39"/>
  <c r="BK172" i="39"/>
  <c r="BK161" i="39"/>
  <c r="BK186" i="39"/>
  <c r="BK174" i="39"/>
  <c r="BK164" i="39"/>
  <c r="BK163" i="39"/>
  <c r="BK162" i="39"/>
  <c r="BK158" i="39"/>
  <c r="BK182" i="39"/>
  <c r="BK175" i="39"/>
  <c r="BK176" i="39"/>
  <c r="BK189" i="39"/>
  <c r="BK166" i="39"/>
  <c r="BK152" i="39"/>
  <c r="BK177" i="39"/>
  <c r="BK168" i="39"/>
  <c r="BK159" i="39"/>
  <c r="BK153" i="39"/>
  <c r="BK155" i="39"/>
  <c r="BK154" i="39"/>
  <c r="BK169" i="39"/>
  <c r="BK156" i="39"/>
  <c r="BK151" i="39"/>
  <c r="BK150" i="39"/>
  <c r="BK143" i="39"/>
  <c r="BK157" i="39"/>
  <c r="BK149" i="39"/>
  <c r="BK141" i="39"/>
  <c r="BK146" i="39"/>
  <c r="BK145" i="39"/>
  <c r="BK144" i="39"/>
  <c r="BK142" i="39"/>
  <c r="BK167" i="39"/>
  <c r="BK147" i="39"/>
  <c r="BK160" i="39"/>
  <c r="BK148" i="39"/>
  <c r="BK115" i="39"/>
  <c r="BK107" i="39"/>
  <c r="BK99" i="39"/>
  <c r="BK118" i="39"/>
  <c r="BK110" i="39"/>
  <c r="BK121" i="39"/>
  <c r="BK113" i="39"/>
  <c r="BK105" i="39"/>
  <c r="BK97" i="39"/>
  <c r="BK116" i="39"/>
  <c r="BK108" i="39"/>
  <c r="BK119" i="39"/>
  <c r="BK111" i="39"/>
  <c r="BK122" i="39"/>
  <c r="BK114" i="39"/>
  <c r="BK106" i="39"/>
  <c r="BK98" i="39"/>
  <c r="BK120" i="39"/>
  <c r="BK112" i="39"/>
  <c r="BK104" i="39"/>
  <c r="BK96" i="39"/>
  <c r="BK103" i="39"/>
  <c r="BK95" i="39"/>
  <c r="BK117" i="39"/>
  <c r="BK102" i="39"/>
  <c r="BK100" i="39"/>
  <c r="BK91" i="39"/>
  <c r="BK85" i="39"/>
  <c r="BK101" i="39"/>
  <c r="BK93" i="39"/>
  <c r="BK90" i="39"/>
  <c r="BK80" i="39"/>
  <c r="BK87" i="39"/>
  <c r="BK109" i="39"/>
  <c r="BK94" i="39"/>
  <c r="BK92" i="39"/>
  <c r="BK89" i="39"/>
  <c r="BK84" i="39"/>
  <c r="BK81" i="39"/>
  <c r="BK86" i="39"/>
  <c r="BK76" i="39"/>
  <c r="BK82" i="39"/>
  <c r="BK74" i="39"/>
  <c r="BK88" i="39"/>
  <c r="BK83" i="39"/>
  <c r="BK79" i="39"/>
  <c r="BK78" i="39"/>
  <c r="BK53" i="39"/>
  <c r="BK49" i="39"/>
  <c r="BK77" i="39"/>
  <c r="BK52" i="39"/>
  <c r="BK44" i="39"/>
  <c r="BK50" i="39"/>
  <c r="BK42" i="39"/>
  <c r="BK34" i="39"/>
  <c r="BK75" i="39"/>
  <c r="BK55" i="39"/>
  <c r="BK45" i="39"/>
  <c r="BK48" i="39"/>
  <c r="BK54" i="39"/>
  <c r="BK46" i="39"/>
  <c r="BK38" i="39"/>
  <c r="BK47" i="39"/>
  <c r="BK43" i="39"/>
  <c r="BK27" i="39"/>
  <c r="BK33" i="39"/>
  <c r="BK23" i="39"/>
  <c r="BK17" i="39"/>
  <c r="BK16" i="39"/>
  <c r="BK12" i="39"/>
  <c r="BK11" i="39"/>
  <c r="BK37" i="39"/>
  <c r="BK18" i="39"/>
  <c r="BK10" i="39"/>
  <c r="BK51" i="39"/>
  <c r="BK41" i="39"/>
  <c r="BK32" i="39"/>
  <c r="BK28" i="39"/>
  <c r="BK24" i="39"/>
  <c r="BK19" i="39"/>
  <c r="BK13" i="39"/>
  <c r="BK36" i="39"/>
  <c r="BK25" i="39"/>
  <c r="BK40" i="39"/>
  <c r="BK31" i="39"/>
  <c r="BK21" i="39"/>
  <c r="BK20" i="39"/>
  <c r="BK14" i="39"/>
  <c r="BK35" i="39"/>
  <c r="BK29" i="39"/>
  <c r="BK26" i="39"/>
  <c r="BK9" i="39"/>
  <c r="BK39" i="39"/>
  <c r="BK30" i="39"/>
  <c r="BK22" i="39"/>
  <c r="BK15" i="39"/>
  <c r="BK7" i="39"/>
  <c r="BK8" i="39"/>
  <c r="BL5" i="39"/>
  <c r="CB192" i="39"/>
  <c r="CJ253" i="37" a="1"/>
  <c r="CJ253" i="37" s="1"/>
  <c r="CK253" i="37" s="1"/>
  <c r="CJ188" i="37" a="1"/>
  <c r="CJ188" i="37" s="1"/>
  <c r="CK188" i="37" s="1"/>
  <c r="CJ120" i="37" a="1"/>
  <c r="CJ120" i="37" s="1"/>
  <c r="CK120" i="37" s="1"/>
  <c r="CI120" i="37"/>
  <c r="CT120" i="39" s="1"/>
  <c r="BJ5" i="37"/>
  <c r="BI42" i="37"/>
  <c r="BI41" i="37"/>
  <c r="BI43" i="37"/>
  <c r="BI53" i="37"/>
  <c r="BI46" i="37"/>
  <c r="BI37" i="37"/>
  <c r="BI30" i="37"/>
  <c r="BI44" i="37"/>
  <c r="BI39" i="37"/>
  <c r="BI50" i="37"/>
  <c r="BI49" i="37"/>
  <c r="BI33" i="37"/>
  <c r="BI51" i="37"/>
  <c r="BI45" i="37"/>
  <c r="BI35" i="37"/>
  <c r="BI48" i="37"/>
  <c r="BI47" i="37"/>
  <c r="BI40" i="37"/>
  <c r="BI31" i="37"/>
  <c r="BI21" i="37"/>
  <c r="BI38" i="37"/>
  <c r="BI25" i="37"/>
  <c r="BI28" i="37"/>
  <c r="BI18" i="37"/>
  <c r="BI17" i="37"/>
  <c r="BI36" i="37"/>
  <c r="BI29" i="37"/>
  <c r="BI20" i="37"/>
  <c r="BI15" i="37"/>
  <c r="BI26" i="37"/>
  <c r="BI19" i="37"/>
  <c r="BI16" i="37"/>
  <c r="BI11" i="37"/>
  <c r="BI34" i="37"/>
  <c r="BI27" i="37"/>
  <c r="BI22" i="37"/>
  <c r="BI12" i="37"/>
  <c r="BI13" i="37"/>
  <c r="BI23" i="37"/>
  <c r="BI8" i="37"/>
  <c r="BI52" i="37"/>
  <c r="BI24" i="37"/>
  <c r="BI14" i="37"/>
  <c r="BI10" i="37"/>
  <c r="BI9" i="37"/>
  <c r="BI7" i="37"/>
  <c r="BI32" i="37"/>
  <c r="CJ54" i="37" a="1"/>
  <c r="CJ54" i="37" s="1"/>
  <c r="CK54" i="37" s="1"/>
  <c r="CH253" i="37"/>
  <c r="CI253" i="37"/>
  <c r="CT253" i="39" s="1"/>
  <c r="CB254" i="37"/>
  <c r="CH54" i="37"/>
  <c r="CI54" i="37"/>
  <c r="CT54" i="39" s="1"/>
  <c r="CI188" i="37"/>
  <c r="CT188" i="39" s="1"/>
  <c r="CH188" i="37"/>
  <c r="CH120" i="37"/>
  <c r="CB55" i="37"/>
  <c r="CB189" i="37"/>
  <c r="CB121" i="37"/>
  <c r="CE55" i="37"/>
  <c r="CC189" i="37"/>
  <c r="CE256" i="39"/>
  <c r="CC254" i="37"/>
  <c r="CC191" i="39"/>
  <c r="CF191" i="39"/>
  <c r="CD121" i="37"/>
  <c r="CE124" i="39"/>
  <c r="CF57" i="39"/>
  <c r="CG191" i="39"/>
  <c r="CF121" i="37"/>
  <c r="CD55" i="37"/>
  <c r="CD254" i="37"/>
  <c r="CC121" i="37"/>
  <c r="CG124" i="39"/>
  <c r="CF256" i="39"/>
  <c r="CF124" i="39"/>
  <c r="CF55" i="37"/>
  <c r="CD124" i="39"/>
  <c r="CD189" i="37"/>
  <c r="CG57" i="39"/>
  <c r="CG121" i="37"/>
  <c r="CF254" i="37"/>
  <c r="CG254" i="37"/>
  <c r="CG189" i="37"/>
  <c r="CE121" i="37"/>
  <c r="CG256" i="39"/>
  <c r="CE189" i="37"/>
  <c r="CE57" i="39"/>
  <c r="CC256" i="39"/>
  <c r="CE254" i="37"/>
  <c r="CD191" i="39"/>
  <c r="CF189" i="37"/>
  <c r="CC57" i="39"/>
  <c r="CD57" i="39"/>
  <c r="CC124" i="39"/>
  <c r="CC55" i="37"/>
  <c r="CE191" i="39"/>
  <c r="CD256" i="39"/>
  <c r="CG55" i="37"/>
  <c r="CI191" i="39" l="1"/>
  <c r="CJ191" i="39" a="1"/>
  <c r="CJ191" i="39" s="1"/>
  <c r="CK191" i="39" s="1"/>
  <c r="CH191" i="39"/>
  <c r="CJ124" i="39" a="1"/>
  <c r="CJ124" i="39" s="1"/>
  <c r="CK124" i="39" s="1"/>
  <c r="CI124" i="39"/>
  <c r="CH124" i="39"/>
  <c r="CJ57" i="39" a="1"/>
  <c r="CJ57" i="39" s="1"/>
  <c r="CK57" i="39" s="1"/>
  <c r="CI57" i="39"/>
  <c r="CH57" i="39"/>
  <c r="CJ256" i="39" a="1"/>
  <c r="CJ256" i="39" s="1"/>
  <c r="CK256" i="39" s="1"/>
  <c r="CI256" i="39"/>
  <c r="CH256" i="39"/>
  <c r="CB126" i="39"/>
  <c r="CB59" i="39"/>
  <c r="BL253" i="39"/>
  <c r="BL254" i="39"/>
  <c r="BL255" i="39"/>
  <c r="BL251" i="39"/>
  <c r="BL252" i="39"/>
  <c r="BL246" i="39"/>
  <c r="BL250" i="39"/>
  <c r="BL249" i="39"/>
  <c r="BL243" i="39"/>
  <c r="BL247" i="39"/>
  <c r="BL241" i="39"/>
  <c r="BL248" i="39"/>
  <c r="BL244" i="39"/>
  <c r="BL238" i="39"/>
  <c r="BL242" i="39"/>
  <c r="BL245" i="39"/>
  <c r="BL232" i="39"/>
  <c r="BL239" i="39"/>
  <c r="BL233" i="39"/>
  <c r="BL236" i="39"/>
  <c r="BL234" i="39"/>
  <c r="BL230" i="39"/>
  <c r="BL227" i="39"/>
  <c r="BL223" i="39"/>
  <c r="BL224" i="39"/>
  <c r="BL240" i="39"/>
  <c r="BL228" i="39"/>
  <c r="BL225" i="39"/>
  <c r="BL229" i="39"/>
  <c r="BL222" i="39"/>
  <c r="BL235" i="39"/>
  <c r="BL221" i="39"/>
  <c r="BL219" i="39"/>
  <c r="BL213" i="39"/>
  <c r="BL220" i="39"/>
  <c r="BL218" i="39"/>
  <c r="BL211" i="39"/>
  <c r="BL226" i="39"/>
  <c r="BL209" i="39"/>
  <c r="BL207" i="39"/>
  <c r="BL231" i="39"/>
  <c r="BL237" i="39"/>
  <c r="BL216" i="39"/>
  <c r="BL215" i="39"/>
  <c r="BL214" i="39"/>
  <c r="BL212" i="39"/>
  <c r="BL186" i="39"/>
  <c r="BL178" i="39"/>
  <c r="BL189" i="39"/>
  <c r="BL208" i="39"/>
  <c r="BL206" i="39"/>
  <c r="BL187" i="39"/>
  <c r="BL188" i="39"/>
  <c r="BL173" i="39"/>
  <c r="BL165" i="39"/>
  <c r="BL162" i="39"/>
  <c r="BL158" i="39"/>
  <c r="BL176" i="39"/>
  <c r="BL168" i="39"/>
  <c r="BL210" i="39"/>
  <c r="BL174" i="39"/>
  <c r="BL166" i="39"/>
  <c r="BL163" i="39"/>
  <c r="BL182" i="39"/>
  <c r="BL175" i="39"/>
  <c r="BL167" i="39"/>
  <c r="BL164" i="39"/>
  <c r="BL157" i="39"/>
  <c r="BL185" i="39"/>
  <c r="BL184" i="39"/>
  <c r="BL183" i="39"/>
  <c r="BL177" i="39"/>
  <c r="BL169" i="39"/>
  <c r="BL161" i="39"/>
  <c r="BL180" i="39"/>
  <c r="BL171" i="39"/>
  <c r="BL159" i="39"/>
  <c r="BL153" i="39"/>
  <c r="BL217" i="39"/>
  <c r="BL181" i="39"/>
  <c r="BL155" i="39"/>
  <c r="BL154" i="39"/>
  <c r="BL170" i="39"/>
  <c r="BL152" i="39"/>
  <c r="BL156" i="39"/>
  <c r="BL149" i="39"/>
  <c r="BL141" i="39"/>
  <c r="BL151" i="39"/>
  <c r="BL150" i="39"/>
  <c r="BL146" i="39"/>
  <c r="BL145" i="39"/>
  <c r="BL190" i="39"/>
  <c r="BL144" i="39"/>
  <c r="BL142" i="39"/>
  <c r="BL147" i="39"/>
  <c r="BL179" i="39"/>
  <c r="BL172" i="39"/>
  <c r="BL143" i="39"/>
  <c r="BL118" i="39"/>
  <c r="BL110" i="39"/>
  <c r="BL102" i="39"/>
  <c r="BL148" i="39"/>
  <c r="BL121" i="39"/>
  <c r="BL113" i="39"/>
  <c r="BL116" i="39"/>
  <c r="BL108" i="39"/>
  <c r="BL100" i="39"/>
  <c r="BL119" i="39"/>
  <c r="BL111" i="39"/>
  <c r="BL122" i="39"/>
  <c r="BL114" i="39"/>
  <c r="BL117" i="39"/>
  <c r="BL109" i="39"/>
  <c r="BL101" i="39"/>
  <c r="BL123" i="39"/>
  <c r="BL115" i="39"/>
  <c r="BL107" i="39"/>
  <c r="BL99" i="39"/>
  <c r="BL98" i="39"/>
  <c r="BL112" i="39"/>
  <c r="BL106" i="39"/>
  <c r="BL97" i="39"/>
  <c r="BL96" i="39"/>
  <c r="BL160" i="39"/>
  <c r="BL120" i="39"/>
  <c r="BL95" i="39"/>
  <c r="BL86" i="39"/>
  <c r="BL103" i="39"/>
  <c r="BL105" i="39"/>
  <c r="BL104" i="39"/>
  <c r="BL89" i="39"/>
  <c r="BL87" i="39"/>
  <c r="BL94" i="39"/>
  <c r="BL92" i="39"/>
  <c r="BL76" i="39"/>
  <c r="BL82" i="39"/>
  <c r="BL74" i="39"/>
  <c r="BL91" i="39"/>
  <c r="BL88" i="39"/>
  <c r="BL83" i="39"/>
  <c r="BL79" i="39"/>
  <c r="BL78" i="39"/>
  <c r="BL85" i="39"/>
  <c r="BL77" i="39"/>
  <c r="BL75" i="39"/>
  <c r="BL56" i="39"/>
  <c r="BL93" i="39"/>
  <c r="BL84" i="39"/>
  <c r="BL52" i="39"/>
  <c r="BL44" i="39"/>
  <c r="BL47" i="39"/>
  <c r="BL81" i="39"/>
  <c r="BL55" i="39"/>
  <c r="BL45" i="39"/>
  <c r="BL37" i="39"/>
  <c r="BL48" i="39"/>
  <c r="BL80" i="39"/>
  <c r="BL54" i="39"/>
  <c r="BL51" i="39"/>
  <c r="BL90" i="39"/>
  <c r="BL53" i="39"/>
  <c r="BL49" i="39"/>
  <c r="BL41" i="39"/>
  <c r="BL33" i="39"/>
  <c r="BL30" i="39"/>
  <c r="BL38" i="39"/>
  <c r="BL23" i="39"/>
  <c r="BL17" i="39"/>
  <c r="BL16" i="39"/>
  <c r="BL12" i="39"/>
  <c r="BL11" i="39"/>
  <c r="BL42" i="39"/>
  <c r="BL18" i="39"/>
  <c r="BL10" i="39"/>
  <c r="BL32" i="39"/>
  <c r="BL28" i="39"/>
  <c r="BL24" i="39"/>
  <c r="BL19" i="39"/>
  <c r="BL13" i="39"/>
  <c r="BL46" i="39"/>
  <c r="BL36" i="39"/>
  <c r="BL25" i="39"/>
  <c r="BL40" i="39"/>
  <c r="BL31" i="39"/>
  <c r="BL21" i="39"/>
  <c r="BL20" i="39"/>
  <c r="BL14" i="39"/>
  <c r="BL35" i="39"/>
  <c r="BL29" i="39"/>
  <c r="BL26" i="39"/>
  <c r="BL50" i="39"/>
  <c r="BL39" i="39"/>
  <c r="BL22" i="39"/>
  <c r="BL15" i="39"/>
  <c r="BL43" i="39"/>
  <c r="BL34" i="39"/>
  <c r="BL27" i="39"/>
  <c r="BL7" i="39"/>
  <c r="BL8" i="39"/>
  <c r="BL9" i="39"/>
  <c r="BM5" i="39"/>
  <c r="K126" i="39"/>
  <c r="K259" i="39"/>
  <c r="K194" i="39"/>
  <c r="CB193" i="39"/>
  <c r="CB258" i="39"/>
  <c r="K58" i="39"/>
  <c r="CJ254" i="37" a="1"/>
  <c r="CJ254" i="37" s="1"/>
  <c r="CK254" i="37" s="1"/>
  <c r="CJ189" i="37" a="1"/>
  <c r="CJ189" i="37" s="1"/>
  <c r="CK189" i="37" s="1"/>
  <c r="CJ121" i="37" a="1"/>
  <c r="CJ121" i="37" s="1"/>
  <c r="CK121" i="37" s="1"/>
  <c r="CI121" i="37"/>
  <c r="CT121" i="39" s="1"/>
  <c r="BK5" i="37"/>
  <c r="BJ43" i="37"/>
  <c r="BJ40" i="37"/>
  <c r="BJ53" i="37"/>
  <c r="BJ46" i="37"/>
  <c r="BJ44" i="37"/>
  <c r="BJ39" i="37"/>
  <c r="BJ50" i="37"/>
  <c r="BJ49" i="37"/>
  <c r="BJ34" i="37"/>
  <c r="BJ33" i="37"/>
  <c r="BJ51" i="37"/>
  <c r="BJ48" i="37"/>
  <c r="BJ45" i="37"/>
  <c r="BJ35" i="37"/>
  <c r="BJ30" i="37"/>
  <c r="BJ36" i="37"/>
  <c r="BJ29" i="37"/>
  <c r="BJ22" i="37"/>
  <c r="BJ37" i="37"/>
  <c r="BJ26" i="37"/>
  <c r="BJ25" i="37"/>
  <c r="BJ41" i="37"/>
  <c r="BJ28" i="37"/>
  <c r="BJ23" i="37"/>
  <c r="BJ14" i="37"/>
  <c r="BJ24" i="37"/>
  <c r="BJ52" i="37"/>
  <c r="BJ32" i="37"/>
  <c r="BJ19" i="37"/>
  <c r="BJ16" i="37"/>
  <c r="BJ54" i="37"/>
  <c r="BJ42" i="37"/>
  <c r="BJ31" i="37"/>
  <c r="BJ27" i="37"/>
  <c r="BJ20" i="37"/>
  <c r="BJ38" i="37"/>
  <c r="BJ21" i="37"/>
  <c r="BJ13" i="37"/>
  <c r="BJ10" i="37"/>
  <c r="BJ15" i="37"/>
  <c r="BJ12" i="37"/>
  <c r="BJ47" i="37"/>
  <c r="BJ17" i="37"/>
  <c r="BJ9" i="37"/>
  <c r="BJ7" i="37"/>
  <c r="BJ11" i="37"/>
  <c r="BJ18" i="37"/>
  <c r="BJ8" i="37"/>
  <c r="CJ55" i="37" a="1"/>
  <c r="CJ55" i="37" s="1"/>
  <c r="CK55" i="37" s="1"/>
  <c r="CI254" i="37"/>
  <c r="CT254" i="39" s="1"/>
  <c r="CH254" i="37"/>
  <c r="CB255" i="37"/>
  <c r="CI55" i="37"/>
  <c r="CT55" i="39" s="1"/>
  <c r="CH55" i="37"/>
  <c r="CH121" i="37"/>
  <c r="CI189" i="37"/>
  <c r="CT189" i="39" s="1"/>
  <c r="CH189" i="37"/>
  <c r="CB56" i="37"/>
  <c r="CB122" i="37"/>
  <c r="CB190" i="37"/>
  <c r="CF255" i="37"/>
  <c r="CD255" i="37"/>
  <c r="CC192" i="39"/>
  <c r="CC190" i="37"/>
  <c r="CD125" i="39"/>
  <c r="CF56" i="37"/>
  <c r="CC255" i="37"/>
  <c r="CD257" i="39"/>
  <c r="CD122" i="37"/>
  <c r="CC257" i="39"/>
  <c r="CG56" i="37"/>
  <c r="CF125" i="39"/>
  <c r="CF190" i="37"/>
  <c r="CE58" i="39"/>
  <c r="CG190" i="37"/>
  <c r="CE125" i="39"/>
  <c r="CG122" i="37"/>
  <c r="CG192" i="39"/>
  <c r="CD192" i="39"/>
  <c r="CE255" i="37"/>
  <c r="CG255" i="37"/>
  <c r="CD190" i="37"/>
  <c r="CE122" i="37"/>
  <c r="CF257" i="39"/>
  <c r="CG257" i="39"/>
  <c r="CC125" i="39"/>
  <c r="CG58" i="39"/>
  <c r="CE190" i="37"/>
  <c r="CC58" i="39"/>
  <c r="CD56" i="37"/>
  <c r="CE192" i="39"/>
  <c r="CF192" i="39"/>
  <c r="CE257" i="39"/>
  <c r="CG125" i="39"/>
  <c r="CF122" i="37"/>
  <c r="CC56" i="37"/>
  <c r="CF58" i="39"/>
  <c r="CE56" i="37"/>
  <c r="CD58" i="39"/>
  <c r="CC122" i="37"/>
  <c r="CJ58" i="39" l="1" a="1"/>
  <c r="CJ58" i="39" s="1"/>
  <c r="CK58" i="39" s="1"/>
  <c r="CI58" i="39"/>
  <c r="CH58" i="39"/>
  <c r="CH257" i="39"/>
  <c r="CI257" i="39"/>
  <c r="CJ257" i="39" a="1"/>
  <c r="CJ257" i="39" s="1"/>
  <c r="CK257" i="39" s="1"/>
  <c r="CI125" i="39"/>
  <c r="CH125" i="39"/>
  <c r="CJ125" i="39" a="1"/>
  <c r="CJ125" i="39" s="1"/>
  <c r="CK125" i="39" s="1"/>
  <c r="CJ192" i="39" a="1"/>
  <c r="CJ192" i="39" s="1"/>
  <c r="CK192" i="39" s="1"/>
  <c r="CI192" i="39"/>
  <c r="CH192" i="39"/>
  <c r="K59" i="39"/>
  <c r="CB259" i="39"/>
  <c r="K127" i="39"/>
  <c r="BM253" i="39"/>
  <c r="BM256" i="39"/>
  <c r="BM251" i="39"/>
  <c r="BM254" i="39"/>
  <c r="BM246" i="39"/>
  <c r="BM250" i="39"/>
  <c r="BM249" i="39"/>
  <c r="BM255" i="39"/>
  <c r="BM248" i="39"/>
  <c r="BM247" i="39"/>
  <c r="BM244" i="39"/>
  <c r="BM245" i="39"/>
  <c r="BM240" i="39"/>
  <c r="BM239" i="39"/>
  <c r="BM235" i="39"/>
  <c r="BM241" i="39"/>
  <c r="BM243" i="39"/>
  <c r="BM242" i="39"/>
  <c r="BM232" i="39"/>
  <c r="BM224" i="39"/>
  <c r="BM236" i="39"/>
  <c r="BM231" i="39"/>
  <c r="BM221" i="39"/>
  <c r="BM220" i="39"/>
  <c r="BM238" i="39"/>
  <c r="BM234" i="39"/>
  <c r="BM229" i="39"/>
  <c r="BM222" i="39"/>
  <c r="BM252" i="39"/>
  <c r="BM237" i="39"/>
  <c r="BM233" i="39"/>
  <c r="BM225" i="39"/>
  <c r="BM216" i="39"/>
  <c r="BM215" i="39"/>
  <c r="BM227" i="39"/>
  <c r="BM226" i="39"/>
  <c r="BM228" i="39"/>
  <c r="BM223" i="39"/>
  <c r="BM214" i="39"/>
  <c r="BM212" i="39"/>
  <c r="BM230" i="39"/>
  <c r="BM217" i="39"/>
  <c r="BM213" i="39"/>
  <c r="BM208" i="39"/>
  <c r="BM211" i="39"/>
  <c r="BM210" i="39"/>
  <c r="BM189" i="39"/>
  <c r="BM181" i="39"/>
  <c r="BM219" i="39"/>
  <c r="BM209" i="39"/>
  <c r="BM206" i="39"/>
  <c r="BM218" i="39"/>
  <c r="BM190" i="39"/>
  <c r="BM191" i="39"/>
  <c r="BM183" i="39"/>
  <c r="BM187" i="39"/>
  <c r="BM178" i="39"/>
  <c r="BM176" i="39"/>
  <c r="BM168" i="39"/>
  <c r="BM159" i="39"/>
  <c r="BM180" i="39"/>
  <c r="BM171" i="39"/>
  <c r="BM186" i="39"/>
  <c r="BM185" i="39"/>
  <c r="BM184" i="39"/>
  <c r="BM177" i="39"/>
  <c r="BM169" i="39"/>
  <c r="BM170" i="39"/>
  <c r="BM207" i="39"/>
  <c r="BM179" i="39"/>
  <c r="BM172" i="39"/>
  <c r="BM182" i="39"/>
  <c r="BM174" i="39"/>
  <c r="BM164" i="39"/>
  <c r="BM162" i="39"/>
  <c r="BM155" i="39"/>
  <c r="BM154" i="39"/>
  <c r="BM166" i="39"/>
  <c r="BM173" i="39"/>
  <c r="BM157" i="39"/>
  <c r="BM188" i="39"/>
  <c r="BM165" i="39"/>
  <c r="BM153" i="39"/>
  <c r="BM151" i="39"/>
  <c r="BM150" i="39"/>
  <c r="BM163" i="39"/>
  <c r="BM146" i="39"/>
  <c r="BM145" i="39"/>
  <c r="BM152" i="39"/>
  <c r="BM144" i="39"/>
  <c r="BM142" i="39"/>
  <c r="BM147" i="39"/>
  <c r="BM167" i="39"/>
  <c r="BM161" i="39"/>
  <c r="BM158" i="39"/>
  <c r="BM160" i="39"/>
  <c r="BM148" i="39"/>
  <c r="BM156" i="39"/>
  <c r="BM149" i="39"/>
  <c r="BM141" i="39"/>
  <c r="BM121" i="39"/>
  <c r="BM113" i="39"/>
  <c r="BM105" i="39"/>
  <c r="BM97" i="39"/>
  <c r="BM116" i="39"/>
  <c r="BM119" i="39"/>
  <c r="BM111" i="39"/>
  <c r="BM103" i="39"/>
  <c r="BM122" i="39"/>
  <c r="BM114" i="39"/>
  <c r="BM143" i="39"/>
  <c r="BM124" i="39"/>
  <c r="BM117" i="39"/>
  <c r="BM175" i="39"/>
  <c r="BM120" i="39"/>
  <c r="BM112" i="39"/>
  <c r="BM104" i="39"/>
  <c r="BM118" i="39"/>
  <c r="BM110" i="39"/>
  <c r="BM102" i="39"/>
  <c r="BM108" i="39"/>
  <c r="BM109" i="39"/>
  <c r="BM101" i="39"/>
  <c r="BM100" i="39"/>
  <c r="BM95" i="39"/>
  <c r="BM92" i="39"/>
  <c r="BM107" i="39"/>
  <c r="BM98" i="39"/>
  <c r="BM106" i="39"/>
  <c r="BM123" i="39"/>
  <c r="BM99" i="39"/>
  <c r="BM94" i="39"/>
  <c r="BM84" i="39"/>
  <c r="BM81" i="39"/>
  <c r="BM89" i="39"/>
  <c r="BM86" i="39"/>
  <c r="BM82" i="39"/>
  <c r="BM74" i="39"/>
  <c r="BM55" i="39"/>
  <c r="BM91" i="39"/>
  <c r="BM88" i="39"/>
  <c r="BM115" i="39"/>
  <c r="BM96" i="39"/>
  <c r="BM83" i="39"/>
  <c r="BM79" i="39"/>
  <c r="BM78" i="39"/>
  <c r="BM85" i="39"/>
  <c r="BM77" i="39"/>
  <c r="BM75" i="39"/>
  <c r="BM93" i="39"/>
  <c r="BM90" i="39"/>
  <c r="BM80" i="39"/>
  <c r="BM47" i="39"/>
  <c r="BM56" i="39"/>
  <c r="BM50" i="39"/>
  <c r="BM48" i="39"/>
  <c r="BM40" i="39"/>
  <c r="BM32" i="39"/>
  <c r="BM87" i="39"/>
  <c r="BM54" i="39"/>
  <c r="BM51" i="39"/>
  <c r="BM43" i="39"/>
  <c r="BM46" i="39"/>
  <c r="BM76" i="39"/>
  <c r="BM53" i="39"/>
  <c r="BM57" i="39"/>
  <c r="BM52" i="39"/>
  <c r="BM44" i="39"/>
  <c r="BM36" i="39"/>
  <c r="BM42" i="39"/>
  <c r="BM33" i="39"/>
  <c r="BM18" i="39"/>
  <c r="BM10" i="39"/>
  <c r="BM8" i="39"/>
  <c r="BM49" i="39"/>
  <c r="BM37" i="39"/>
  <c r="BM28" i="39"/>
  <c r="BM24" i="39"/>
  <c r="BM19" i="39"/>
  <c r="BM13" i="39"/>
  <c r="BM41" i="39"/>
  <c r="BM25" i="39"/>
  <c r="BM31" i="39"/>
  <c r="BM21" i="39"/>
  <c r="BM20" i="39"/>
  <c r="BM14" i="39"/>
  <c r="BN5" i="39"/>
  <c r="BM35" i="39"/>
  <c r="BM29" i="39"/>
  <c r="BM26" i="39"/>
  <c r="BM9" i="39"/>
  <c r="BM39" i="39"/>
  <c r="BM22" i="39"/>
  <c r="BM15" i="39"/>
  <c r="BM45" i="39"/>
  <c r="BM34" i="39"/>
  <c r="BM30" i="39"/>
  <c r="BM27" i="39"/>
  <c r="BM38" i="39"/>
  <c r="BM23" i="39"/>
  <c r="BM17" i="39"/>
  <c r="BM16" i="39"/>
  <c r="BM12" i="39"/>
  <c r="BM11" i="39"/>
  <c r="BM7" i="39"/>
  <c r="CB60" i="39"/>
  <c r="CB127" i="39"/>
  <c r="CB194" i="39"/>
  <c r="K195" i="39"/>
  <c r="K260" i="39"/>
  <c r="CJ255" i="37" a="1"/>
  <c r="CJ255" i="37" s="1"/>
  <c r="CK255" i="37" s="1"/>
  <c r="CJ190" i="37" a="1"/>
  <c r="CJ190" i="37" s="1"/>
  <c r="CK190" i="37" s="1"/>
  <c r="CJ122" i="37" a="1"/>
  <c r="CJ122" i="37" s="1"/>
  <c r="CK122" i="37" s="1"/>
  <c r="CI122" i="37"/>
  <c r="CT122" i="39" s="1"/>
  <c r="BL5" i="37"/>
  <c r="BK53" i="37"/>
  <c r="BK46" i="37"/>
  <c r="BK37" i="37"/>
  <c r="BK30" i="37"/>
  <c r="BK55" i="37"/>
  <c r="BK44" i="37"/>
  <c r="BK50" i="37"/>
  <c r="BK49" i="37"/>
  <c r="BK34" i="37"/>
  <c r="BK33" i="37"/>
  <c r="BK51" i="37"/>
  <c r="BK48" i="37"/>
  <c r="BK35" i="37"/>
  <c r="BK32" i="37"/>
  <c r="BK54" i="37"/>
  <c r="BK45" i="37"/>
  <c r="BK38" i="37"/>
  <c r="BK36" i="37"/>
  <c r="BK29" i="37"/>
  <c r="BK47" i="37"/>
  <c r="BK43" i="37"/>
  <c r="BK42" i="37"/>
  <c r="BK31" i="37"/>
  <c r="BK52" i="37"/>
  <c r="BK27" i="37"/>
  <c r="BK24" i="37"/>
  <c r="BK28" i="37"/>
  <c r="BK39" i="37"/>
  <c r="BK21" i="37"/>
  <c r="BK18" i="37"/>
  <c r="BK17" i="37"/>
  <c r="BK23" i="37"/>
  <c r="BK26" i="37"/>
  <c r="BK22" i="37"/>
  <c r="BK41" i="37"/>
  <c r="BK20" i="37"/>
  <c r="BK15" i="37"/>
  <c r="BK12" i="37"/>
  <c r="BK25" i="37"/>
  <c r="BK14" i="37"/>
  <c r="BK10" i="37"/>
  <c r="BK9" i="37"/>
  <c r="BK19" i="37"/>
  <c r="BK13" i="37"/>
  <c r="BK40" i="37"/>
  <c r="BK16" i="37"/>
  <c r="BK7" i="37"/>
  <c r="BK11" i="37"/>
  <c r="BK8" i="37"/>
  <c r="CJ56" i="37" a="1"/>
  <c r="CJ56" i="37" s="1"/>
  <c r="CK56" i="37" s="1"/>
  <c r="CI255" i="37"/>
  <c r="CT255" i="39" s="1"/>
  <c r="CH255" i="37"/>
  <c r="CB256" i="37"/>
  <c r="CH190" i="37"/>
  <c r="CI190" i="37"/>
  <c r="CT190" i="39" s="1"/>
  <c r="CH122" i="37"/>
  <c r="CI56" i="37"/>
  <c r="CT56" i="39" s="1"/>
  <c r="CH56" i="37"/>
  <c r="CB191" i="37"/>
  <c r="CB123" i="37"/>
  <c r="CB57" i="37"/>
  <c r="CG256" i="37"/>
  <c r="CF126" i="39"/>
  <c r="CF258" i="39"/>
  <c r="CG191" i="37"/>
  <c r="CC258" i="39"/>
  <c r="CE193" i="39"/>
  <c r="CG126" i="39"/>
  <c r="CF256" i="37"/>
  <c r="CD256" i="37"/>
  <c r="CE59" i="39"/>
  <c r="CE123" i="37"/>
  <c r="CE126" i="39"/>
  <c r="CG57" i="37"/>
  <c r="CC59" i="39"/>
  <c r="CD57" i="37"/>
  <c r="CE57" i="37"/>
  <c r="CD193" i="39"/>
  <c r="CD123" i="37"/>
  <c r="CF123" i="37"/>
  <c r="CC123" i="37"/>
  <c r="CF57" i="37"/>
  <c r="CE256" i="37"/>
  <c r="CG193" i="39"/>
  <c r="CF59" i="39"/>
  <c r="CD126" i="39"/>
  <c r="CG258" i="39"/>
  <c r="CC256" i="37"/>
  <c r="CD59" i="39"/>
  <c r="CE191" i="37"/>
  <c r="CG59" i="39"/>
  <c r="CC57" i="37"/>
  <c r="CG123" i="37"/>
  <c r="CF191" i="37"/>
  <c r="CE258" i="39"/>
  <c r="CC193" i="39"/>
  <c r="CF193" i="39"/>
  <c r="CD191" i="37"/>
  <c r="CD258" i="39"/>
  <c r="CC126" i="39"/>
  <c r="CC191" i="37"/>
  <c r="CJ126" i="39" l="1" a="1"/>
  <c r="CJ126" i="39" s="1"/>
  <c r="CK126" i="39" s="1"/>
  <c r="CI126" i="39"/>
  <c r="CH126" i="39"/>
  <c r="CJ258" i="39" a="1"/>
  <c r="CJ258" i="39" s="1"/>
  <c r="CK258" i="39" s="1"/>
  <c r="CI258" i="39"/>
  <c r="CH258" i="39"/>
  <c r="CI193" i="39"/>
  <c r="CH193" i="39"/>
  <c r="CJ193" i="39" a="1"/>
  <c r="CJ193" i="39" s="1"/>
  <c r="CK193" i="39" s="1"/>
  <c r="CI59" i="39"/>
  <c r="CH59" i="39"/>
  <c r="CJ59" i="39" a="1"/>
  <c r="CJ59" i="39" s="1"/>
  <c r="CK59" i="39" s="1"/>
  <c r="CB260" i="39"/>
  <c r="CB61" i="39"/>
  <c r="BN256" i="39"/>
  <c r="BN257" i="39"/>
  <c r="BN254" i="39"/>
  <c r="BN252" i="39"/>
  <c r="BN250" i="39"/>
  <c r="BN249" i="39"/>
  <c r="BN247" i="39"/>
  <c r="BN251" i="39"/>
  <c r="BN241" i="39"/>
  <c r="BN244" i="39"/>
  <c r="BN255" i="39"/>
  <c r="BN248" i="39"/>
  <c r="BN246" i="39"/>
  <c r="BN243" i="39"/>
  <c r="BN245" i="39"/>
  <c r="BN240" i="39"/>
  <c r="BN236" i="39"/>
  <c r="BN253" i="39"/>
  <c r="BN238" i="39"/>
  <c r="BN237" i="39"/>
  <c r="BN220" i="39"/>
  <c r="BN242" i="39"/>
  <c r="BN228" i="39"/>
  <c r="BN225" i="39"/>
  <c r="BN239" i="39"/>
  <c r="BN226" i="39"/>
  <c r="BN230" i="39"/>
  <c r="BN227" i="39"/>
  <c r="BN223" i="39"/>
  <c r="BN234" i="39"/>
  <c r="BN229" i="39"/>
  <c r="BN222" i="39"/>
  <c r="BN214" i="39"/>
  <c r="BN233" i="39"/>
  <c r="BN232" i="39"/>
  <c r="BN231" i="39"/>
  <c r="BN217" i="39"/>
  <c r="BN235" i="39"/>
  <c r="BN219" i="39"/>
  <c r="BN213" i="39"/>
  <c r="BN221" i="39"/>
  <c r="BN212" i="39"/>
  <c r="BN216" i="39"/>
  <c r="BN215" i="39"/>
  <c r="BN208" i="39"/>
  <c r="BN218" i="39"/>
  <c r="BN206" i="39"/>
  <c r="BN224" i="39"/>
  <c r="BN209" i="39"/>
  <c r="BN207" i="39"/>
  <c r="BN211" i="39"/>
  <c r="BN192" i="39"/>
  <c r="BN184" i="39"/>
  <c r="BN187" i="39"/>
  <c r="BN210" i="39"/>
  <c r="BN185" i="39"/>
  <c r="BN186" i="39"/>
  <c r="BN180" i="39"/>
  <c r="BN171" i="39"/>
  <c r="BN188" i="39"/>
  <c r="BN174" i="39"/>
  <c r="BN166" i="39"/>
  <c r="BN189" i="39"/>
  <c r="BN183" i="39"/>
  <c r="BN179" i="39"/>
  <c r="BN172" i="39"/>
  <c r="BN161" i="39"/>
  <c r="BN191" i="39"/>
  <c r="BN181" i="39"/>
  <c r="BN173" i="39"/>
  <c r="BN165" i="39"/>
  <c r="BN162" i="39"/>
  <c r="BN158" i="39"/>
  <c r="BN190" i="39"/>
  <c r="BN182" i="39"/>
  <c r="BN175" i="39"/>
  <c r="BN160" i="39"/>
  <c r="BN176" i="39"/>
  <c r="BN167" i="39"/>
  <c r="BN177" i="39"/>
  <c r="BN168" i="39"/>
  <c r="BN164" i="39"/>
  <c r="BN155" i="39"/>
  <c r="BN154" i="39"/>
  <c r="BN157" i="39"/>
  <c r="BN178" i="39"/>
  <c r="BN159" i="39"/>
  <c r="BN163" i="39"/>
  <c r="BN146" i="39"/>
  <c r="BN145" i="39"/>
  <c r="BN170" i="39"/>
  <c r="BN152" i="39"/>
  <c r="BN144" i="39"/>
  <c r="BN142" i="39"/>
  <c r="BN147" i="39"/>
  <c r="BN153" i="39"/>
  <c r="BN148" i="39"/>
  <c r="BN143" i="39"/>
  <c r="BN169" i="39"/>
  <c r="BN151" i="39"/>
  <c r="BN150" i="39"/>
  <c r="BN125" i="39"/>
  <c r="BN156" i="39"/>
  <c r="BN116" i="39"/>
  <c r="BN108" i="39"/>
  <c r="BN100" i="39"/>
  <c r="BN119" i="39"/>
  <c r="BN111" i="39"/>
  <c r="BN122" i="39"/>
  <c r="BN114" i="39"/>
  <c r="BN106" i="39"/>
  <c r="BN98" i="39"/>
  <c r="BN95" i="39"/>
  <c r="BN141" i="39"/>
  <c r="BN124" i="39"/>
  <c r="BN117" i="39"/>
  <c r="BN109" i="39"/>
  <c r="BN120" i="39"/>
  <c r="BN112" i="39"/>
  <c r="BN123" i="39"/>
  <c r="BN115" i="39"/>
  <c r="BN107" i="39"/>
  <c r="BN99" i="39"/>
  <c r="BN149" i="39"/>
  <c r="BN121" i="39"/>
  <c r="BN113" i="39"/>
  <c r="BN105" i="39"/>
  <c r="BN97" i="39"/>
  <c r="BN110" i="39"/>
  <c r="BN104" i="39"/>
  <c r="BN103" i="39"/>
  <c r="BN88" i="39"/>
  <c r="BN87" i="39"/>
  <c r="BN118" i="39"/>
  <c r="BN101" i="39"/>
  <c r="BN94" i="39"/>
  <c r="BN96" i="39"/>
  <c r="BN90" i="39"/>
  <c r="BN84" i="39"/>
  <c r="BN92" i="39"/>
  <c r="BN89" i="39"/>
  <c r="BN76" i="39"/>
  <c r="BN86" i="39"/>
  <c r="BN91" i="39"/>
  <c r="BN58" i="39"/>
  <c r="BN83" i="39"/>
  <c r="BN79" i="39"/>
  <c r="BN78" i="39"/>
  <c r="BN85" i="39"/>
  <c r="BN77" i="39"/>
  <c r="BN75" i="39"/>
  <c r="BN93" i="39"/>
  <c r="BN80" i="39"/>
  <c r="BN102" i="39"/>
  <c r="BN54" i="39"/>
  <c r="BN74" i="39"/>
  <c r="BN56" i="39"/>
  <c r="BN50" i="39"/>
  <c r="BN81" i="39"/>
  <c r="BN45" i="39"/>
  <c r="BN55" i="39"/>
  <c r="BN51" i="39"/>
  <c r="BN43" i="39"/>
  <c r="BN35" i="39"/>
  <c r="BN46" i="39"/>
  <c r="BN53" i="39"/>
  <c r="BN49" i="39"/>
  <c r="BN82" i="39"/>
  <c r="BN57" i="39"/>
  <c r="BN52" i="39"/>
  <c r="BN47" i="39"/>
  <c r="BN39" i="39"/>
  <c r="BN31" i="39"/>
  <c r="BN37" i="39"/>
  <c r="BN28" i="39"/>
  <c r="BN24" i="39"/>
  <c r="BN19" i="39"/>
  <c r="BN13" i="39"/>
  <c r="BN44" i="39"/>
  <c r="BN41" i="39"/>
  <c r="BN32" i="39"/>
  <c r="BN25" i="39"/>
  <c r="BN36" i="39"/>
  <c r="BN21" i="39"/>
  <c r="BN20" i="39"/>
  <c r="BN14" i="39"/>
  <c r="BN40" i="39"/>
  <c r="BN29" i="39"/>
  <c r="BN26" i="39"/>
  <c r="BN9" i="39"/>
  <c r="BN48" i="39"/>
  <c r="BN22" i="39"/>
  <c r="BN15" i="39"/>
  <c r="BN7" i="39"/>
  <c r="BN34" i="39"/>
  <c r="BN30" i="39"/>
  <c r="BN27" i="39"/>
  <c r="BN38" i="39"/>
  <c r="BN23" i="39"/>
  <c r="BN17" i="39"/>
  <c r="BN16" i="39"/>
  <c r="BN12" i="39"/>
  <c r="BN11" i="39"/>
  <c r="BN42" i="39"/>
  <c r="BN33" i="39"/>
  <c r="BN18" i="39"/>
  <c r="BN10" i="39"/>
  <c r="BN8" i="39"/>
  <c r="BO5" i="39"/>
  <c r="CB128" i="39"/>
  <c r="K128" i="39"/>
  <c r="K261" i="39"/>
  <c r="K60" i="39"/>
  <c r="K196" i="39"/>
  <c r="CB195" i="39"/>
  <c r="CJ256" i="37" a="1"/>
  <c r="CJ256" i="37" s="1"/>
  <c r="CK256" i="37" s="1"/>
  <c r="CJ191" i="37" a="1"/>
  <c r="CJ191" i="37" s="1"/>
  <c r="CJ123" i="37" a="1"/>
  <c r="CJ123" i="37" s="1"/>
  <c r="CK123" i="37" s="1"/>
  <c r="CI123" i="37"/>
  <c r="CT123" i="39" s="1"/>
  <c r="BM5" i="37"/>
  <c r="BL55" i="37"/>
  <c r="BL44" i="37"/>
  <c r="BL39" i="37"/>
  <c r="BL50" i="37"/>
  <c r="BL49" i="37"/>
  <c r="BL51" i="37"/>
  <c r="BL48" i="37"/>
  <c r="BL35" i="37"/>
  <c r="BL32" i="37"/>
  <c r="BL54" i="37"/>
  <c r="BL45" i="37"/>
  <c r="BL38" i="37"/>
  <c r="BL29" i="37"/>
  <c r="BL52" i="37"/>
  <c r="BL47" i="37"/>
  <c r="BL36" i="37"/>
  <c r="BL43" i="37"/>
  <c r="BL42" i="37"/>
  <c r="BL31" i="37"/>
  <c r="BL46" i="37"/>
  <c r="BL40" i="37"/>
  <c r="BL26" i="37"/>
  <c r="BL25" i="37"/>
  <c r="BL56" i="37"/>
  <c r="BL34" i="37"/>
  <c r="BL21" i="37"/>
  <c r="BL24" i="37"/>
  <c r="BL18" i="37"/>
  <c r="BL17" i="37"/>
  <c r="BL53" i="37"/>
  <c r="BL33" i="37"/>
  <c r="BL30" i="37"/>
  <c r="BL19" i="37"/>
  <c r="BL16" i="37"/>
  <c r="BL41" i="37"/>
  <c r="BL20" i="37"/>
  <c r="BL15" i="37"/>
  <c r="BL37" i="37"/>
  <c r="BL14" i="37"/>
  <c r="BL28" i="37"/>
  <c r="BL27" i="37"/>
  <c r="BL22" i="37"/>
  <c r="BL13" i="37"/>
  <c r="BL11" i="37"/>
  <c r="BL8" i="37"/>
  <c r="BL10" i="37"/>
  <c r="BL12" i="37"/>
  <c r="BL7" i="37"/>
  <c r="BL9" i="37"/>
  <c r="BL23" i="37"/>
  <c r="CJ57" i="37" a="1"/>
  <c r="CJ57" i="37" s="1"/>
  <c r="CK57" i="37" s="1"/>
  <c r="CI256" i="37"/>
  <c r="CT256" i="39" s="1"/>
  <c r="CH256" i="37"/>
  <c r="CB257" i="37"/>
  <c r="CH191" i="37"/>
  <c r="CI191" i="37"/>
  <c r="CT191" i="39" s="1"/>
  <c r="CI57" i="37"/>
  <c r="CT57" i="39" s="1"/>
  <c r="CH57" i="37"/>
  <c r="CH123" i="37"/>
  <c r="CB192" i="37"/>
  <c r="CB58" i="37"/>
  <c r="CB124" i="37"/>
  <c r="CC60" i="39"/>
  <c r="CD259" i="39"/>
  <c r="CE194" i="39"/>
  <c r="CE58" i="37"/>
  <c r="CE257" i="37"/>
  <c r="CE259" i="39"/>
  <c r="CC58" i="37"/>
  <c r="CF60" i="39"/>
  <c r="CD194" i="39"/>
  <c r="CG192" i="37"/>
  <c r="CF124" i="37"/>
  <c r="CG259" i="39"/>
  <c r="CG194" i="39"/>
  <c r="CG124" i="37"/>
  <c r="CF58" i="37"/>
  <c r="CF257" i="37"/>
  <c r="CG58" i="37"/>
  <c r="CE124" i="37"/>
  <c r="CF192" i="37"/>
  <c r="CD127" i="39"/>
  <c r="CG127" i="39"/>
  <c r="CC124" i="37"/>
  <c r="CC257" i="37"/>
  <c r="CC127" i="39"/>
  <c r="CE192" i="37"/>
  <c r="CF259" i="39"/>
  <c r="CG60" i="39"/>
  <c r="CD58" i="37"/>
  <c r="CC192" i="37"/>
  <c r="CD257" i="37"/>
  <c r="CF127" i="39"/>
  <c r="CG257" i="37"/>
  <c r="CC259" i="39"/>
  <c r="CD124" i="37"/>
  <c r="CD60" i="39"/>
  <c r="CD192" i="37"/>
  <c r="CF194" i="39"/>
  <c r="CC194" i="39"/>
  <c r="CE60" i="39"/>
  <c r="CE127" i="39"/>
  <c r="CI259" i="39" l="1"/>
  <c r="CH259" i="39"/>
  <c r="CJ259" i="39" a="1"/>
  <c r="CJ259" i="39" s="1"/>
  <c r="CK259" i="39" s="1"/>
  <c r="CH127" i="39"/>
  <c r="CI127" i="39"/>
  <c r="CJ127" i="39" a="1"/>
  <c r="CJ127" i="39" s="1"/>
  <c r="CK127" i="39" s="1"/>
  <c r="CI194" i="39"/>
  <c r="CJ194" i="39" a="1"/>
  <c r="CJ194" i="39" s="1"/>
  <c r="CK194" i="39" s="1"/>
  <c r="CH194" i="39"/>
  <c r="CJ60" i="39" a="1"/>
  <c r="CJ60" i="39" s="1"/>
  <c r="CK60" i="39" s="1"/>
  <c r="CH60" i="39"/>
  <c r="CI60" i="39"/>
  <c r="K197" i="39"/>
  <c r="K129" i="39"/>
  <c r="CB129" i="39"/>
  <c r="K61" i="39"/>
  <c r="BO257" i="39"/>
  <c r="BO258" i="39"/>
  <c r="BO254" i="39"/>
  <c r="BO255" i="39"/>
  <c r="BO256" i="39"/>
  <c r="BO249" i="39"/>
  <c r="BO252" i="39"/>
  <c r="BO247" i="39"/>
  <c r="BO246" i="39"/>
  <c r="BO244" i="39"/>
  <c r="BO248" i="39"/>
  <c r="BO245" i="39"/>
  <c r="BO242" i="39"/>
  <c r="BO251" i="39"/>
  <c r="BO250" i="39"/>
  <c r="BO239" i="39"/>
  <c r="BO243" i="39"/>
  <c r="BO233" i="39"/>
  <c r="BO241" i="39"/>
  <c r="BO238" i="39"/>
  <c r="BO253" i="39"/>
  <c r="BO240" i="39"/>
  <c r="BO234" i="39"/>
  <c r="BO235" i="39"/>
  <c r="BO228" i="39"/>
  <c r="BO225" i="39"/>
  <c r="BO231" i="39"/>
  <c r="BO221" i="39"/>
  <c r="BO236" i="39"/>
  <c r="BO237" i="39"/>
  <c r="BO229" i="39"/>
  <c r="BO222" i="39"/>
  <c r="BO232" i="39"/>
  <c r="BO224" i="39"/>
  <c r="BO230" i="39"/>
  <c r="BO223" i="39"/>
  <c r="BO216" i="39"/>
  <c r="BO215" i="39"/>
  <c r="BO226" i="39"/>
  <c r="BO218" i="39"/>
  <c r="BO212" i="39"/>
  <c r="BO214" i="39"/>
  <c r="BO208" i="39"/>
  <c r="BO217" i="39"/>
  <c r="BO213" i="39"/>
  <c r="BO193" i="39"/>
  <c r="BO227" i="39"/>
  <c r="BO211" i="39"/>
  <c r="BO187" i="39"/>
  <c r="BO179" i="39"/>
  <c r="BO219" i="39"/>
  <c r="BO209" i="39"/>
  <c r="BO206" i="39"/>
  <c r="BO190" i="39"/>
  <c r="BO220" i="39"/>
  <c r="BO210" i="39"/>
  <c r="BO207" i="39"/>
  <c r="BO188" i="39"/>
  <c r="BO189" i="39"/>
  <c r="BO181" i="39"/>
  <c r="BO174" i="39"/>
  <c r="BO166" i="39"/>
  <c r="BO163" i="39"/>
  <c r="BO160" i="39"/>
  <c r="BO177" i="39"/>
  <c r="BO169" i="39"/>
  <c r="BO182" i="39"/>
  <c r="BO175" i="39"/>
  <c r="BO167" i="39"/>
  <c r="BO164" i="39"/>
  <c r="BO178" i="39"/>
  <c r="BO176" i="39"/>
  <c r="BO168" i="39"/>
  <c r="BO159" i="39"/>
  <c r="BO170" i="39"/>
  <c r="BO192" i="39"/>
  <c r="BO180" i="39"/>
  <c r="BO172" i="39"/>
  <c r="BO191" i="39"/>
  <c r="BO162" i="39"/>
  <c r="BO157" i="39"/>
  <c r="BO173" i="39"/>
  <c r="BO186" i="39"/>
  <c r="BO158" i="39"/>
  <c r="BO156" i="39"/>
  <c r="BO151" i="39"/>
  <c r="BO150" i="39"/>
  <c r="BO185" i="39"/>
  <c r="BO155" i="39"/>
  <c r="BO154" i="39"/>
  <c r="BO152" i="39"/>
  <c r="BO144" i="39"/>
  <c r="BO142" i="39"/>
  <c r="BO183" i="39"/>
  <c r="BO147" i="39"/>
  <c r="BO126" i="39"/>
  <c r="BO171" i="39"/>
  <c r="BO161" i="39"/>
  <c r="BO153" i="39"/>
  <c r="BO148" i="39"/>
  <c r="BO124" i="39"/>
  <c r="BO143" i="39"/>
  <c r="BO149" i="39"/>
  <c r="BO141" i="39"/>
  <c r="BO165" i="39"/>
  <c r="BO146" i="39"/>
  <c r="BO145" i="39"/>
  <c r="BO119" i="39"/>
  <c r="BO111" i="39"/>
  <c r="BO103" i="39"/>
  <c r="BO184" i="39"/>
  <c r="BO122" i="39"/>
  <c r="BO114" i="39"/>
  <c r="BO117" i="39"/>
  <c r="BO109" i="39"/>
  <c r="BO101" i="39"/>
  <c r="BO120" i="39"/>
  <c r="BO112" i="39"/>
  <c r="BO123" i="39"/>
  <c r="BO115" i="39"/>
  <c r="BO118" i="39"/>
  <c r="BO110" i="39"/>
  <c r="BO102" i="39"/>
  <c r="BO116" i="39"/>
  <c r="BO108" i="39"/>
  <c r="BO100" i="39"/>
  <c r="BO99" i="39"/>
  <c r="BO105" i="39"/>
  <c r="BO121" i="39"/>
  <c r="BO113" i="39"/>
  <c r="BO107" i="39"/>
  <c r="BO98" i="39"/>
  <c r="BO93" i="39"/>
  <c r="BO106" i="39"/>
  <c r="BO94" i="39"/>
  <c r="BO104" i="39"/>
  <c r="BO96" i="39"/>
  <c r="BO125" i="39"/>
  <c r="BO91" i="39"/>
  <c r="BO85" i="39"/>
  <c r="BO97" i="39"/>
  <c r="BO86" i="39"/>
  <c r="BO82" i="39"/>
  <c r="BO74" i="39"/>
  <c r="BO95" i="39"/>
  <c r="BO88" i="39"/>
  <c r="BO83" i="39"/>
  <c r="BO79" i="39"/>
  <c r="BO78" i="39"/>
  <c r="BO53" i="39"/>
  <c r="BO77" i="39"/>
  <c r="BO75" i="39"/>
  <c r="BO80" i="39"/>
  <c r="BO90" i="39"/>
  <c r="BO87" i="39"/>
  <c r="BO81" i="39"/>
  <c r="BO57" i="39"/>
  <c r="BO45" i="39"/>
  <c r="BO55" i="39"/>
  <c r="BO48" i="39"/>
  <c r="BO59" i="39"/>
  <c r="BO54" i="39"/>
  <c r="BO46" i="39"/>
  <c r="BO38" i="39"/>
  <c r="BO58" i="39"/>
  <c r="BO49" i="39"/>
  <c r="BO89" i="39"/>
  <c r="BO76" i="39"/>
  <c r="BO52" i="39"/>
  <c r="BO44" i="39"/>
  <c r="BO92" i="39"/>
  <c r="BO84" i="39"/>
  <c r="BO56" i="39"/>
  <c r="BO50" i="39"/>
  <c r="BO42" i="39"/>
  <c r="BO34" i="39"/>
  <c r="BO41" i="39"/>
  <c r="BO32" i="39"/>
  <c r="BO25" i="39"/>
  <c r="BO36" i="39"/>
  <c r="BO21" i="39"/>
  <c r="BO20" i="39"/>
  <c r="BO14" i="39"/>
  <c r="BO51" i="39"/>
  <c r="BO40" i="39"/>
  <c r="BO31" i="39"/>
  <c r="BO29" i="39"/>
  <c r="BO26" i="39"/>
  <c r="BO35" i="39"/>
  <c r="BO22" i="39"/>
  <c r="BO15" i="39"/>
  <c r="BO7" i="39"/>
  <c r="BO39" i="39"/>
  <c r="BO30" i="39"/>
  <c r="BO27" i="39"/>
  <c r="BO23" i="39"/>
  <c r="BO17" i="39"/>
  <c r="BO16" i="39"/>
  <c r="BO12" i="39"/>
  <c r="BO11" i="39"/>
  <c r="BO43" i="39"/>
  <c r="BO33" i="39"/>
  <c r="BO18" i="39"/>
  <c r="BO10" i="39"/>
  <c r="BO47" i="39"/>
  <c r="BO37" i="39"/>
  <c r="BO28" i="39"/>
  <c r="BO24" i="39"/>
  <c r="BO19" i="39"/>
  <c r="BO13" i="39"/>
  <c r="BO8" i="39"/>
  <c r="BP5" i="39"/>
  <c r="BO9" i="39"/>
  <c r="CB261" i="39"/>
  <c r="K262" i="39"/>
  <c r="CB62" i="39"/>
  <c r="CB196" i="39"/>
  <c r="CJ257" i="37" a="1"/>
  <c r="CJ257" i="37" s="1"/>
  <c r="CK257" i="37" s="1"/>
  <c r="CK191" i="37"/>
  <c r="CJ192" i="37" a="1"/>
  <c r="CJ192" i="37" s="1"/>
  <c r="CK192" i="37" s="1"/>
  <c r="CJ124" i="37" a="1"/>
  <c r="CJ124" i="37" s="1"/>
  <c r="CK124" i="37" s="1"/>
  <c r="CI124" i="37"/>
  <c r="CT124" i="39" s="1"/>
  <c r="BN5" i="37"/>
  <c r="BM50" i="37"/>
  <c r="BM49" i="37"/>
  <c r="BM34" i="37"/>
  <c r="BM33" i="37"/>
  <c r="BM51" i="37"/>
  <c r="BM48" i="37"/>
  <c r="BM54" i="37"/>
  <c r="BM45" i="37"/>
  <c r="BM38" i="37"/>
  <c r="BM52" i="37"/>
  <c r="BM47" i="37"/>
  <c r="BM36" i="37"/>
  <c r="BM31" i="37"/>
  <c r="BM57" i="37"/>
  <c r="BM42" i="37"/>
  <c r="BM41" i="37"/>
  <c r="BM46" i="37"/>
  <c r="BM44" i="37"/>
  <c r="BM40" i="37"/>
  <c r="BM56" i="37"/>
  <c r="BM37" i="37"/>
  <c r="BM27" i="37"/>
  <c r="BM24" i="37"/>
  <c r="BM32" i="37"/>
  <c r="BM28" i="37"/>
  <c r="BM23" i="37"/>
  <c r="BM55" i="37"/>
  <c r="BM53" i="37"/>
  <c r="BM39" i="37"/>
  <c r="BM30" i="37"/>
  <c r="BM22" i="37"/>
  <c r="BM21" i="37"/>
  <c r="BM19" i="37"/>
  <c r="BM16" i="37"/>
  <c r="BM43" i="37"/>
  <c r="BM25" i="37"/>
  <c r="BM35" i="37"/>
  <c r="BM29" i="37"/>
  <c r="BM26" i="37"/>
  <c r="BM10" i="37"/>
  <c r="BM7" i="37"/>
  <c r="BM12" i="37"/>
  <c r="BM15" i="37"/>
  <c r="BM14" i="37"/>
  <c r="BM9" i="37"/>
  <c r="BM17" i="37"/>
  <c r="BM11" i="37"/>
  <c r="BM8" i="37"/>
  <c r="BM18" i="37"/>
  <c r="BM20" i="37"/>
  <c r="BM13" i="37"/>
  <c r="CJ58" i="37" a="1"/>
  <c r="CJ58" i="37" s="1"/>
  <c r="CK58" i="37" s="1"/>
  <c r="CH257" i="37"/>
  <c r="CI257" i="37"/>
  <c r="CT257" i="39" s="1"/>
  <c r="CB258" i="37"/>
  <c r="CH124" i="37"/>
  <c r="CI192" i="37"/>
  <c r="CT192" i="39" s="1"/>
  <c r="CH192" i="37"/>
  <c r="CI58" i="37"/>
  <c r="CT58" i="39" s="1"/>
  <c r="CH58" i="37"/>
  <c r="CB125" i="37"/>
  <c r="CB193" i="37"/>
  <c r="CB59" i="37"/>
  <c r="CG195" i="39"/>
  <c r="CC258" i="37"/>
  <c r="CE195" i="39"/>
  <c r="CF125" i="37"/>
  <c r="CE193" i="37"/>
  <c r="CC193" i="37"/>
  <c r="CG193" i="37"/>
  <c r="CF61" i="39"/>
  <c r="CG128" i="39"/>
  <c r="CF260" i="39"/>
  <c r="CC59" i="37"/>
  <c r="CD260" i="39"/>
  <c r="CG125" i="37"/>
  <c r="CC195" i="39"/>
  <c r="CE125" i="37"/>
  <c r="CD59" i="37"/>
  <c r="CD61" i="39"/>
  <c r="CC61" i="39"/>
  <c r="CD258" i="37"/>
  <c r="CG59" i="37"/>
  <c r="CD128" i="39"/>
  <c r="CE128" i="39"/>
  <c r="CE258" i="37"/>
  <c r="CD193" i="37"/>
  <c r="CD125" i="37"/>
  <c r="CC260" i="39"/>
  <c r="CF59" i="37"/>
  <c r="CG260" i="39"/>
  <c r="CF195" i="39"/>
  <c r="CE260" i="39"/>
  <c r="CG258" i="37"/>
  <c r="CC128" i="39"/>
  <c r="CC125" i="37"/>
  <c r="CF128" i="39"/>
  <c r="CF193" i="37"/>
  <c r="CE61" i="39"/>
  <c r="CE59" i="37"/>
  <c r="CG61" i="39"/>
  <c r="CD195" i="39"/>
  <c r="CF258" i="37"/>
  <c r="CH260" i="39" l="1"/>
  <c r="CJ260" i="39" a="1"/>
  <c r="CJ260" i="39" s="1"/>
  <c r="CK260" i="39" s="1"/>
  <c r="CI260" i="39"/>
  <c r="CI195" i="39"/>
  <c r="CJ195" i="39" a="1"/>
  <c r="CJ195" i="39" s="1"/>
  <c r="CK195" i="39" s="1"/>
  <c r="CH195" i="39"/>
  <c r="CI61" i="39"/>
  <c r="CJ61" i="39" a="1"/>
  <c r="CJ61" i="39" s="1"/>
  <c r="CK61" i="39" s="1"/>
  <c r="CH61" i="39"/>
  <c r="CJ128" i="39" a="1"/>
  <c r="CJ128" i="39" s="1"/>
  <c r="CK128" i="39" s="1"/>
  <c r="CI128" i="39"/>
  <c r="CH128" i="39"/>
  <c r="CB63" i="39"/>
  <c r="K130" i="39"/>
  <c r="K263" i="39"/>
  <c r="K62" i="39"/>
  <c r="CB130" i="39"/>
  <c r="CB197" i="39"/>
  <c r="CB262" i="39"/>
  <c r="BP259" i="39"/>
  <c r="BP254" i="39"/>
  <c r="BP257" i="39"/>
  <c r="BP258" i="39"/>
  <c r="BP252" i="39"/>
  <c r="BP253" i="39"/>
  <c r="BP250" i="39"/>
  <c r="BP255" i="39"/>
  <c r="BP251" i="39"/>
  <c r="BP249" i="39"/>
  <c r="BP247" i="39"/>
  <c r="BP256" i="39"/>
  <c r="BP248" i="39"/>
  <c r="BP246" i="39"/>
  <c r="BP245" i="39"/>
  <c r="BP242" i="39"/>
  <c r="BP241" i="39"/>
  <c r="BP240" i="39"/>
  <c r="BP236" i="39"/>
  <c r="BP238" i="39"/>
  <c r="BP237" i="39"/>
  <c r="BP243" i="39"/>
  <c r="BP239" i="39"/>
  <c r="BP231" i="39"/>
  <c r="BP221" i="39"/>
  <c r="BP226" i="39"/>
  <c r="BP244" i="39"/>
  <c r="BP235" i="39"/>
  <c r="BP234" i="39"/>
  <c r="BP233" i="39"/>
  <c r="BP220" i="39"/>
  <c r="BP229" i="39"/>
  <c r="BP230" i="39"/>
  <c r="BP223" i="39"/>
  <c r="BP216" i="39"/>
  <c r="BP215" i="39"/>
  <c r="BP211" i="39"/>
  <c r="BP232" i="39"/>
  <c r="BP224" i="39"/>
  <c r="BP217" i="39"/>
  <c r="BP228" i="39"/>
  <c r="BP214" i="39"/>
  <c r="BP212" i="39"/>
  <c r="BP208" i="39"/>
  <c r="BP194" i="39"/>
  <c r="BP213" i="39"/>
  <c r="BP206" i="39"/>
  <c r="BP225" i="39"/>
  <c r="BP218" i="39"/>
  <c r="BP227" i="39"/>
  <c r="BP219" i="39"/>
  <c r="BP210" i="39"/>
  <c r="BP222" i="39"/>
  <c r="BP209" i="39"/>
  <c r="BP190" i="39"/>
  <c r="BP182" i="39"/>
  <c r="BP207" i="39"/>
  <c r="BP193" i="39"/>
  <c r="BP191" i="39"/>
  <c r="BP183" i="39"/>
  <c r="BP192" i="39"/>
  <c r="BP184" i="39"/>
  <c r="BP188" i="39"/>
  <c r="BP177" i="39"/>
  <c r="BP169" i="39"/>
  <c r="BP156" i="39"/>
  <c r="BP186" i="39"/>
  <c r="BP185" i="39"/>
  <c r="BP172" i="39"/>
  <c r="BP170" i="39"/>
  <c r="BP180" i="39"/>
  <c r="BP171" i="39"/>
  <c r="BP165" i="39"/>
  <c r="BP187" i="39"/>
  <c r="BP189" i="39"/>
  <c r="BP179" i="39"/>
  <c r="BP173" i="39"/>
  <c r="BP181" i="39"/>
  <c r="BP157" i="39"/>
  <c r="BP176" i="39"/>
  <c r="BP166" i="39"/>
  <c r="BP158" i="39"/>
  <c r="BP163" i="39"/>
  <c r="BP161" i="39"/>
  <c r="BP160" i="39"/>
  <c r="BP152" i="39"/>
  <c r="BP175" i="39"/>
  <c r="BP167" i="39"/>
  <c r="BP174" i="39"/>
  <c r="BP168" i="39"/>
  <c r="BP164" i="39"/>
  <c r="BP162" i="39"/>
  <c r="BP155" i="39"/>
  <c r="BP147" i="39"/>
  <c r="BP126" i="39"/>
  <c r="BP178" i="39"/>
  <c r="BP159" i="39"/>
  <c r="BP153" i="39"/>
  <c r="BP148" i="39"/>
  <c r="BP124" i="39"/>
  <c r="BP143" i="39"/>
  <c r="BP127" i="39"/>
  <c r="BP149" i="39"/>
  <c r="BP141" i="39"/>
  <c r="BP144" i="39"/>
  <c r="BP142" i="39"/>
  <c r="BP122" i="39"/>
  <c r="BP114" i="39"/>
  <c r="BP106" i="39"/>
  <c r="BP98" i="39"/>
  <c r="BP95" i="39"/>
  <c r="BP117" i="39"/>
  <c r="BP151" i="39"/>
  <c r="BP120" i="39"/>
  <c r="BP112" i="39"/>
  <c r="BP104" i="39"/>
  <c r="BP96" i="39"/>
  <c r="BP123" i="39"/>
  <c r="BP115" i="39"/>
  <c r="BP107" i="39"/>
  <c r="BP146" i="39"/>
  <c r="BP118" i="39"/>
  <c r="BP125" i="39"/>
  <c r="BP121" i="39"/>
  <c r="BP113" i="39"/>
  <c r="BP105" i="39"/>
  <c r="BP97" i="39"/>
  <c r="BP154" i="39"/>
  <c r="BP150" i="39"/>
  <c r="BP119" i="39"/>
  <c r="BP111" i="39"/>
  <c r="BP103" i="39"/>
  <c r="BP108" i="39"/>
  <c r="BP145" i="39"/>
  <c r="BP102" i="39"/>
  <c r="BP116" i="39"/>
  <c r="BP100" i="39"/>
  <c r="BP89" i="39"/>
  <c r="BP101" i="39"/>
  <c r="BP94" i="39"/>
  <c r="BP110" i="39"/>
  <c r="BP99" i="39"/>
  <c r="BP109" i="39"/>
  <c r="BP86" i="39"/>
  <c r="BP91" i="39"/>
  <c r="BP88" i="39"/>
  <c r="BP77" i="39"/>
  <c r="BP75" i="39"/>
  <c r="BP56" i="39"/>
  <c r="BP85" i="39"/>
  <c r="BP80" i="39"/>
  <c r="BP93" i="39"/>
  <c r="BP90" i="39"/>
  <c r="BP87" i="39"/>
  <c r="BP81" i="39"/>
  <c r="BP92" i="39"/>
  <c r="BP84" i="39"/>
  <c r="BP76" i="39"/>
  <c r="BP60" i="39"/>
  <c r="BP79" i="39"/>
  <c r="BP55" i="39"/>
  <c r="BP48" i="39"/>
  <c r="BP59" i="39"/>
  <c r="BP51" i="39"/>
  <c r="BP83" i="39"/>
  <c r="BP54" i="39"/>
  <c r="BP58" i="39"/>
  <c r="BP49" i="39"/>
  <c r="BP41" i="39"/>
  <c r="BP33" i="39"/>
  <c r="BP30" i="39"/>
  <c r="BP78" i="39"/>
  <c r="BP53" i="39"/>
  <c r="BP52" i="39"/>
  <c r="BP44" i="39"/>
  <c r="BP82" i="39"/>
  <c r="BP57" i="39"/>
  <c r="BP47" i="39"/>
  <c r="BP74" i="39"/>
  <c r="BP45" i="39"/>
  <c r="BP37" i="39"/>
  <c r="BP36" i="39"/>
  <c r="BP21" i="39"/>
  <c r="BP20" i="39"/>
  <c r="BP14" i="39"/>
  <c r="BP40" i="39"/>
  <c r="BP31" i="39"/>
  <c r="BP29" i="39"/>
  <c r="BP26" i="39"/>
  <c r="BP46" i="39"/>
  <c r="BP35" i="39"/>
  <c r="BP22" i="39"/>
  <c r="BP15" i="39"/>
  <c r="BP39" i="39"/>
  <c r="BP27" i="39"/>
  <c r="BP34" i="39"/>
  <c r="BP23" i="39"/>
  <c r="BP17" i="39"/>
  <c r="BP16" i="39"/>
  <c r="BP12" i="39"/>
  <c r="BP11" i="39"/>
  <c r="BP50" i="39"/>
  <c r="BP43" i="39"/>
  <c r="BP38" i="39"/>
  <c r="BP18" i="39"/>
  <c r="BP10" i="39"/>
  <c r="BP42" i="39"/>
  <c r="BP28" i="39"/>
  <c r="BP24" i="39"/>
  <c r="BP19" i="39"/>
  <c r="BP13" i="39"/>
  <c r="BP32" i="39"/>
  <c r="BP25" i="39"/>
  <c r="BP8" i="39"/>
  <c r="BP9" i="39"/>
  <c r="BQ5" i="39"/>
  <c r="BP7" i="39"/>
  <c r="K198" i="39"/>
  <c r="CJ258" i="37" a="1"/>
  <c r="CJ258" i="37" s="1"/>
  <c r="CK258" i="37" s="1"/>
  <c r="CJ193" i="37" a="1"/>
  <c r="CJ193" i="37" s="1"/>
  <c r="CK193" i="37" s="1"/>
  <c r="CJ125" i="37" a="1"/>
  <c r="CJ125" i="37" s="1"/>
  <c r="CK125" i="37" s="1"/>
  <c r="CI125" i="37"/>
  <c r="CT125" i="39" s="1"/>
  <c r="BO5" i="37"/>
  <c r="BN51" i="37"/>
  <c r="BN48" i="37"/>
  <c r="BN35" i="37"/>
  <c r="BN32" i="37"/>
  <c r="BN54" i="37"/>
  <c r="BN45" i="37"/>
  <c r="BN52" i="37"/>
  <c r="BN47" i="37"/>
  <c r="BN36" i="37"/>
  <c r="BN31" i="37"/>
  <c r="BN58" i="37"/>
  <c r="BN57" i="37"/>
  <c r="BN42" i="37"/>
  <c r="BN41" i="37"/>
  <c r="BN56" i="37"/>
  <c r="BN43" i="37"/>
  <c r="BN40" i="37"/>
  <c r="BN37" i="37"/>
  <c r="BN21" i="37"/>
  <c r="BN38" i="37"/>
  <c r="BN50" i="37"/>
  <c r="BN33" i="37"/>
  <c r="BN29" i="37"/>
  <c r="BN53" i="37"/>
  <c r="BN39" i="37"/>
  <c r="BN30" i="37"/>
  <c r="BN23" i="37"/>
  <c r="BN20" i="37"/>
  <c r="BN15" i="37"/>
  <c r="BN49" i="37"/>
  <c r="BN34" i="37"/>
  <c r="BN28" i="37"/>
  <c r="BN18" i="37"/>
  <c r="BN17" i="37"/>
  <c r="BN24" i="37"/>
  <c r="BN19" i="37"/>
  <c r="BN55" i="37"/>
  <c r="BN27" i="37"/>
  <c r="BN22" i="37"/>
  <c r="BN14" i="37"/>
  <c r="BN13" i="37"/>
  <c r="BN44" i="37"/>
  <c r="BN25" i="37"/>
  <c r="BN10" i="37"/>
  <c r="BN9" i="37"/>
  <c r="BN46" i="37"/>
  <c r="BN12" i="37"/>
  <c r="BN26" i="37"/>
  <c r="BN16" i="37"/>
  <c r="BN11" i="37"/>
  <c r="BN8" i="37"/>
  <c r="BN7" i="37"/>
  <c r="CJ59" i="37" a="1"/>
  <c r="CJ59" i="37" s="1"/>
  <c r="CK59" i="37" s="1"/>
  <c r="CI258" i="37"/>
  <c r="CT258" i="39" s="1"/>
  <c r="CH258" i="37"/>
  <c r="CB259" i="37"/>
  <c r="CI59" i="37"/>
  <c r="CT59" i="39" s="1"/>
  <c r="CH59" i="37"/>
  <c r="CH193" i="37"/>
  <c r="CI193" i="37"/>
  <c r="CT193" i="39" s="1"/>
  <c r="CH125" i="37"/>
  <c r="CB60" i="37"/>
  <c r="CB194" i="37"/>
  <c r="CB126" i="37"/>
  <c r="CE129" i="39"/>
  <c r="CC259" i="37"/>
  <c r="CF261" i="39"/>
  <c r="CC194" i="37"/>
  <c r="CG62" i="39"/>
  <c r="CE259" i="37"/>
  <c r="CF60" i="37"/>
  <c r="CD196" i="39"/>
  <c r="CG126" i="37"/>
  <c r="CG196" i="39"/>
  <c r="CC261" i="39"/>
  <c r="CE126" i="37"/>
  <c r="CD60" i="37"/>
  <c r="CG261" i="39"/>
  <c r="CD261" i="39"/>
  <c r="CD194" i="37"/>
  <c r="CF259" i="37"/>
  <c r="CG60" i="37"/>
  <c r="CD129" i="39"/>
  <c r="CG259" i="37"/>
  <c r="CD62" i="39"/>
  <c r="CC62" i="39"/>
  <c r="CD126" i="37"/>
  <c r="CC60" i="37"/>
  <c r="CE261" i="39"/>
  <c r="CF194" i="37"/>
  <c r="CE62" i="39"/>
  <c r="CC126" i="37"/>
  <c r="CF129" i="39"/>
  <c r="CG194" i="37"/>
  <c r="CG129" i="39"/>
  <c r="CD259" i="37"/>
  <c r="CF126" i="37"/>
  <c r="CF62" i="39"/>
  <c r="CF196" i="39"/>
  <c r="CC129" i="39"/>
  <c r="CE194" i="37"/>
  <c r="CE196" i="39"/>
  <c r="CC196" i="39"/>
  <c r="CE60" i="37"/>
  <c r="CJ261" i="39" l="1" a="1"/>
  <c r="CJ261" i="39" s="1"/>
  <c r="CK261" i="39" s="1"/>
  <c r="CI261" i="39"/>
  <c r="CH261" i="39"/>
  <c r="CJ129" i="39" a="1"/>
  <c r="CJ129" i="39" s="1"/>
  <c r="CK129" i="39" s="1"/>
  <c r="CI129" i="39"/>
  <c r="CH129" i="39"/>
  <c r="CJ196" i="39" a="1"/>
  <c r="CJ196" i="39" s="1"/>
  <c r="CK196" i="39" s="1"/>
  <c r="CH196" i="39"/>
  <c r="CI196" i="39"/>
  <c r="CH62" i="39"/>
  <c r="CJ62" i="39" a="1"/>
  <c r="CJ62" i="39" s="1"/>
  <c r="CK62" i="39" s="1"/>
  <c r="CI62" i="39"/>
  <c r="K199" i="39"/>
  <c r="CB131" i="39"/>
  <c r="K264" i="39"/>
  <c r="K131" i="39"/>
  <c r="K63" i="39"/>
  <c r="CB198" i="39"/>
  <c r="CB64" i="39"/>
  <c r="BQ259" i="39"/>
  <c r="BQ257" i="39"/>
  <c r="BQ255" i="39"/>
  <c r="BQ253" i="39"/>
  <c r="BQ250" i="39"/>
  <c r="BQ254" i="39"/>
  <c r="BQ256" i="39"/>
  <c r="BQ245" i="39"/>
  <c r="BQ258" i="39"/>
  <c r="BQ248" i="39"/>
  <c r="BQ260" i="39"/>
  <c r="BQ252" i="39"/>
  <c r="BQ246" i="39"/>
  <c r="BQ242" i="39"/>
  <c r="BQ244" i="39"/>
  <c r="BQ237" i="39"/>
  <c r="BQ247" i="39"/>
  <c r="BQ241" i="39"/>
  <c r="BQ251" i="39"/>
  <c r="BQ239" i="39"/>
  <c r="BQ231" i="39"/>
  <c r="BQ243" i="39"/>
  <c r="BQ240" i="39"/>
  <c r="BQ236" i="39"/>
  <c r="BQ233" i="39"/>
  <c r="BQ226" i="39"/>
  <c r="BQ229" i="39"/>
  <c r="BQ222" i="39"/>
  <c r="BQ235" i="39"/>
  <c r="BQ234" i="39"/>
  <c r="BQ230" i="39"/>
  <c r="BQ227" i="39"/>
  <c r="BQ223" i="39"/>
  <c r="BQ249" i="39"/>
  <c r="BQ238" i="39"/>
  <c r="BQ228" i="39"/>
  <c r="BQ225" i="39"/>
  <c r="BQ232" i="39"/>
  <c r="BQ224" i="39"/>
  <c r="BQ217" i="39"/>
  <c r="BQ218" i="39"/>
  <c r="BQ219" i="39"/>
  <c r="BQ213" i="39"/>
  <c r="BQ221" i="39"/>
  <c r="BQ220" i="39"/>
  <c r="BQ214" i="39"/>
  <c r="BQ206" i="39"/>
  <c r="BQ216" i="39"/>
  <c r="BQ215" i="39"/>
  <c r="BQ210" i="39"/>
  <c r="BQ211" i="39"/>
  <c r="BQ209" i="39"/>
  <c r="BQ207" i="39"/>
  <c r="BQ212" i="39"/>
  <c r="BQ185" i="39"/>
  <c r="BQ177" i="39"/>
  <c r="BQ208" i="39"/>
  <c r="BQ188" i="39"/>
  <c r="BQ186" i="39"/>
  <c r="BQ187" i="39"/>
  <c r="BQ193" i="39"/>
  <c r="BQ172" i="39"/>
  <c r="BQ161" i="39"/>
  <c r="BQ189" i="39"/>
  <c r="BQ184" i="39"/>
  <c r="BQ183" i="39"/>
  <c r="BQ179" i="39"/>
  <c r="BQ175" i="39"/>
  <c r="BQ167" i="39"/>
  <c r="BQ194" i="39"/>
  <c r="BQ190" i="39"/>
  <c r="BQ173" i="39"/>
  <c r="BQ165" i="39"/>
  <c r="BQ162" i="39"/>
  <c r="BQ195" i="39"/>
  <c r="BQ192" i="39"/>
  <c r="BQ174" i="39"/>
  <c r="BQ166" i="39"/>
  <c r="BQ163" i="39"/>
  <c r="BQ160" i="39"/>
  <c r="BQ176" i="39"/>
  <c r="BQ191" i="39"/>
  <c r="BQ181" i="39"/>
  <c r="BQ178" i="39"/>
  <c r="BQ168" i="39"/>
  <c r="BQ164" i="39"/>
  <c r="BQ158" i="39"/>
  <c r="BQ151" i="39"/>
  <c r="BQ150" i="39"/>
  <c r="BQ156" i="39"/>
  <c r="BQ152" i="39"/>
  <c r="BQ153" i="39"/>
  <c r="BQ182" i="39"/>
  <c r="BQ157" i="39"/>
  <c r="BQ180" i="39"/>
  <c r="BQ170" i="39"/>
  <c r="BQ159" i="39"/>
  <c r="BQ148" i="39"/>
  <c r="BQ124" i="39"/>
  <c r="BQ171" i="39"/>
  <c r="BQ143" i="39"/>
  <c r="BQ127" i="39"/>
  <c r="BQ149" i="39"/>
  <c r="BQ141" i="39"/>
  <c r="BQ154" i="39"/>
  <c r="BQ146" i="39"/>
  <c r="BQ145" i="39"/>
  <c r="BQ155" i="39"/>
  <c r="BQ147" i="39"/>
  <c r="BQ126" i="39"/>
  <c r="BQ144" i="39"/>
  <c r="BQ142" i="39"/>
  <c r="BQ117" i="39"/>
  <c r="BQ109" i="39"/>
  <c r="BQ101" i="39"/>
  <c r="BQ169" i="39"/>
  <c r="BQ120" i="39"/>
  <c r="BQ112" i="39"/>
  <c r="BQ123" i="39"/>
  <c r="BQ115" i="39"/>
  <c r="BQ107" i="39"/>
  <c r="BQ99" i="39"/>
  <c r="BQ118" i="39"/>
  <c r="BQ110" i="39"/>
  <c r="BQ125" i="39"/>
  <c r="BQ121" i="39"/>
  <c r="BQ113" i="39"/>
  <c r="BQ116" i="39"/>
  <c r="BQ108" i="39"/>
  <c r="BQ100" i="39"/>
  <c r="BQ122" i="39"/>
  <c r="BQ114" i="39"/>
  <c r="BQ106" i="39"/>
  <c r="BQ98" i="39"/>
  <c r="BQ95" i="39"/>
  <c r="BQ119" i="39"/>
  <c r="BQ105" i="39"/>
  <c r="BQ97" i="39"/>
  <c r="BQ103" i="39"/>
  <c r="BQ94" i="39"/>
  <c r="BQ104" i="39"/>
  <c r="BQ96" i="39"/>
  <c r="BQ111" i="39"/>
  <c r="BQ102" i="39"/>
  <c r="BQ92" i="39"/>
  <c r="BQ91" i="39"/>
  <c r="BQ88" i="39"/>
  <c r="BQ83" i="39"/>
  <c r="BQ79" i="39"/>
  <c r="BQ78" i="39"/>
  <c r="BQ61" i="39"/>
  <c r="BQ85" i="39"/>
  <c r="BQ80" i="39"/>
  <c r="BQ59" i="39"/>
  <c r="BQ93" i="39"/>
  <c r="BQ90" i="39"/>
  <c r="BQ128" i="39"/>
  <c r="BQ87" i="39"/>
  <c r="BQ81" i="39"/>
  <c r="BQ84" i="39"/>
  <c r="BQ76" i="39"/>
  <c r="BQ89" i="39"/>
  <c r="BQ82" i="39"/>
  <c r="BQ74" i="39"/>
  <c r="BQ55" i="39"/>
  <c r="BQ77" i="39"/>
  <c r="BQ51" i="39"/>
  <c r="BQ43" i="39"/>
  <c r="BQ60" i="39"/>
  <c r="BQ54" i="39"/>
  <c r="BQ46" i="39"/>
  <c r="BQ58" i="39"/>
  <c r="BQ86" i="39"/>
  <c r="BQ75" i="39"/>
  <c r="BQ53" i="39"/>
  <c r="BQ52" i="39"/>
  <c r="BQ44" i="39"/>
  <c r="BQ36" i="39"/>
  <c r="BQ57" i="39"/>
  <c r="BQ47" i="39"/>
  <c r="BQ50" i="39"/>
  <c r="BQ56" i="39"/>
  <c r="BQ48" i="39"/>
  <c r="BQ40" i="39"/>
  <c r="BQ32" i="39"/>
  <c r="BQ49" i="39"/>
  <c r="BQ31" i="39"/>
  <c r="BQ29" i="39"/>
  <c r="BQ26" i="39"/>
  <c r="BQ9" i="39"/>
  <c r="BQ35" i="39"/>
  <c r="BQ22" i="39"/>
  <c r="BQ15" i="39"/>
  <c r="BQ39" i="39"/>
  <c r="BQ27" i="39"/>
  <c r="BQ34" i="39"/>
  <c r="BQ30" i="39"/>
  <c r="BQ23" i="39"/>
  <c r="BQ17" i="39"/>
  <c r="BQ16" i="39"/>
  <c r="BQ12" i="39"/>
  <c r="BQ11" i="39"/>
  <c r="BQ38" i="39"/>
  <c r="BQ18" i="39"/>
  <c r="BQ10" i="39"/>
  <c r="BQ8" i="39"/>
  <c r="BQ45" i="39"/>
  <c r="BQ42" i="39"/>
  <c r="BQ33" i="39"/>
  <c r="BQ28" i="39"/>
  <c r="BQ24" i="39"/>
  <c r="BQ19" i="39"/>
  <c r="BQ13" i="39"/>
  <c r="BQ37" i="39"/>
  <c r="BQ25" i="39"/>
  <c r="BQ41" i="39"/>
  <c r="BQ21" i="39"/>
  <c r="BQ20" i="39"/>
  <c r="BQ14" i="39"/>
  <c r="BR5" i="39"/>
  <c r="BQ7" i="39"/>
  <c r="CB263" i="39"/>
  <c r="CJ259" i="37" a="1"/>
  <c r="CJ259" i="37" s="1"/>
  <c r="CK259" i="37" s="1"/>
  <c r="CJ194" i="37" a="1"/>
  <c r="CJ194" i="37" s="1"/>
  <c r="CK194" i="37" s="1"/>
  <c r="CJ126" i="37" a="1"/>
  <c r="CJ126" i="37" s="1"/>
  <c r="CK126" i="37" s="1"/>
  <c r="CI126" i="37"/>
  <c r="CT126" i="39" s="1"/>
  <c r="BP5" i="37"/>
  <c r="BO54" i="37"/>
  <c r="BO45" i="37"/>
  <c r="BO38" i="37"/>
  <c r="BO52" i="37"/>
  <c r="BO47" i="37"/>
  <c r="BO58" i="37"/>
  <c r="BO57" i="37"/>
  <c r="BO42" i="37"/>
  <c r="BO41" i="37"/>
  <c r="BO59" i="37"/>
  <c r="BO56" i="37"/>
  <c r="BO43" i="37"/>
  <c r="BO40" i="37"/>
  <c r="BO53" i="37"/>
  <c r="BO46" i="37"/>
  <c r="BO37" i="37"/>
  <c r="BO51" i="37"/>
  <c r="BO34" i="37"/>
  <c r="BO28" i="37"/>
  <c r="BO23" i="37"/>
  <c r="BO49" i="37"/>
  <c r="BO44" i="37"/>
  <c r="BO35" i="37"/>
  <c r="BO26" i="37"/>
  <c r="BO25" i="37"/>
  <c r="BO50" i="37"/>
  <c r="BO33" i="37"/>
  <c r="BO20" i="37"/>
  <c r="BO15" i="37"/>
  <c r="BO55" i="37"/>
  <c r="BO27" i="37"/>
  <c r="BO22" i="37"/>
  <c r="BO14" i="37"/>
  <c r="BO48" i="37"/>
  <c r="BO24" i="37"/>
  <c r="BO19" i="37"/>
  <c r="BO16" i="37"/>
  <c r="BO39" i="37"/>
  <c r="BO30" i="37"/>
  <c r="BO21" i="37"/>
  <c r="BO36" i="37"/>
  <c r="BO31" i="37"/>
  <c r="BO11" i="37"/>
  <c r="BO8" i="37"/>
  <c r="BO18" i="37"/>
  <c r="BO17" i="37"/>
  <c r="BO12" i="37"/>
  <c r="BO9" i="37"/>
  <c r="BO29" i="37"/>
  <c r="BO32" i="37"/>
  <c r="BO13" i="37"/>
  <c r="BO10" i="37"/>
  <c r="BO7" i="37"/>
  <c r="CJ60" i="37" a="1"/>
  <c r="CJ60" i="37" s="1"/>
  <c r="CK60" i="37" s="1"/>
  <c r="CI259" i="37"/>
  <c r="CT259" i="39" s="1"/>
  <c r="CH259" i="37"/>
  <c r="CB260" i="37"/>
  <c r="CH126" i="37"/>
  <c r="CI194" i="37"/>
  <c r="CT194" i="39" s="1"/>
  <c r="CH194" i="37"/>
  <c r="CH60" i="37"/>
  <c r="CI60" i="37"/>
  <c r="CT60" i="39" s="1"/>
  <c r="CB127" i="37"/>
  <c r="CB195" i="37"/>
  <c r="CB61" i="37"/>
  <c r="CE197" i="39"/>
  <c r="CD63" i="39"/>
  <c r="CG262" i="39"/>
  <c r="CF262" i="39"/>
  <c r="CG61" i="37"/>
  <c r="CD260" i="37"/>
  <c r="CF127" i="37"/>
  <c r="CE63" i="39"/>
  <c r="CF61" i="37"/>
  <c r="CC197" i="39"/>
  <c r="CF260" i="37"/>
  <c r="CC127" i="37"/>
  <c r="CC260" i="37"/>
  <c r="CC262" i="39"/>
  <c r="CD195" i="37"/>
  <c r="CD130" i="39"/>
  <c r="CG260" i="37"/>
  <c r="CC130" i="39"/>
  <c r="CF130" i="39"/>
  <c r="CG195" i="37"/>
  <c r="CE260" i="37"/>
  <c r="CE130" i="39"/>
  <c r="CE262" i="39"/>
  <c r="CC195" i="37"/>
  <c r="CG130" i="39"/>
  <c r="CF197" i="39"/>
  <c r="CD197" i="39"/>
  <c r="CE127" i="37"/>
  <c r="CG63" i="39"/>
  <c r="CD262" i="39"/>
  <c r="CE61" i="37"/>
  <c r="CD61" i="37"/>
  <c r="CC63" i="39"/>
  <c r="CC61" i="37"/>
  <c r="CF63" i="39"/>
  <c r="CE195" i="37"/>
  <c r="CG127" i="37"/>
  <c r="CD127" i="37"/>
  <c r="CG197" i="39"/>
  <c r="CF195" i="37"/>
  <c r="CJ262" i="39" l="1" a="1"/>
  <c r="CJ262" i="39" s="1"/>
  <c r="CK262" i="39" s="1"/>
  <c r="CH262" i="39"/>
  <c r="CI262" i="39"/>
  <c r="CH130" i="39"/>
  <c r="CI130" i="39"/>
  <c r="CJ130" i="39" a="1"/>
  <c r="CJ130" i="39" s="1"/>
  <c r="CK130" i="39" s="1"/>
  <c r="CI63" i="39"/>
  <c r="CH63" i="39"/>
  <c r="CJ63" i="39" a="1"/>
  <c r="CJ63" i="39" s="1"/>
  <c r="CK63" i="39" s="1"/>
  <c r="CJ197" i="39" a="1"/>
  <c r="CJ197" i="39" s="1"/>
  <c r="CK197" i="39" s="1"/>
  <c r="CI197" i="39"/>
  <c r="CH197" i="39"/>
  <c r="K200" i="39"/>
  <c r="CB264" i="39"/>
  <c r="BR260" i="39"/>
  <c r="BR258" i="39"/>
  <c r="BR255" i="39"/>
  <c r="BR256" i="39"/>
  <c r="BR250" i="39"/>
  <c r="BR253" i="39"/>
  <c r="BR259" i="39"/>
  <c r="BR257" i="39"/>
  <c r="BR245" i="39"/>
  <c r="BR248" i="39"/>
  <c r="BR249" i="39"/>
  <c r="BR247" i="39"/>
  <c r="BR261" i="39"/>
  <c r="BR252" i="39"/>
  <c r="BR243" i="39"/>
  <c r="BR254" i="39"/>
  <c r="BR242" i="39"/>
  <c r="BR244" i="39"/>
  <c r="BR241" i="39"/>
  <c r="BR237" i="39"/>
  <c r="BR234" i="39"/>
  <c r="BR240" i="39"/>
  <c r="BR251" i="39"/>
  <c r="BR246" i="39"/>
  <c r="BR235" i="39"/>
  <c r="BR238" i="39"/>
  <c r="BR229" i="39"/>
  <c r="BR222" i="39"/>
  <c r="BR236" i="39"/>
  <c r="BR239" i="39"/>
  <c r="BR233" i="39"/>
  <c r="BR232" i="39"/>
  <c r="BR224" i="39"/>
  <c r="BR221" i="39"/>
  <c r="BR230" i="39"/>
  <c r="BR218" i="39"/>
  <c r="BR212" i="39"/>
  <c r="BR225" i="39"/>
  <c r="BR231" i="39"/>
  <c r="BR227" i="39"/>
  <c r="BR216" i="39"/>
  <c r="BR215" i="39"/>
  <c r="BR214" i="39"/>
  <c r="BR228" i="39"/>
  <c r="BR213" i="39"/>
  <c r="BR223" i="39"/>
  <c r="BR217" i="39"/>
  <c r="BR210" i="39"/>
  <c r="BR219" i="39"/>
  <c r="BR211" i="39"/>
  <c r="BR209" i="39"/>
  <c r="BR226" i="39"/>
  <c r="BR208" i="39"/>
  <c r="BR194" i="39"/>
  <c r="BR206" i="39"/>
  <c r="BR188" i="39"/>
  <c r="BR180" i="39"/>
  <c r="BR220" i="39"/>
  <c r="BR207" i="39"/>
  <c r="BR193" i="39"/>
  <c r="BR191" i="39"/>
  <c r="BR196" i="39"/>
  <c r="BR189" i="39"/>
  <c r="BR190" i="39"/>
  <c r="BR182" i="39"/>
  <c r="BR186" i="39"/>
  <c r="BR185" i="39"/>
  <c r="BR184" i="39"/>
  <c r="BR183" i="39"/>
  <c r="BR179" i="39"/>
  <c r="BR175" i="39"/>
  <c r="BR167" i="39"/>
  <c r="BR164" i="39"/>
  <c r="BR157" i="39"/>
  <c r="BR170" i="39"/>
  <c r="BR181" i="39"/>
  <c r="BR178" i="39"/>
  <c r="BR176" i="39"/>
  <c r="BR168" i="39"/>
  <c r="BR187" i="39"/>
  <c r="BR169" i="39"/>
  <c r="BR156" i="39"/>
  <c r="BR195" i="39"/>
  <c r="BR171" i="39"/>
  <c r="BR159" i="39"/>
  <c r="BR172" i="39"/>
  <c r="BR173" i="39"/>
  <c r="BR163" i="39"/>
  <c r="BR162" i="39"/>
  <c r="BR161" i="39"/>
  <c r="BR166" i="39"/>
  <c r="BR158" i="39"/>
  <c r="BR151" i="39"/>
  <c r="BR150" i="39"/>
  <c r="BR152" i="39"/>
  <c r="BR160" i="39"/>
  <c r="BR153" i="39"/>
  <c r="BR192" i="39"/>
  <c r="BR177" i="39"/>
  <c r="BR148" i="39"/>
  <c r="BR143" i="39"/>
  <c r="BR127" i="39"/>
  <c r="BR149" i="39"/>
  <c r="BR141" i="39"/>
  <c r="BR174" i="39"/>
  <c r="BR125" i="39"/>
  <c r="BR154" i="39"/>
  <c r="BR146" i="39"/>
  <c r="BR145" i="39"/>
  <c r="BR144" i="39"/>
  <c r="BR142" i="39"/>
  <c r="BR129" i="39"/>
  <c r="BR126" i="39"/>
  <c r="BR120" i="39"/>
  <c r="BR112" i="39"/>
  <c r="BR104" i="39"/>
  <c r="BR96" i="39"/>
  <c r="BR123" i="39"/>
  <c r="BR115" i="39"/>
  <c r="BR147" i="39"/>
  <c r="BR124" i="39"/>
  <c r="BR118" i="39"/>
  <c r="BR110" i="39"/>
  <c r="BR102" i="39"/>
  <c r="BR155" i="39"/>
  <c r="BR121" i="39"/>
  <c r="BR113" i="39"/>
  <c r="BR116" i="39"/>
  <c r="BR165" i="39"/>
  <c r="BR128" i="39"/>
  <c r="BR119" i="39"/>
  <c r="BR111" i="39"/>
  <c r="BR103" i="39"/>
  <c r="BR117" i="39"/>
  <c r="BR109" i="39"/>
  <c r="BR101" i="39"/>
  <c r="BR114" i="39"/>
  <c r="BR100" i="39"/>
  <c r="BR106" i="39"/>
  <c r="BR107" i="39"/>
  <c r="BR108" i="39"/>
  <c r="BR98" i="39"/>
  <c r="BR90" i="39"/>
  <c r="BR84" i="39"/>
  <c r="BR122" i="39"/>
  <c r="BR105" i="39"/>
  <c r="BR99" i="39"/>
  <c r="BR97" i="39"/>
  <c r="BR88" i="39"/>
  <c r="BR87" i="39"/>
  <c r="BR94" i="39"/>
  <c r="BR77" i="39"/>
  <c r="BR75" i="39"/>
  <c r="BR95" i="39"/>
  <c r="BR93" i="39"/>
  <c r="BR62" i="39"/>
  <c r="BR54" i="39"/>
  <c r="BR81" i="39"/>
  <c r="BR76" i="39"/>
  <c r="BR60" i="39"/>
  <c r="BR92" i="39"/>
  <c r="BR89" i="39"/>
  <c r="BR82" i="39"/>
  <c r="BR74" i="39"/>
  <c r="BR86" i="39"/>
  <c r="BR58" i="39"/>
  <c r="BR85" i="39"/>
  <c r="BR59" i="39"/>
  <c r="BR46" i="39"/>
  <c r="BR83" i="39"/>
  <c r="BR49" i="39"/>
  <c r="BR61" i="39"/>
  <c r="BR53" i="39"/>
  <c r="BR52" i="39"/>
  <c r="BR78" i="39"/>
  <c r="BR57" i="39"/>
  <c r="BR47" i="39"/>
  <c r="BR39" i="39"/>
  <c r="BR31" i="39"/>
  <c r="BR80" i="39"/>
  <c r="BR50" i="39"/>
  <c r="BR56" i="39"/>
  <c r="BR45" i="39"/>
  <c r="BR91" i="39"/>
  <c r="BR79" i="39"/>
  <c r="BR55" i="39"/>
  <c r="BR51" i="39"/>
  <c r="BR43" i="39"/>
  <c r="BR35" i="39"/>
  <c r="BR44" i="39"/>
  <c r="BR40" i="39"/>
  <c r="BR22" i="39"/>
  <c r="BR15" i="39"/>
  <c r="BR7" i="39"/>
  <c r="BR27" i="39"/>
  <c r="BR34" i="39"/>
  <c r="BR30" i="39"/>
  <c r="BR23" i="39"/>
  <c r="BR17" i="39"/>
  <c r="BR16" i="39"/>
  <c r="BR12" i="39"/>
  <c r="BR11" i="39"/>
  <c r="BR48" i="39"/>
  <c r="BR38" i="39"/>
  <c r="BR18" i="39"/>
  <c r="BR10" i="39"/>
  <c r="BR8" i="39"/>
  <c r="BR42" i="39"/>
  <c r="BR33" i="39"/>
  <c r="BR28" i="39"/>
  <c r="BR24" i="39"/>
  <c r="BR19" i="39"/>
  <c r="BR13" i="39"/>
  <c r="BR37" i="39"/>
  <c r="BR25" i="39"/>
  <c r="BR41" i="39"/>
  <c r="BR32" i="39"/>
  <c r="BR21" i="39"/>
  <c r="BR20" i="39"/>
  <c r="BR14" i="39"/>
  <c r="BR36" i="39"/>
  <c r="BR29" i="39"/>
  <c r="BR26" i="39"/>
  <c r="BR9" i="39"/>
  <c r="BS5" i="39"/>
  <c r="CB199" i="39"/>
  <c r="CB132" i="39"/>
  <c r="K265" i="39"/>
  <c r="CB65" i="39"/>
  <c r="K132" i="39"/>
  <c r="K64" i="39"/>
  <c r="CJ260" i="37" a="1"/>
  <c r="CJ260" i="37" s="1"/>
  <c r="CK260" i="37" s="1"/>
  <c r="CJ195" i="37" a="1"/>
  <c r="CJ195" i="37" s="1"/>
  <c r="CK195" i="37" s="1"/>
  <c r="CI127" i="37"/>
  <c r="CT127" i="39" s="1"/>
  <c r="CJ127" i="37" a="1"/>
  <c r="CJ127" i="37" s="1"/>
  <c r="CK127" i="37" s="1"/>
  <c r="BQ5" i="37"/>
  <c r="BP52" i="37"/>
  <c r="BP47" i="37"/>
  <c r="BP36" i="37"/>
  <c r="BP31" i="37"/>
  <c r="BP58" i="37"/>
  <c r="BP57" i="37"/>
  <c r="BP42" i="37"/>
  <c r="BP59" i="37"/>
  <c r="BP56" i="37"/>
  <c r="BP43" i="37"/>
  <c r="BP40" i="37"/>
  <c r="BP53" i="37"/>
  <c r="BP46" i="37"/>
  <c r="BP37" i="37"/>
  <c r="BP30" i="37"/>
  <c r="BP60" i="37"/>
  <c r="BP55" i="37"/>
  <c r="BP44" i="37"/>
  <c r="BP39" i="37"/>
  <c r="BP34" i="37"/>
  <c r="BP28" i="37"/>
  <c r="BP54" i="37"/>
  <c r="BP48" i="37"/>
  <c r="BP32" i="37"/>
  <c r="BP41" i="37"/>
  <c r="BP22" i="37"/>
  <c r="BP27" i="37"/>
  <c r="BP24" i="37"/>
  <c r="BP23" i="37"/>
  <c r="BP45" i="37"/>
  <c r="BP29" i="37"/>
  <c r="BP26" i="37"/>
  <c r="BP38" i="37"/>
  <c r="BP21" i="37"/>
  <c r="BP50" i="37"/>
  <c r="BP33" i="37"/>
  <c r="BP20" i="37"/>
  <c r="BP25" i="37"/>
  <c r="BP51" i="37"/>
  <c r="BP19" i="37"/>
  <c r="BP16" i="37"/>
  <c r="BP7" i="37"/>
  <c r="BP35" i="37"/>
  <c r="BP15" i="37"/>
  <c r="BP14" i="37"/>
  <c r="BP11" i="37"/>
  <c r="BP17" i="37"/>
  <c r="BP49" i="37"/>
  <c r="BP18" i="37"/>
  <c r="BP8" i="37"/>
  <c r="BP10" i="37"/>
  <c r="BP13" i="37"/>
  <c r="BP12" i="37"/>
  <c r="BP9" i="37"/>
  <c r="CJ61" i="37" a="1"/>
  <c r="CJ61" i="37" s="1"/>
  <c r="CK61" i="37" s="1"/>
  <c r="CI260" i="37"/>
  <c r="CT260" i="39" s="1"/>
  <c r="CH260" i="37"/>
  <c r="CB261" i="37"/>
  <c r="CH195" i="37"/>
  <c r="CI195" i="37"/>
  <c r="CT195" i="39" s="1"/>
  <c r="CH127" i="37"/>
  <c r="CH61" i="37"/>
  <c r="CI61" i="37"/>
  <c r="CT61" i="39" s="1"/>
  <c r="CB196" i="37"/>
  <c r="CB128" i="37"/>
  <c r="CB62" i="37"/>
  <c r="CF261" i="37"/>
  <c r="CC196" i="37"/>
  <c r="CC131" i="39"/>
  <c r="CE64" i="39"/>
  <c r="CC64" i="39"/>
  <c r="CF128" i="37"/>
  <c r="CC128" i="37"/>
  <c r="CG62" i="37"/>
  <c r="CE128" i="37"/>
  <c r="CG261" i="37"/>
  <c r="CG263" i="39"/>
  <c r="CF131" i="39"/>
  <c r="CF62" i="37"/>
  <c r="CD64" i="39"/>
  <c r="CE196" i="37"/>
  <c r="CD131" i="39"/>
  <c r="CD196" i="37"/>
  <c r="CE131" i="39"/>
  <c r="CG131" i="39"/>
  <c r="CD62" i="37"/>
  <c r="CD128" i="37"/>
  <c r="CD263" i="39"/>
  <c r="CC62" i="37"/>
  <c r="CE198" i="39"/>
  <c r="CD261" i="37"/>
  <c r="CE263" i="39"/>
  <c r="CF64" i="39"/>
  <c r="CF263" i="39"/>
  <c r="CF198" i="39"/>
  <c r="CC261" i="37"/>
  <c r="CC263" i="39"/>
  <c r="CD198" i="39"/>
  <c r="CC198" i="39"/>
  <c r="CE62" i="37"/>
  <c r="CG128" i="37"/>
  <c r="CG198" i="39"/>
  <c r="CF196" i="37"/>
  <c r="CG196" i="37"/>
  <c r="CG64" i="39"/>
  <c r="CE261" i="37"/>
  <c r="CJ131" i="39" l="1" a="1"/>
  <c r="CJ131" i="39" s="1"/>
  <c r="CK131" i="39" s="1"/>
  <c r="CI131" i="39"/>
  <c r="CH131" i="39"/>
  <c r="CI263" i="39"/>
  <c r="CH263" i="39"/>
  <c r="CJ263" i="39" a="1"/>
  <c r="CJ263" i="39" s="1"/>
  <c r="CK263" i="39" s="1"/>
  <c r="CJ64" i="39" a="1"/>
  <c r="CJ64" i="39" s="1"/>
  <c r="CK64" i="39" s="1"/>
  <c r="CH64" i="39"/>
  <c r="CI64" i="39"/>
  <c r="CH198" i="39"/>
  <c r="CJ198" i="39" a="1"/>
  <c r="CJ198" i="39" s="1"/>
  <c r="CK198" i="39" s="1"/>
  <c r="CI198" i="39"/>
  <c r="CB66" i="39"/>
  <c r="CB200" i="39"/>
  <c r="CB133" i="39"/>
  <c r="BS257" i="39"/>
  <c r="BS260" i="39"/>
  <c r="BS261" i="39"/>
  <c r="BS255" i="39"/>
  <c r="BS262" i="39"/>
  <c r="BS253" i="39"/>
  <c r="BS259" i="39"/>
  <c r="BS254" i="39"/>
  <c r="BS251" i="39"/>
  <c r="BS256" i="39"/>
  <c r="BS252" i="39"/>
  <c r="BS248" i="39"/>
  <c r="BS258" i="39"/>
  <c r="BS250" i="39"/>
  <c r="BS245" i="39"/>
  <c r="BS240" i="39"/>
  <c r="BS243" i="39"/>
  <c r="BS249" i="39"/>
  <c r="BS247" i="39"/>
  <c r="BS246" i="39"/>
  <c r="BS242" i="39"/>
  <c r="BS241" i="39"/>
  <c r="BS237" i="39"/>
  <c r="BS244" i="39"/>
  <c r="BS236" i="39"/>
  <c r="BS239" i="39"/>
  <c r="BS235" i="39"/>
  <c r="BS234" i="39"/>
  <c r="BS233" i="39"/>
  <c r="BS230" i="39"/>
  <c r="BS227" i="39"/>
  <c r="BS223" i="39"/>
  <c r="BS220" i="39"/>
  <c r="BS231" i="39"/>
  <c r="BS226" i="39"/>
  <c r="BS232" i="39"/>
  <c r="BS238" i="39"/>
  <c r="BS225" i="39"/>
  <c r="BS219" i="39"/>
  <c r="BS214" i="39"/>
  <c r="BS229" i="39"/>
  <c r="BS222" i="39"/>
  <c r="BS217" i="39"/>
  <c r="BS228" i="39"/>
  <c r="BS213" i="39"/>
  <c r="BS221" i="39"/>
  <c r="BS216" i="39"/>
  <c r="BS215" i="39"/>
  <c r="BS210" i="39"/>
  <c r="BS195" i="39"/>
  <c r="BS218" i="39"/>
  <c r="BS211" i="39"/>
  <c r="BS209" i="39"/>
  <c r="BS207" i="39"/>
  <c r="BS206" i="39"/>
  <c r="BS197" i="39"/>
  <c r="BS208" i="39"/>
  <c r="BS193" i="39"/>
  <c r="BS191" i="39"/>
  <c r="BS183" i="39"/>
  <c r="BS192" i="39"/>
  <c r="BS184" i="39"/>
  <c r="BS224" i="39"/>
  <c r="BS212" i="39"/>
  <c r="BS194" i="39"/>
  <c r="BS185" i="39"/>
  <c r="BS196" i="39"/>
  <c r="BS189" i="39"/>
  <c r="BS170" i="39"/>
  <c r="BS182" i="39"/>
  <c r="BS173" i="39"/>
  <c r="BS165" i="39"/>
  <c r="BS171" i="39"/>
  <c r="BS177" i="39"/>
  <c r="BS172" i="39"/>
  <c r="BS161" i="39"/>
  <c r="BS180" i="39"/>
  <c r="BS166" i="39"/>
  <c r="BS179" i="39"/>
  <c r="BS181" i="39"/>
  <c r="BS178" i="39"/>
  <c r="BS174" i="39"/>
  <c r="BS176" i="39"/>
  <c r="BS152" i="39"/>
  <c r="BS160" i="39"/>
  <c r="BS156" i="39"/>
  <c r="BS153" i="39"/>
  <c r="BS186" i="39"/>
  <c r="BS163" i="39"/>
  <c r="BS188" i="39"/>
  <c r="BS187" i="39"/>
  <c r="BS175" i="39"/>
  <c r="BS167" i="39"/>
  <c r="BS155" i="39"/>
  <c r="BS154" i="39"/>
  <c r="BS169" i="39"/>
  <c r="BS158" i="39"/>
  <c r="BS151" i="39"/>
  <c r="BS150" i="39"/>
  <c r="BS157" i="39"/>
  <c r="BS143" i="39"/>
  <c r="BS127" i="39"/>
  <c r="BS149" i="39"/>
  <c r="BS141" i="39"/>
  <c r="BS130" i="39"/>
  <c r="BS190" i="39"/>
  <c r="BS125" i="39"/>
  <c r="BS164" i="39"/>
  <c r="BS146" i="39"/>
  <c r="BS145" i="39"/>
  <c r="BS128" i="39"/>
  <c r="BS144" i="39"/>
  <c r="BS142" i="39"/>
  <c r="BS168" i="39"/>
  <c r="BS147" i="39"/>
  <c r="BS159" i="39"/>
  <c r="BS148" i="39"/>
  <c r="BS124" i="39"/>
  <c r="BS123" i="39"/>
  <c r="BS115" i="39"/>
  <c r="BS107" i="39"/>
  <c r="BS99" i="39"/>
  <c r="BS129" i="39"/>
  <c r="BS118" i="39"/>
  <c r="BS110" i="39"/>
  <c r="BS162" i="39"/>
  <c r="BS121" i="39"/>
  <c r="BS113" i="39"/>
  <c r="BS105" i="39"/>
  <c r="BS97" i="39"/>
  <c r="BS94" i="39"/>
  <c r="BS116" i="39"/>
  <c r="BS108" i="39"/>
  <c r="BS119" i="39"/>
  <c r="BS111" i="39"/>
  <c r="BS122" i="39"/>
  <c r="BS114" i="39"/>
  <c r="BS106" i="39"/>
  <c r="BS98" i="39"/>
  <c r="BS126" i="39"/>
  <c r="BS120" i="39"/>
  <c r="BS112" i="39"/>
  <c r="BS104" i="39"/>
  <c r="BS96" i="39"/>
  <c r="BS103" i="39"/>
  <c r="BS117" i="39"/>
  <c r="BS101" i="39"/>
  <c r="BS91" i="39"/>
  <c r="BS85" i="39"/>
  <c r="BS109" i="39"/>
  <c r="BS102" i="39"/>
  <c r="BS95" i="39"/>
  <c r="BS93" i="39"/>
  <c r="BS80" i="39"/>
  <c r="BS90" i="39"/>
  <c r="BS81" i="39"/>
  <c r="BS57" i="39"/>
  <c r="BS87" i="39"/>
  <c r="BS76" i="39"/>
  <c r="BS92" i="39"/>
  <c r="BS89" i="39"/>
  <c r="BS84" i="39"/>
  <c r="BS82" i="39"/>
  <c r="BS74" i="39"/>
  <c r="BS63" i="39"/>
  <c r="BS100" i="39"/>
  <c r="BS86" i="39"/>
  <c r="BS83" i="39"/>
  <c r="BS79" i="39"/>
  <c r="BS78" i="39"/>
  <c r="BS61" i="39"/>
  <c r="BS53" i="39"/>
  <c r="BS60" i="39"/>
  <c r="BS54" i="39"/>
  <c r="BS49" i="39"/>
  <c r="BS58" i="39"/>
  <c r="BS52" i="39"/>
  <c r="BS44" i="39"/>
  <c r="BS75" i="39"/>
  <c r="BS62" i="39"/>
  <c r="BS50" i="39"/>
  <c r="BS42" i="39"/>
  <c r="BS34" i="39"/>
  <c r="BS88" i="39"/>
  <c r="BS56" i="39"/>
  <c r="BS45" i="39"/>
  <c r="BS48" i="39"/>
  <c r="BS55" i="39"/>
  <c r="BS77" i="39"/>
  <c r="BS59" i="39"/>
  <c r="BS46" i="39"/>
  <c r="BS38" i="39"/>
  <c r="BS35" i="39"/>
  <c r="BS27" i="39"/>
  <c r="BS51" i="39"/>
  <c r="BS39" i="39"/>
  <c r="BS30" i="39"/>
  <c r="BS23" i="39"/>
  <c r="BS17" i="39"/>
  <c r="BS16" i="39"/>
  <c r="BS12" i="39"/>
  <c r="BS11" i="39"/>
  <c r="BS18" i="39"/>
  <c r="BS10" i="39"/>
  <c r="BS33" i="39"/>
  <c r="BS28" i="39"/>
  <c r="BS24" i="39"/>
  <c r="BS19" i="39"/>
  <c r="BS13" i="39"/>
  <c r="BS43" i="39"/>
  <c r="BS37" i="39"/>
  <c r="BS25" i="39"/>
  <c r="BS41" i="39"/>
  <c r="BS32" i="39"/>
  <c r="BS21" i="39"/>
  <c r="BS20" i="39"/>
  <c r="BS14" i="39"/>
  <c r="BS47" i="39"/>
  <c r="BS36" i="39"/>
  <c r="BS29" i="39"/>
  <c r="BS26" i="39"/>
  <c r="BS9" i="39"/>
  <c r="BS40" i="39"/>
  <c r="BS31" i="39"/>
  <c r="BS22" i="39"/>
  <c r="BS15" i="39"/>
  <c r="BS7" i="39"/>
  <c r="BT5" i="39"/>
  <c r="BS8" i="39"/>
  <c r="K65" i="39"/>
  <c r="K133" i="39"/>
  <c r="CB265" i="39"/>
  <c r="CJ261" i="37" a="1"/>
  <c r="CJ261" i="37" s="1"/>
  <c r="CK261" i="37" s="1"/>
  <c r="CJ196" i="37" a="1"/>
  <c r="CJ196" i="37" s="1"/>
  <c r="CK196" i="37" s="1"/>
  <c r="CJ128" i="37" a="1"/>
  <c r="CJ128" i="37" s="1"/>
  <c r="CK128" i="37" s="1"/>
  <c r="CI128" i="37"/>
  <c r="CT128" i="39" s="1"/>
  <c r="BR5" i="37"/>
  <c r="BQ58" i="37"/>
  <c r="BQ57" i="37"/>
  <c r="BQ42" i="37"/>
  <c r="BQ41" i="37"/>
  <c r="BQ59" i="37"/>
  <c r="BQ56" i="37"/>
  <c r="BQ43" i="37"/>
  <c r="BQ53" i="37"/>
  <c r="BQ46" i="37"/>
  <c r="BQ37" i="37"/>
  <c r="BQ30" i="37"/>
  <c r="BQ60" i="37"/>
  <c r="BQ55" i="37"/>
  <c r="BQ44" i="37"/>
  <c r="BQ39" i="37"/>
  <c r="BQ50" i="37"/>
  <c r="BQ49" i="37"/>
  <c r="BQ54" i="37"/>
  <c r="BQ48" i="37"/>
  <c r="BQ47" i="37"/>
  <c r="BQ32" i="37"/>
  <c r="BQ38" i="37"/>
  <c r="BQ61" i="37"/>
  <c r="BQ33" i="37"/>
  <c r="BQ29" i="37"/>
  <c r="BQ51" i="37"/>
  <c r="BQ45" i="37"/>
  <c r="BQ36" i="37"/>
  <c r="BQ31" i="37"/>
  <c r="BQ21" i="37"/>
  <c r="BQ40" i="37"/>
  <c r="BQ14" i="37"/>
  <c r="BQ35" i="37"/>
  <c r="BQ25" i="37"/>
  <c r="BQ18" i="37"/>
  <c r="BQ17" i="37"/>
  <c r="BQ20" i="37"/>
  <c r="BQ15" i="37"/>
  <c r="BQ11" i="37"/>
  <c r="BQ34" i="37"/>
  <c r="BQ23" i="37"/>
  <c r="BQ12" i="37"/>
  <c r="BQ28" i="37"/>
  <c r="BQ24" i="37"/>
  <c r="BQ13" i="37"/>
  <c r="BQ26" i="37"/>
  <c r="BQ19" i="37"/>
  <c r="BQ52" i="37"/>
  <c r="BQ16" i="37"/>
  <c r="BQ8" i="37"/>
  <c r="BQ7" i="37"/>
  <c r="BQ27" i="37"/>
  <c r="BQ22" i="37"/>
  <c r="BQ10" i="37"/>
  <c r="BQ9" i="37"/>
  <c r="CJ62" i="37" a="1"/>
  <c r="CJ62" i="37" s="1"/>
  <c r="CK62" i="37" s="1"/>
  <c r="CH261" i="37"/>
  <c r="CI261" i="37"/>
  <c r="CT261" i="39" s="1"/>
  <c r="CB262" i="37"/>
  <c r="CI62" i="37"/>
  <c r="CT62" i="39" s="1"/>
  <c r="CH62" i="37"/>
  <c r="CI196" i="37"/>
  <c r="CT196" i="39" s="1"/>
  <c r="CH196" i="37"/>
  <c r="CH128" i="37"/>
  <c r="CB63" i="37"/>
  <c r="CB197" i="37"/>
  <c r="CB129" i="37"/>
  <c r="CE132" i="39"/>
  <c r="CC129" i="37"/>
  <c r="CF197" i="37"/>
  <c r="CC132" i="39"/>
  <c r="CG262" i="37"/>
  <c r="CE129" i="37"/>
  <c r="CE63" i="37"/>
  <c r="CE264" i="39"/>
  <c r="CF264" i="39"/>
  <c r="CG264" i="39"/>
  <c r="CF63" i="37"/>
  <c r="CC264" i="39"/>
  <c r="CE262" i="37"/>
  <c r="CG199" i="39"/>
  <c r="CE65" i="39"/>
  <c r="CD129" i="37"/>
  <c r="CC63" i="37"/>
  <c r="CE197" i="37"/>
  <c r="CG129" i="37"/>
  <c r="CE199" i="39"/>
  <c r="CD264" i="39"/>
  <c r="CG65" i="39"/>
  <c r="CG63" i="37"/>
  <c r="CF132" i="39"/>
  <c r="CD199" i="39"/>
  <c r="CC199" i="39"/>
  <c r="CD262" i="37"/>
  <c r="CC65" i="39"/>
  <c r="CF199" i="39"/>
  <c r="CD63" i="37"/>
  <c r="CF262" i="37"/>
  <c r="CD65" i="39"/>
  <c r="CD132" i="39"/>
  <c r="CC197" i="37"/>
  <c r="CG197" i="37"/>
  <c r="CG132" i="39"/>
  <c r="CF65" i="39"/>
  <c r="CC262" i="37"/>
  <c r="CD197" i="37"/>
  <c r="CF129" i="37"/>
  <c r="CJ264" i="39" l="1" a="1"/>
  <c r="CJ264" i="39" s="1"/>
  <c r="CK264" i="39" s="1"/>
  <c r="CI264" i="39"/>
  <c r="CH264" i="39"/>
  <c r="CJ132" i="39" a="1"/>
  <c r="CJ132" i="39" s="1"/>
  <c r="CK132" i="39" s="1"/>
  <c r="CI132" i="39"/>
  <c r="CH132" i="39"/>
  <c r="CH199" i="39"/>
  <c r="CJ199" i="39" a="1"/>
  <c r="CJ199" i="39" s="1"/>
  <c r="CK199" i="39" s="1"/>
  <c r="CI199" i="39"/>
  <c r="CI65" i="39"/>
  <c r="CJ65" i="39" a="1"/>
  <c r="CJ65" i="39" s="1"/>
  <c r="CK65" i="39" s="1"/>
  <c r="CH65" i="39"/>
  <c r="K66" i="39"/>
  <c r="BT260" i="39"/>
  <c r="BT263" i="39"/>
  <c r="BT262" i="39"/>
  <c r="BT253" i="39"/>
  <c r="BT256" i="39"/>
  <c r="BT258" i="39"/>
  <c r="BT254" i="39"/>
  <c r="BT248" i="39"/>
  <c r="BT259" i="39"/>
  <c r="BT251" i="39"/>
  <c r="BT246" i="39"/>
  <c r="BT261" i="39"/>
  <c r="BT243" i="39"/>
  <c r="BT255" i="39"/>
  <c r="BT252" i="39"/>
  <c r="BT250" i="39"/>
  <c r="BT241" i="39"/>
  <c r="BT238" i="39"/>
  <c r="BT257" i="39"/>
  <c r="BT240" i="39"/>
  <c r="BT249" i="39"/>
  <c r="BT247" i="39"/>
  <c r="BT236" i="39"/>
  <c r="BT232" i="39"/>
  <c r="BT239" i="39"/>
  <c r="BT233" i="39"/>
  <c r="BT234" i="39"/>
  <c r="BT242" i="39"/>
  <c r="BT235" i="39"/>
  <c r="BT230" i="39"/>
  <c r="BT227" i="39"/>
  <c r="BT223" i="39"/>
  <c r="BT224" i="39"/>
  <c r="BT244" i="39"/>
  <c r="BT237" i="39"/>
  <c r="BT228" i="39"/>
  <c r="BT225" i="39"/>
  <c r="BT229" i="39"/>
  <c r="BT222" i="39"/>
  <c r="BT219" i="39"/>
  <c r="BT213" i="39"/>
  <c r="BT231" i="39"/>
  <c r="BT226" i="39"/>
  <c r="BT245" i="39"/>
  <c r="BT218" i="39"/>
  <c r="BT221" i="39"/>
  <c r="BT216" i="39"/>
  <c r="BT215" i="39"/>
  <c r="BT217" i="39"/>
  <c r="BT211" i="39"/>
  <c r="BT209" i="39"/>
  <c r="BT207" i="39"/>
  <c r="BT198" i="39"/>
  <c r="BT220" i="39"/>
  <c r="BT214" i="39"/>
  <c r="BT208" i="39"/>
  <c r="BT206" i="39"/>
  <c r="BT197" i="39"/>
  <c r="BT186" i="39"/>
  <c r="BT178" i="39"/>
  <c r="BT210" i="39"/>
  <c r="BT196" i="39"/>
  <c r="BT189" i="39"/>
  <c r="BT195" i="39"/>
  <c r="BT187" i="39"/>
  <c r="BT188" i="39"/>
  <c r="BT180" i="39"/>
  <c r="BT182" i="39"/>
  <c r="BT173" i="39"/>
  <c r="BT165" i="39"/>
  <c r="BT162" i="39"/>
  <c r="BT158" i="39"/>
  <c r="BT190" i="39"/>
  <c r="BT181" i="39"/>
  <c r="BT176" i="39"/>
  <c r="BT168" i="39"/>
  <c r="BT212" i="39"/>
  <c r="BT194" i="39"/>
  <c r="BT191" i="39"/>
  <c r="BT174" i="39"/>
  <c r="BT166" i="39"/>
  <c r="BT163" i="39"/>
  <c r="BT179" i="39"/>
  <c r="BT175" i="39"/>
  <c r="BT167" i="39"/>
  <c r="BT164" i="39"/>
  <c r="BT157" i="39"/>
  <c r="BT192" i="39"/>
  <c r="BT169" i="39"/>
  <c r="BT160" i="39"/>
  <c r="BT156" i="39"/>
  <c r="BT153" i="39"/>
  <c r="BT161" i="39"/>
  <c r="BT155" i="39"/>
  <c r="BT154" i="39"/>
  <c r="BT185" i="39"/>
  <c r="BT159" i="39"/>
  <c r="BT184" i="39"/>
  <c r="BT171" i="39"/>
  <c r="BT170" i="39"/>
  <c r="BT193" i="39"/>
  <c r="BT152" i="39"/>
  <c r="BT183" i="39"/>
  <c r="BT149" i="39"/>
  <c r="BT141" i="39"/>
  <c r="BT130" i="39"/>
  <c r="BT125" i="39"/>
  <c r="BT146" i="39"/>
  <c r="BT145" i="39"/>
  <c r="BT128" i="39"/>
  <c r="BT144" i="39"/>
  <c r="BT142" i="39"/>
  <c r="BT131" i="39"/>
  <c r="BT172" i="39"/>
  <c r="BT147" i="39"/>
  <c r="BT177" i="39"/>
  <c r="BT151" i="39"/>
  <c r="BT150" i="39"/>
  <c r="BT143" i="39"/>
  <c r="BT127" i="39"/>
  <c r="BT148" i="39"/>
  <c r="BT129" i="39"/>
  <c r="BT118" i="39"/>
  <c r="BT110" i="39"/>
  <c r="BT102" i="39"/>
  <c r="BT124" i="39"/>
  <c r="BT121" i="39"/>
  <c r="BT113" i="39"/>
  <c r="BT116" i="39"/>
  <c r="BT108" i="39"/>
  <c r="BT100" i="39"/>
  <c r="BT119" i="39"/>
  <c r="BT111" i="39"/>
  <c r="BT122" i="39"/>
  <c r="BT114" i="39"/>
  <c r="BT117" i="39"/>
  <c r="BT109" i="39"/>
  <c r="BT101" i="39"/>
  <c r="BT123" i="39"/>
  <c r="BT115" i="39"/>
  <c r="BT107" i="39"/>
  <c r="BT99" i="39"/>
  <c r="BT106" i="39"/>
  <c r="BT126" i="39"/>
  <c r="BT98" i="39"/>
  <c r="BT120" i="39"/>
  <c r="BT112" i="39"/>
  <c r="BT103" i="39"/>
  <c r="BT86" i="39"/>
  <c r="BT105" i="39"/>
  <c r="BT104" i="39"/>
  <c r="BT96" i="39"/>
  <c r="BT97" i="39"/>
  <c r="BT95" i="39"/>
  <c r="BT89" i="39"/>
  <c r="BT85" i="39"/>
  <c r="BT62" i="39"/>
  <c r="BT93" i="39"/>
  <c r="BT90" i="39"/>
  <c r="BT87" i="39"/>
  <c r="BT76" i="39"/>
  <c r="BT60" i="39"/>
  <c r="BT92" i="39"/>
  <c r="BT84" i="39"/>
  <c r="BT82" i="39"/>
  <c r="BT74" i="39"/>
  <c r="BT63" i="39"/>
  <c r="BT83" i="39"/>
  <c r="BT79" i="39"/>
  <c r="BT78" i="39"/>
  <c r="BT91" i="39"/>
  <c r="BT88" i="39"/>
  <c r="BT77" i="39"/>
  <c r="BT75" i="39"/>
  <c r="BT64" i="39"/>
  <c r="BT56" i="39"/>
  <c r="BT81" i="39"/>
  <c r="BT58" i="39"/>
  <c r="BT52" i="39"/>
  <c r="BT44" i="39"/>
  <c r="BT61" i="39"/>
  <c r="BT53" i="39"/>
  <c r="BT47" i="39"/>
  <c r="BT94" i="39"/>
  <c r="BT57" i="39"/>
  <c r="BT80" i="39"/>
  <c r="BT45" i="39"/>
  <c r="BT37" i="39"/>
  <c r="BT48" i="39"/>
  <c r="BT55" i="39"/>
  <c r="BT51" i="39"/>
  <c r="BT59" i="39"/>
  <c r="BT54" i="39"/>
  <c r="BT49" i="39"/>
  <c r="BT41" i="39"/>
  <c r="BT33" i="39"/>
  <c r="BT30" i="39"/>
  <c r="BT39" i="39"/>
  <c r="BT23" i="39"/>
  <c r="BT17" i="39"/>
  <c r="BT16" i="39"/>
  <c r="BT12" i="39"/>
  <c r="BT11" i="39"/>
  <c r="BT46" i="39"/>
  <c r="BT34" i="39"/>
  <c r="BT18" i="39"/>
  <c r="BT10" i="39"/>
  <c r="BT38" i="39"/>
  <c r="BT28" i="39"/>
  <c r="BT24" i="39"/>
  <c r="BT19" i="39"/>
  <c r="BT13" i="39"/>
  <c r="BT43" i="39"/>
  <c r="BT42" i="39"/>
  <c r="BT25" i="39"/>
  <c r="BT50" i="39"/>
  <c r="BT32" i="39"/>
  <c r="BT21" i="39"/>
  <c r="BT20" i="39"/>
  <c r="BT14" i="39"/>
  <c r="BT36" i="39"/>
  <c r="BT29" i="39"/>
  <c r="BT26" i="39"/>
  <c r="BT40" i="39"/>
  <c r="BT31" i="39"/>
  <c r="BT22" i="39"/>
  <c r="BT15" i="39"/>
  <c r="BT35" i="39"/>
  <c r="BT27" i="39"/>
  <c r="BT9" i="39"/>
  <c r="BT7" i="39"/>
  <c r="BT8" i="39"/>
  <c r="BU5" i="39"/>
  <c r="CJ262" i="37" a="1"/>
  <c r="CJ262" i="37" s="1"/>
  <c r="CK262" i="37" s="1"/>
  <c r="CJ197" i="37" a="1"/>
  <c r="CJ197" i="37" s="1"/>
  <c r="CK197" i="37" s="1"/>
  <c r="CJ129" i="37" a="1"/>
  <c r="CJ129" i="37" s="1"/>
  <c r="CK129" i="37" s="1"/>
  <c r="CI129" i="37"/>
  <c r="CT129" i="39" s="1"/>
  <c r="BS5" i="37"/>
  <c r="BR59" i="37"/>
  <c r="BR56" i="37"/>
  <c r="BR43" i="37"/>
  <c r="BR40" i="37"/>
  <c r="BR62" i="37"/>
  <c r="BR53" i="37"/>
  <c r="BR46" i="37"/>
  <c r="BR60" i="37"/>
  <c r="BR55" i="37"/>
  <c r="BR44" i="37"/>
  <c r="BR39" i="37"/>
  <c r="BR50" i="37"/>
  <c r="BR49" i="37"/>
  <c r="BR34" i="37"/>
  <c r="BR33" i="37"/>
  <c r="BR51" i="37"/>
  <c r="BR48" i="37"/>
  <c r="BR35" i="37"/>
  <c r="BR38" i="37"/>
  <c r="BR52" i="37"/>
  <c r="BR22" i="37"/>
  <c r="BR61" i="37"/>
  <c r="BR58" i="37"/>
  <c r="BR30" i="37"/>
  <c r="BR26" i="37"/>
  <c r="BR25" i="37"/>
  <c r="BR28" i="37"/>
  <c r="BR23" i="37"/>
  <c r="BR45" i="37"/>
  <c r="BR14" i="37"/>
  <c r="BR47" i="37"/>
  <c r="BR32" i="37"/>
  <c r="BR27" i="37"/>
  <c r="BR19" i="37"/>
  <c r="BR16" i="37"/>
  <c r="BR36" i="37"/>
  <c r="BR31" i="37"/>
  <c r="BR54" i="37"/>
  <c r="BR42" i="37"/>
  <c r="BR37" i="37"/>
  <c r="BR21" i="37"/>
  <c r="BR20" i="37"/>
  <c r="BR15" i="37"/>
  <c r="BR57" i="37"/>
  <c r="BR41" i="37"/>
  <c r="BR17" i="37"/>
  <c r="BR12" i="37"/>
  <c r="BR24" i="37"/>
  <c r="BR18" i="37"/>
  <c r="BR9" i="37"/>
  <c r="BR29" i="37"/>
  <c r="BR10" i="37"/>
  <c r="BR7" i="37"/>
  <c r="BR13" i="37"/>
  <c r="BR11" i="37"/>
  <c r="BR8" i="37"/>
  <c r="CJ63" i="37" a="1"/>
  <c r="CJ63" i="37" s="1"/>
  <c r="CK63" i="37" s="1"/>
  <c r="CI262" i="37"/>
  <c r="CT262" i="39" s="1"/>
  <c r="CH262" i="37"/>
  <c r="CB263" i="37"/>
  <c r="CI63" i="37"/>
  <c r="CT63" i="39" s="1"/>
  <c r="CH63" i="37"/>
  <c r="CH129" i="37"/>
  <c r="CI197" i="37"/>
  <c r="CT197" i="39" s="1"/>
  <c r="CH197" i="37"/>
  <c r="CB64" i="37"/>
  <c r="CB130" i="37"/>
  <c r="CB198" i="37"/>
  <c r="CG263" i="37"/>
  <c r="CE263" i="37"/>
  <c r="CC263" i="37"/>
  <c r="CF130" i="37"/>
  <c r="CG64" i="37"/>
  <c r="CG133" i="39"/>
  <c r="CG66" i="39"/>
  <c r="CF265" i="39"/>
  <c r="CC265" i="39"/>
  <c r="CC66" i="39"/>
  <c r="CE66" i="39"/>
  <c r="CE133" i="39"/>
  <c r="CC198" i="37"/>
  <c r="CE200" i="39"/>
  <c r="CE64" i="37"/>
  <c r="CD198" i="37"/>
  <c r="CD133" i="39"/>
  <c r="CD263" i="37"/>
  <c r="CD265" i="39"/>
  <c r="CC130" i="37"/>
  <c r="CG200" i="39"/>
  <c r="CC200" i="39"/>
  <c r="CF200" i="39"/>
  <c r="CC133" i="39"/>
  <c r="CD64" i="37"/>
  <c r="CF66" i="39"/>
  <c r="CC64" i="37"/>
  <c r="CD130" i="37"/>
  <c r="CG130" i="37"/>
  <c r="CD66" i="39"/>
  <c r="CE130" i="37"/>
  <c r="CF133" i="39"/>
  <c r="CF198" i="37"/>
  <c r="CD200" i="39"/>
  <c r="CE198" i="37"/>
  <c r="CF263" i="37"/>
  <c r="CG265" i="39"/>
  <c r="CF64" i="37"/>
  <c r="CE265" i="39"/>
  <c r="CG198" i="37"/>
  <c r="CQ209" i="39" l="1"/>
  <c r="CG267" i="39"/>
  <c r="CG266" i="39"/>
  <c r="CF68" i="39"/>
  <c r="CF67" i="39"/>
  <c r="CF135" i="39"/>
  <c r="CF134" i="39"/>
  <c r="CG68" i="39"/>
  <c r="CG67" i="39"/>
  <c r="CQ10" i="39"/>
  <c r="CQ144" i="39"/>
  <c r="CG201" i="39"/>
  <c r="CG202" i="39"/>
  <c r="CG135" i="39"/>
  <c r="CQ77" i="39"/>
  <c r="CG134" i="39"/>
  <c r="CJ66" i="39" a="1"/>
  <c r="CJ66" i="39" s="1"/>
  <c r="CK66" i="39" s="1"/>
  <c r="CL62" i="39" s="1"/>
  <c r="CI66" i="39"/>
  <c r="CH66" i="39"/>
  <c r="CD68" i="39"/>
  <c r="CD67" i="39"/>
  <c r="CH67" i="39" s="1"/>
  <c r="CJ265" i="39" a="1"/>
  <c r="CJ265" i="39" s="1"/>
  <c r="CK265" i="39" s="1"/>
  <c r="CL258" i="39" s="1"/>
  <c r="CI265" i="39"/>
  <c r="CH265" i="39"/>
  <c r="CD266" i="39"/>
  <c r="CD267" i="39"/>
  <c r="CH200" i="39"/>
  <c r="CJ200" i="39" a="1"/>
  <c r="CJ200" i="39" s="1"/>
  <c r="CK200" i="39" s="1"/>
  <c r="CL193" i="39" s="1"/>
  <c r="CI200" i="39"/>
  <c r="CD201" i="39"/>
  <c r="CH201" i="39" s="1"/>
  <c r="CD202" i="39"/>
  <c r="CE266" i="39"/>
  <c r="CE267" i="39"/>
  <c r="CE202" i="39"/>
  <c r="CE201" i="39"/>
  <c r="CI133" i="39"/>
  <c r="CH133" i="39"/>
  <c r="CJ133" i="39" a="1"/>
  <c r="CJ133" i="39" s="1"/>
  <c r="CK133" i="39" s="1"/>
  <c r="CL130" i="39" s="1"/>
  <c r="CD134" i="39"/>
  <c r="CH134" i="39" s="1"/>
  <c r="CD135" i="39"/>
  <c r="CF267" i="39"/>
  <c r="CF266" i="39"/>
  <c r="CF201" i="39"/>
  <c r="CF202" i="39"/>
  <c r="CE134" i="39"/>
  <c r="CE135" i="39"/>
  <c r="CE67" i="39"/>
  <c r="CE68" i="39"/>
  <c r="BU263" i="39"/>
  <c r="BU261" i="39"/>
  <c r="BU259" i="39"/>
  <c r="BU253" i="39"/>
  <c r="BU256" i="39"/>
  <c r="BU264" i="39"/>
  <c r="BU262" i="39"/>
  <c r="BU251" i="39"/>
  <c r="BU254" i="39"/>
  <c r="BU257" i="39"/>
  <c r="BU258" i="39"/>
  <c r="BU246" i="39"/>
  <c r="BU255" i="39"/>
  <c r="BU252" i="39"/>
  <c r="BU250" i="39"/>
  <c r="BU244" i="39"/>
  <c r="BU260" i="39"/>
  <c r="BU245" i="39"/>
  <c r="BU241" i="39"/>
  <c r="BU247" i="39"/>
  <c r="BU242" i="39"/>
  <c r="BU243" i="39"/>
  <c r="BU240" i="39"/>
  <c r="BU235" i="39"/>
  <c r="BU239" i="39"/>
  <c r="BU249" i="39"/>
  <c r="BU237" i="39"/>
  <c r="BU234" i="39"/>
  <c r="BU233" i="39"/>
  <c r="BU224" i="39"/>
  <c r="BU248" i="39"/>
  <c r="BU232" i="39"/>
  <c r="BU221" i="39"/>
  <c r="BU238" i="39"/>
  <c r="BU231" i="39"/>
  <c r="BU226" i="39"/>
  <c r="BU228" i="39"/>
  <c r="BU220" i="39"/>
  <c r="BU216" i="39"/>
  <c r="BU215" i="39"/>
  <c r="BU236" i="39"/>
  <c r="BU230" i="39"/>
  <c r="BU223" i="39"/>
  <c r="BU217" i="39"/>
  <c r="BU211" i="39"/>
  <c r="BU218" i="39"/>
  <c r="BU229" i="39"/>
  <c r="BU225" i="39"/>
  <c r="BU219" i="39"/>
  <c r="BU227" i="39"/>
  <c r="BU212" i="39"/>
  <c r="BU208" i="39"/>
  <c r="BU213" i="39"/>
  <c r="BU210" i="39"/>
  <c r="BU195" i="39"/>
  <c r="BU222" i="39"/>
  <c r="BU209" i="39"/>
  <c r="BU207" i="39"/>
  <c r="BU196" i="39"/>
  <c r="BU189" i="39"/>
  <c r="BU181" i="39"/>
  <c r="BU192" i="39"/>
  <c r="BU199" i="39"/>
  <c r="BU190" i="39"/>
  <c r="BU206" i="39"/>
  <c r="BU193" i="39"/>
  <c r="BU191" i="39"/>
  <c r="BU183" i="39"/>
  <c r="BU176" i="39"/>
  <c r="BU168" i="39"/>
  <c r="BU159" i="39"/>
  <c r="BU194" i="39"/>
  <c r="BU178" i="39"/>
  <c r="BU171" i="39"/>
  <c r="BU214" i="39"/>
  <c r="BU197" i="39"/>
  <c r="BU180" i="39"/>
  <c r="BU169" i="39"/>
  <c r="BU188" i="39"/>
  <c r="BU186" i="39"/>
  <c r="BU185" i="39"/>
  <c r="BU184" i="39"/>
  <c r="BU170" i="39"/>
  <c r="BU198" i="39"/>
  <c r="BU187" i="39"/>
  <c r="BU172" i="39"/>
  <c r="BU173" i="39"/>
  <c r="BU174" i="39"/>
  <c r="BU177" i="39"/>
  <c r="BU163" i="39"/>
  <c r="BU161" i="39"/>
  <c r="BU155" i="39"/>
  <c r="BU154" i="39"/>
  <c r="BU175" i="39"/>
  <c r="BU167" i="39"/>
  <c r="BU166" i="39"/>
  <c r="BU160" i="39"/>
  <c r="BU156" i="39"/>
  <c r="BU153" i="39"/>
  <c r="BU125" i="39"/>
  <c r="BU146" i="39"/>
  <c r="BU145" i="39"/>
  <c r="BU128" i="39"/>
  <c r="BU164" i="39"/>
  <c r="BU144" i="39"/>
  <c r="BU142" i="39"/>
  <c r="BU131" i="39"/>
  <c r="BU182" i="39"/>
  <c r="BU158" i="39"/>
  <c r="BU147" i="39"/>
  <c r="BU126" i="39"/>
  <c r="BU179" i="39"/>
  <c r="BU151" i="39"/>
  <c r="BU150" i="39"/>
  <c r="BU165" i="39"/>
  <c r="BU162" i="39"/>
  <c r="BU148" i="39"/>
  <c r="BU157" i="39"/>
  <c r="BU152" i="39"/>
  <c r="BU149" i="39"/>
  <c r="BU141" i="39"/>
  <c r="BU130" i="39"/>
  <c r="BU124" i="39"/>
  <c r="BU121" i="39"/>
  <c r="BU113" i="39"/>
  <c r="BU105" i="39"/>
  <c r="BU97" i="39"/>
  <c r="BU116" i="39"/>
  <c r="BU127" i="39"/>
  <c r="BU119" i="39"/>
  <c r="BU111" i="39"/>
  <c r="BU103" i="39"/>
  <c r="BU143" i="39"/>
  <c r="BU122" i="39"/>
  <c r="BU114" i="39"/>
  <c r="BU106" i="39"/>
  <c r="BU117" i="39"/>
  <c r="BU132" i="39"/>
  <c r="BU120" i="39"/>
  <c r="BU112" i="39"/>
  <c r="BU104" i="39"/>
  <c r="BU129" i="39"/>
  <c r="BU118" i="39"/>
  <c r="BU110" i="39"/>
  <c r="BU102" i="39"/>
  <c r="BU101" i="39"/>
  <c r="BU123" i="39"/>
  <c r="BU109" i="39"/>
  <c r="BU98" i="39"/>
  <c r="BU107" i="39"/>
  <c r="BU96" i="39"/>
  <c r="BU92" i="39"/>
  <c r="BU99" i="39"/>
  <c r="BU95" i="39"/>
  <c r="BU115" i="39"/>
  <c r="BU100" i="39"/>
  <c r="BU93" i="39"/>
  <c r="BU90" i="39"/>
  <c r="BU81" i="39"/>
  <c r="BU65" i="39"/>
  <c r="BU87" i="39"/>
  <c r="BU84" i="39"/>
  <c r="BU82" i="39"/>
  <c r="BU74" i="39"/>
  <c r="BU63" i="39"/>
  <c r="BU55" i="39"/>
  <c r="BU89" i="39"/>
  <c r="BU108" i="39"/>
  <c r="BU86" i="39"/>
  <c r="BU83" i="39"/>
  <c r="BU79" i="39"/>
  <c r="BU78" i="39"/>
  <c r="BU61" i="39"/>
  <c r="BU91" i="39"/>
  <c r="BU88" i="39"/>
  <c r="BU77" i="39"/>
  <c r="BU75" i="39"/>
  <c r="BU94" i="39"/>
  <c r="BU80" i="39"/>
  <c r="BU59" i="39"/>
  <c r="BU64" i="39"/>
  <c r="BU53" i="39"/>
  <c r="BU47" i="39"/>
  <c r="BU57" i="39"/>
  <c r="BU50" i="39"/>
  <c r="BU62" i="39"/>
  <c r="BU56" i="39"/>
  <c r="BU48" i="39"/>
  <c r="BU40" i="39"/>
  <c r="BU32" i="39"/>
  <c r="BU76" i="39"/>
  <c r="BU51" i="39"/>
  <c r="BU43" i="39"/>
  <c r="BU46" i="39"/>
  <c r="BU54" i="39"/>
  <c r="BU85" i="39"/>
  <c r="BU60" i="39"/>
  <c r="BU58" i="39"/>
  <c r="BU52" i="39"/>
  <c r="BU44" i="39"/>
  <c r="BU36" i="39"/>
  <c r="BU34" i="39"/>
  <c r="BU30" i="39"/>
  <c r="BU18" i="39"/>
  <c r="BU10" i="39"/>
  <c r="BU8" i="39"/>
  <c r="BU38" i="39"/>
  <c r="BU28" i="39"/>
  <c r="BU24" i="39"/>
  <c r="BU19" i="39"/>
  <c r="BU13" i="39"/>
  <c r="BU42" i="39"/>
  <c r="BU33" i="39"/>
  <c r="BU25" i="39"/>
  <c r="BU37" i="39"/>
  <c r="BU21" i="39"/>
  <c r="BU20" i="39"/>
  <c r="BU14" i="39"/>
  <c r="BU45" i="39"/>
  <c r="BU41" i="39"/>
  <c r="BU29" i="39"/>
  <c r="BU26" i="39"/>
  <c r="BU9" i="39"/>
  <c r="BU31" i="39"/>
  <c r="BU22" i="39"/>
  <c r="BU15" i="39"/>
  <c r="BU35" i="39"/>
  <c r="BU27" i="39"/>
  <c r="BU49" i="39"/>
  <c r="BU39" i="39"/>
  <c r="BU23" i="39"/>
  <c r="BU17" i="39"/>
  <c r="BU16" i="39"/>
  <c r="BU12" i="39"/>
  <c r="BU11" i="39"/>
  <c r="BU7" i="39"/>
  <c r="CJ263" i="37" a="1"/>
  <c r="CJ263" i="37" s="1"/>
  <c r="CK263" i="37" s="1"/>
  <c r="CJ198" i="37" a="1"/>
  <c r="CJ198" i="37" s="1"/>
  <c r="CJ130" i="37" a="1"/>
  <c r="CJ130" i="37" s="1"/>
  <c r="CK130" i="37" s="1"/>
  <c r="CI130" i="37"/>
  <c r="CT130" i="39" s="1"/>
  <c r="BT5" i="37"/>
  <c r="BS62" i="37"/>
  <c r="BS53" i="37"/>
  <c r="BS46" i="37"/>
  <c r="BS37" i="37"/>
  <c r="BS30" i="37"/>
  <c r="BS60" i="37"/>
  <c r="BS55" i="37"/>
  <c r="BS44" i="37"/>
  <c r="BS50" i="37"/>
  <c r="BS49" i="37"/>
  <c r="BS34" i="37"/>
  <c r="BS33" i="37"/>
  <c r="BS51" i="37"/>
  <c r="BS48" i="37"/>
  <c r="BS35" i="37"/>
  <c r="BS32" i="37"/>
  <c r="BS61" i="37"/>
  <c r="BS54" i="37"/>
  <c r="BS45" i="37"/>
  <c r="BS38" i="37"/>
  <c r="BS63" i="37"/>
  <c r="BS59" i="37"/>
  <c r="BS56" i="37"/>
  <c r="BS52" i="37"/>
  <c r="BS58" i="37"/>
  <c r="BS41" i="37"/>
  <c r="BS29" i="37"/>
  <c r="BS39" i="37"/>
  <c r="BS27" i="37"/>
  <c r="BS24" i="37"/>
  <c r="BS47" i="37"/>
  <c r="BS43" i="37"/>
  <c r="BS42" i="37"/>
  <c r="BS40" i="37"/>
  <c r="BS57" i="37"/>
  <c r="BS26" i="37"/>
  <c r="BS22" i="37"/>
  <c r="BS18" i="37"/>
  <c r="BS17" i="37"/>
  <c r="BS36" i="37"/>
  <c r="BS31" i="37"/>
  <c r="BS23" i="37"/>
  <c r="BS12" i="37"/>
  <c r="BS10" i="37"/>
  <c r="BS9" i="37"/>
  <c r="BS28" i="37"/>
  <c r="BS15" i="37"/>
  <c r="BS14" i="37"/>
  <c r="BS21" i="37"/>
  <c r="BS7" i="37"/>
  <c r="BS13" i="37"/>
  <c r="BS25" i="37"/>
  <c r="BS20" i="37"/>
  <c r="BS19" i="37"/>
  <c r="BS11" i="37"/>
  <c r="BS16" i="37"/>
  <c r="BS8" i="37"/>
  <c r="CJ64" i="37" a="1"/>
  <c r="CJ64" i="37" s="1"/>
  <c r="CK64" i="37" s="1"/>
  <c r="CI263" i="37"/>
  <c r="CT263" i="39" s="1"/>
  <c r="CH263" i="37"/>
  <c r="CB264" i="37"/>
  <c r="CH130" i="37"/>
  <c r="CI198" i="37"/>
  <c r="CT198" i="39" s="1"/>
  <c r="CH198" i="37"/>
  <c r="CI64" i="37"/>
  <c r="CT64" i="39" s="1"/>
  <c r="CH64" i="37"/>
  <c r="CB131" i="37"/>
  <c r="CB199" i="37"/>
  <c r="CB65" i="37"/>
  <c r="CE65" i="37"/>
  <c r="CF199" i="37"/>
  <c r="CE199" i="37"/>
  <c r="CD131" i="37"/>
  <c r="CC65" i="37"/>
  <c r="CE131" i="37"/>
  <c r="CG131" i="37"/>
  <c r="CD199" i="37"/>
  <c r="CF65" i="37"/>
  <c r="CG65" i="37"/>
  <c r="CD264" i="37"/>
  <c r="CF264" i="37"/>
  <c r="CC199" i="37"/>
  <c r="CG264" i="37"/>
  <c r="CC131" i="37"/>
  <c r="CF131" i="37"/>
  <c r="CC264" i="37"/>
  <c r="CD65" i="37"/>
  <c r="CG199" i="37"/>
  <c r="CE264" i="37"/>
  <c r="CL63" i="39" l="1"/>
  <c r="M63" i="39" s="1"/>
  <c r="CL64" i="39"/>
  <c r="CM64" i="39" s="1"/>
  <c r="CN64" i="39" s="1"/>
  <c r="CL132" i="39"/>
  <c r="CL61" i="39"/>
  <c r="M61" i="39" s="1"/>
  <c r="CL262" i="39"/>
  <c r="CM262" i="39" s="1"/>
  <c r="CN262" i="39" s="1"/>
  <c r="CL260" i="39"/>
  <c r="CM260" i="39" s="1"/>
  <c r="CN260" i="39" s="1"/>
  <c r="CL264" i="39"/>
  <c r="CM264" i="39" s="1"/>
  <c r="CN264" i="39" s="1"/>
  <c r="CL197" i="39"/>
  <c r="M197" i="39" s="1"/>
  <c r="CL128" i="39"/>
  <c r="M128" i="39" s="1"/>
  <c r="CL126" i="39"/>
  <c r="M126" i="39" s="1"/>
  <c r="CL59" i="39"/>
  <c r="CM59" i="39" s="1"/>
  <c r="CN59" i="39" s="1"/>
  <c r="CL199" i="39"/>
  <c r="M199" i="39" s="1"/>
  <c r="CQ142" i="39"/>
  <c r="M193" i="39"/>
  <c r="CM193" i="39"/>
  <c r="CN193" i="39" s="1"/>
  <c r="CL144" i="39"/>
  <c r="CL142" i="39"/>
  <c r="CL143" i="39"/>
  <c r="CL141" i="39"/>
  <c r="CL146" i="39"/>
  <c r="CL150" i="39"/>
  <c r="CL145" i="39"/>
  <c r="CL148" i="39"/>
  <c r="CL147" i="39"/>
  <c r="CL149" i="39"/>
  <c r="CL151" i="39"/>
  <c r="CL152" i="39"/>
  <c r="CL153" i="39"/>
  <c r="CL155" i="39"/>
  <c r="CL154" i="39"/>
  <c r="CL156" i="39"/>
  <c r="CL157" i="39"/>
  <c r="CL159" i="39"/>
  <c r="CL158" i="39"/>
  <c r="CL160" i="39"/>
  <c r="CL161" i="39"/>
  <c r="CL162" i="39"/>
  <c r="CL163" i="39"/>
  <c r="CL164" i="39"/>
  <c r="CL167" i="39"/>
  <c r="CL165" i="39"/>
  <c r="CL166" i="39"/>
  <c r="CL168" i="39"/>
  <c r="CL169" i="39"/>
  <c r="CL170" i="39"/>
  <c r="CL171" i="39"/>
  <c r="CL172" i="39"/>
  <c r="CL173" i="39"/>
  <c r="CL174" i="39"/>
  <c r="CL175" i="39"/>
  <c r="CL176" i="39"/>
  <c r="CL177" i="39"/>
  <c r="CL181" i="39"/>
  <c r="CL178" i="39"/>
  <c r="CL179" i="39"/>
  <c r="CL180" i="39"/>
  <c r="CL182" i="39"/>
  <c r="CL184" i="39"/>
  <c r="CL183" i="39"/>
  <c r="CL187" i="39"/>
  <c r="CL185" i="39"/>
  <c r="CL186" i="39"/>
  <c r="CL188" i="39"/>
  <c r="CL189" i="39"/>
  <c r="CL190" i="39"/>
  <c r="CL191" i="39"/>
  <c r="CL192" i="39"/>
  <c r="CL200" i="39"/>
  <c r="CL198" i="39"/>
  <c r="CL196" i="39"/>
  <c r="CM62" i="39"/>
  <c r="CN62" i="39" s="1"/>
  <c r="M62" i="39"/>
  <c r="CL8" i="39"/>
  <c r="CL9" i="39"/>
  <c r="CL7" i="39"/>
  <c r="CL11" i="39"/>
  <c r="CL10" i="39"/>
  <c r="CL12" i="39"/>
  <c r="CL13" i="39"/>
  <c r="CL15" i="39"/>
  <c r="CL14" i="39"/>
  <c r="CL17" i="39"/>
  <c r="CL16" i="39"/>
  <c r="CL19" i="39"/>
  <c r="CL18" i="39"/>
  <c r="CL21" i="39"/>
  <c r="CL20" i="39"/>
  <c r="CL23" i="39"/>
  <c r="CL22" i="39"/>
  <c r="CL24" i="39"/>
  <c r="CL26" i="39"/>
  <c r="CL25" i="39"/>
  <c r="CL27" i="39"/>
  <c r="CL28" i="39"/>
  <c r="CL29" i="39"/>
  <c r="CL30" i="39"/>
  <c r="CL31" i="39"/>
  <c r="CL32" i="39"/>
  <c r="CL33" i="39"/>
  <c r="CL34" i="39"/>
  <c r="CL35" i="39"/>
  <c r="CL36" i="39"/>
  <c r="CL38" i="39"/>
  <c r="CL37" i="39"/>
  <c r="CL39" i="39"/>
  <c r="CL40" i="39"/>
  <c r="CL41" i="39"/>
  <c r="CL42" i="39"/>
  <c r="CL43" i="39"/>
  <c r="CL44" i="39"/>
  <c r="CL45" i="39"/>
  <c r="CL46" i="39"/>
  <c r="CL47" i="39"/>
  <c r="CL48" i="39"/>
  <c r="CL49" i="39"/>
  <c r="CL50" i="39"/>
  <c r="CL51" i="39"/>
  <c r="CL52" i="39"/>
  <c r="CL54" i="39"/>
  <c r="CL53" i="39"/>
  <c r="CL55" i="39"/>
  <c r="CL58" i="39"/>
  <c r="CL56" i="39"/>
  <c r="CL57" i="39"/>
  <c r="CL66" i="39"/>
  <c r="CL60" i="39"/>
  <c r="CL65" i="39"/>
  <c r="CQ75" i="39"/>
  <c r="CQ8" i="39"/>
  <c r="CH266" i="39"/>
  <c r="CM258" i="39"/>
  <c r="CN258" i="39" s="1"/>
  <c r="M258" i="39"/>
  <c r="CL195" i="39"/>
  <c r="CQ74" i="39"/>
  <c r="CV74" i="39" s="1"/>
  <c r="CM130" i="39"/>
  <c r="CN130" i="39" s="1"/>
  <c r="M130" i="39"/>
  <c r="CL76" i="39"/>
  <c r="CL75" i="39"/>
  <c r="CL78" i="39"/>
  <c r="CL77" i="39"/>
  <c r="CL74" i="39"/>
  <c r="CL80" i="39"/>
  <c r="CL82" i="39"/>
  <c r="CL79" i="39"/>
  <c r="CL84" i="39"/>
  <c r="CL81" i="39"/>
  <c r="CL83" i="39"/>
  <c r="CL85" i="39"/>
  <c r="CL87" i="39"/>
  <c r="CL86" i="39"/>
  <c r="CL89" i="39"/>
  <c r="CL88" i="39"/>
  <c r="CL93" i="39"/>
  <c r="CL92" i="39"/>
  <c r="CL90" i="39"/>
  <c r="CL91" i="39"/>
  <c r="CL98" i="39"/>
  <c r="CL94" i="39"/>
  <c r="CL96" i="39"/>
  <c r="CL97" i="39"/>
  <c r="CL95" i="39"/>
  <c r="CL99" i="39"/>
  <c r="CL100" i="39"/>
  <c r="CL101" i="39"/>
  <c r="CL102" i="39"/>
  <c r="CL103" i="39"/>
  <c r="CL104" i="39"/>
  <c r="CL105" i="39"/>
  <c r="CL111" i="39"/>
  <c r="CL107" i="39"/>
  <c r="CL106" i="39"/>
  <c r="CL108" i="39"/>
  <c r="CL109" i="39"/>
  <c r="CL110" i="39"/>
  <c r="CL112" i="39"/>
  <c r="CL113" i="39"/>
  <c r="CL114" i="39"/>
  <c r="CL115" i="39"/>
  <c r="CL116" i="39"/>
  <c r="CL120" i="39"/>
  <c r="CL118" i="39"/>
  <c r="CL117" i="39"/>
  <c r="CL119" i="39"/>
  <c r="CL121" i="39"/>
  <c r="CL122" i="39"/>
  <c r="CL123" i="39"/>
  <c r="CL124" i="39"/>
  <c r="CL129" i="39"/>
  <c r="CL125" i="39"/>
  <c r="CL131" i="39"/>
  <c r="CL133" i="39"/>
  <c r="CL127" i="39"/>
  <c r="CQ141" i="39"/>
  <c r="CL209" i="39"/>
  <c r="CL208" i="39"/>
  <c r="CL207" i="39"/>
  <c r="CL206" i="39"/>
  <c r="CL210" i="39"/>
  <c r="CL211" i="39"/>
  <c r="CL213" i="39"/>
  <c r="CL212" i="39"/>
  <c r="CL214" i="39"/>
  <c r="CL215" i="39"/>
  <c r="CL216" i="39"/>
  <c r="CL217" i="39"/>
  <c r="CL223" i="39"/>
  <c r="CL218" i="39"/>
  <c r="CL219" i="39"/>
  <c r="CL220" i="39"/>
  <c r="CL221" i="39"/>
  <c r="CL226" i="39"/>
  <c r="CL222" i="39"/>
  <c r="CL225" i="39"/>
  <c r="CL224" i="39"/>
  <c r="CL229" i="39"/>
  <c r="CL233" i="39"/>
  <c r="CL227" i="39"/>
  <c r="CL228" i="39"/>
  <c r="CL230" i="39"/>
  <c r="CL231" i="39"/>
  <c r="CL232" i="39"/>
  <c r="CL234" i="39"/>
  <c r="CL235" i="39"/>
  <c r="CL236" i="39"/>
  <c r="CL240" i="39"/>
  <c r="CL237" i="39"/>
  <c r="CL239" i="39"/>
  <c r="CL238" i="39"/>
  <c r="CL241" i="39"/>
  <c r="CL242" i="39"/>
  <c r="CL243" i="39"/>
  <c r="CL244" i="39"/>
  <c r="CL245" i="39"/>
  <c r="CL247" i="39"/>
  <c r="CL246" i="39"/>
  <c r="CL248" i="39"/>
  <c r="CL250" i="39"/>
  <c r="CL249" i="39"/>
  <c r="CL253" i="39"/>
  <c r="CL252" i="39"/>
  <c r="CL251" i="39"/>
  <c r="CL259" i="39"/>
  <c r="CL254" i="39"/>
  <c r="CL255" i="39"/>
  <c r="CL256" i="39"/>
  <c r="CL257" i="39"/>
  <c r="CL265" i="39"/>
  <c r="CL261" i="39"/>
  <c r="CL263" i="39"/>
  <c r="CM132" i="39"/>
  <c r="CN132" i="39" s="1"/>
  <c r="M132" i="39"/>
  <c r="CL194" i="39"/>
  <c r="CQ7" i="39"/>
  <c r="CJ264" i="37" a="1"/>
  <c r="CJ264" i="37" s="1"/>
  <c r="CK264" i="37" s="1"/>
  <c r="CK198" i="37"/>
  <c r="CJ199" i="37" a="1"/>
  <c r="CJ199" i="37" s="1"/>
  <c r="CK199" i="37" s="1"/>
  <c r="CJ131" i="37" a="1"/>
  <c r="CJ131" i="37" s="1"/>
  <c r="CK131" i="37" s="1"/>
  <c r="CI131" i="37"/>
  <c r="CT131" i="39" s="1"/>
  <c r="BU5" i="37"/>
  <c r="BT60" i="37"/>
  <c r="BT55" i="37"/>
  <c r="BT44" i="37"/>
  <c r="BT39" i="37"/>
  <c r="BT50" i="37"/>
  <c r="BT49" i="37"/>
  <c r="BT64" i="37"/>
  <c r="BT51" i="37"/>
  <c r="BT48" i="37"/>
  <c r="BT35" i="37"/>
  <c r="BT32" i="37"/>
  <c r="BT61" i="37"/>
  <c r="BT54" i="37"/>
  <c r="BT45" i="37"/>
  <c r="BT38" i="37"/>
  <c r="BT29" i="37"/>
  <c r="BT63" i="37"/>
  <c r="BT52" i="37"/>
  <c r="BT47" i="37"/>
  <c r="BT36" i="37"/>
  <c r="BT56" i="37"/>
  <c r="BT58" i="37"/>
  <c r="BT41" i="37"/>
  <c r="BT62" i="37"/>
  <c r="BT26" i="37"/>
  <c r="BT25" i="37"/>
  <c r="BT57" i="37"/>
  <c r="BT31" i="37"/>
  <c r="BT21" i="37"/>
  <c r="BT59" i="37"/>
  <c r="BT46" i="37"/>
  <c r="BT37" i="37"/>
  <c r="BT34" i="37"/>
  <c r="BT43" i="37"/>
  <c r="BT40" i="37"/>
  <c r="BT27" i="37"/>
  <c r="BT22" i="37"/>
  <c r="BT18" i="37"/>
  <c r="BT17" i="37"/>
  <c r="BT19" i="37"/>
  <c r="BT16" i="37"/>
  <c r="BT28" i="37"/>
  <c r="BT24" i="37"/>
  <c r="BT20" i="37"/>
  <c r="BT15" i="37"/>
  <c r="BT33" i="37"/>
  <c r="BT30" i="37"/>
  <c r="BT14" i="37"/>
  <c r="BT23" i="37"/>
  <c r="BT53" i="37"/>
  <c r="BT13" i="37"/>
  <c r="BT11" i="37"/>
  <c r="BT8" i="37"/>
  <c r="BT7" i="37"/>
  <c r="BT10" i="37"/>
  <c r="BT12" i="37"/>
  <c r="BT9" i="37"/>
  <c r="BT42" i="37"/>
  <c r="CJ65" i="37" a="1"/>
  <c r="CJ65" i="37" s="1"/>
  <c r="CK65" i="37" s="1"/>
  <c r="CI264" i="37"/>
  <c r="CT264" i="39" s="1"/>
  <c r="CH264" i="37"/>
  <c r="CB265" i="37"/>
  <c r="CI199" i="37"/>
  <c r="CT199" i="39" s="1"/>
  <c r="CH199" i="37"/>
  <c r="CH131" i="37"/>
  <c r="CI65" i="37"/>
  <c r="CT65" i="39" s="1"/>
  <c r="CH65" i="37"/>
  <c r="CB200" i="37"/>
  <c r="CB132" i="37"/>
  <c r="CB66" i="37"/>
  <c r="CG132" i="37"/>
  <c r="CC265" i="37"/>
  <c r="CD132" i="37"/>
  <c r="CE265" i="37"/>
  <c r="CD200" i="37"/>
  <c r="CF66" i="37"/>
  <c r="CD265" i="37"/>
  <c r="CE132" i="37"/>
  <c r="CG265" i="37"/>
  <c r="CG200" i="37"/>
  <c r="CF132" i="37"/>
  <c r="CF200" i="37"/>
  <c r="CC200" i="37"/>
  <c r="CC66" i="37"/>
  <c r="CE200" i="37"/>
  <c r="CE66" i="37"/>
  <c r="CC132" i="37"/>
  <c r="CG66" i="37"/>
  <c r="CF265" i="37"/>
  <c r="CD66" i="37"/>
  <c r="M260" i="39" l="1"/>
  <c r="M262" i="39"/>
  <c r="CM63" i="39"/>
  <c r="CN63" i="39" s="1"/>
  <c r="L63" i="39" s="1"/>
  <c r="M64" i="39"/>
  <c r="CM197" i="39"/>
  <c r="CN197" i="39" s="1"/>
  <c r="L197" i="39" s="1"/>
  <c r="CM126" i="39"/>
  <c r="CN126" i="39" s="1"/>
  <c r="L126" i="39" s="1"/>
  <c r="CM128" i="39"/>
  <c r="CN128" i="39" s="1"/>
  <c r="BP73" i="39" s="1" a="1"/>
  <c r="BP73" i="39" s="1"/>
  <c r="CQ148" i="39"/>
  <c r="C144" i="39" s="1"/>
  <c r="CV142" i="39"/>
  <c r="CQ143" i="39"/>
  <c r="CQ146" i="39" s="1"/>
  <c r="CQ152" i="39" s="1" a="1"/>
  <c r="CQ152" i="39" s="1"/>
  <c r="D144" i="39" s="1"/>
  <c r="CV141" i="39"/>
  <c r="CQ81" i="39"/>
  <c r="C77" i="39" s="1"/>
  <c r="CV75" i="39"/>
  <c r="M264" i="39"/>
  <c r="CM199" i="39"/>
  <c r="CN199" i="39" s="1"/>
  <c r="L199" i="39" s="1"/>
  <c r="CQ14" i="39"/>
  <c r="C10" i="39" s="1"/>
  <c r="CV8" i="39"/>
  <c r="M59" i="39"/>
  <c r="CQ9" i="39"/>
  <c r="CQ11" i="39" s="1"/>
  <c r="CV7" i="39"/>
  <c r="CM61" i="39"/>
  <c r="CN61" i="39" s="1"/>
  <c r="L61" i="39" s="1"/>
  <c r="CQ76" i="39"/>
  <c r="CQ79" i="39" s="1"/>
  <c r="CQ84" i="39" s="1" a="1"/>
  <c r="CQ84" i="39" s="1"/>
  <c r="CM234" i="39"/>
  <c r="CN234" i="39" s="1"/>
  <c r="M234" i="39"/>
  <c r="CM224" i="39"/>
  <c r="CN224" i="39" s="1"/>
  <c r="M224" i="39"/>
  <c r="M223" i="39"/>
  <c r="CM223" i="39"/>
  <c r="CN223" i="39" s="1"/>
  <c r="CM210" i="39"/>
  <c r="CN210" i="39" s="1"/>
  <c r="M210" i="39"/>
  <c r="M131" i="39"/>
  <c r="CM131" i="39"/>
  <c r="CN131" i="39" s="1"/>
  <c r="M117" i="39"/>
  <c r="CM117" i="39"/>
  <c r="CN117" i="39" s="1"/>
  <c r="CM110" i="39"/>
  <c r="CN110" i="39" s="1"/>
  <c r="M110" i="39"/>
  <c r="CM103" i="39"/>
  <c r="CN103" i="39" s="1"/>
  <c r="M103" i="39"/>
  <c r="M94" i="39"/>
  <c r="CM94" i="39"/>
  <c r="CN94" i="39" s="1"/>
  <c r="CM86" i="39"/>
  <c r="CN86" i="39" s="1"/>
  <c r="M86" i="39"/>
  <c r="M80" i="39"/>
  <c r="CM80" i="39"/>
  <c r="CN80" i="39" s="1"/>
  <c r="CM58" i="39"/>
  <c r="CN58" i="39" s="1"/>
  <c r="M58" i="39"/>
  <c r="M48" i="39"/>
  <c r="CM48" i="39"/>
  <c r="CN48" i="39" s="1"/>
  <c r="M40" i="39"/>
  <c r="CM40" i="39"/>
  <c r="CN40" i="39" s="1"/>
  <c r="M32" i="39"/>
  <c r="CM32" i="39"/>
  <c r="CN32" i="39" s="1"/>
  <c r="CM24" i="39"/>
  <c r="CN24" i="39" s="1"/>
  <c r="M24" i="39"/>
  <c r="CM17" i="39"/>
  <c r="CN17" i="39" s="1"/>
  <c r="M17" i="39"/>
  <c r="M9" i="39"/>
  <c r="CM9" i="39"/>
  <c r="CN9" i="39" s="1"/>
  <c r="CM190" i="39"/>
  <c r="CN190" i="39" s="1"/>
  <c r="M190" i="39"/>
  <c r="CM182" i="39"/>
  <c r="CN182" i="39" s="1"/>
  <c r="M182" i="39"/>
  <c r="M174" i="39"/>
  <c r="CM174" i="39"/>
  <c r="CN174" i="39" s="1"/>
  <c r="M165" i="39"/>
  <c r="CM165" i="39"/>
  <c r="CN165" i="39" s="1"/>
  <c r="CM159" i="39"/>
  <c r="CN159" i="39" s="1"/>
  <c r="M159" i="39"/>
  <c r="CM149" i="39"/>
  <c r="CN149" i="39" s="1"/>
  <c r="M149" i="39"/>
  <c r="CM142" i="39"/>
  <c r="CN142" i="39" s="1"/>
  <c r="M142" i="39"/>
  <c r="L132" i="39"/>
  <c r="BT73" i="39" a="1"/>
  <c r="BT73" i="39" s="1"/>
  <c r="CM256" i="39"/>
  <c r="CN256" i="39" s="1"/>
  <c r="M256" i="39"/>
  <c r="M217" i="39"/>
  <c r="CM217" i="39"/>
  <c r="CN217" i="39" s="1"/>
  <c r="CM206" i="39"/>
  <c r="CN206" i="39" s="1"/>
  <c r="M206" i="39"/>
  <c r="CM125" i="39"/>
  <c r="CN125" i="39" s="1"/>
  <c r="M125" i="39"/>
  <c r="CM118" i="39"/>
  <c r="CN118" i="39" s="1"/>
  <c r="M118" i="39"/>
  <c r="M109" i="39"/>
  <c r="CM109" i="39"/>
  <c r="CN109" i="39" s="1"/>
  <c r="CM102" i="39"/>
  <c r="CN102" i="39" s="1"/>
  <c r="M102" i="39"/>
  <c r="M98" i="39"/>
  <c r="CM98" i="39"/>
  <c r="CN98" i="39" s="1"/>
  <c r="CM87" i="39"/>
  <c r="CN87" i="39" s="1"/>
  <c r="M87" i="39"/>
  <c r="CM74" i="39"/>
  <c r="CN74" i="39" s="1"/>
  <c r="M74" i="39"/>
  <c r="L130" i="39"/>
  <c r="BR73" i="39" a="1"/>
  <c r="BR73" i="39" s="1"/>
  <c r="L258" i="39"/>
  <c r="BN205" i="39" a="1"/>
  <c r="BN205" i="39" s="1"/>
  <c r="M55" i="39"/>
  <c r="CM55" i="39"/>
  <c r="CN55" i="39" s="1"/>
  <c r="CM47" i="39"/>
  <c r="CN47" i="39" s="1"/>
  <c r="M47" i="39"/>
  <c r="CM39" i="39"/>
  <c r="CN39" i="39" s="1"/>
  <c r="M39" i="39"/>
  <c r="CM31" i="39"/>
  <c r="CN31" i="39" s="1"/>
  <c r="M31" i="39"/>
  <c r="CM22" i="39"/>
  <c r="CN22" i="39" s="1"/>
  <c r="M22" i="39"/>
  <c r="CM14" i="39"/>
  <c r="CN14" i="39" s="1"/>
  <c r="M14" i="39"/>
  <c r="CM8" i="39"/>
  <c r="CN8" i="39" s="1"/>
  <c r="M8" i="39"/>
  <c r="CM189" i="39"/>
  <c r="CN189" i="39" s="1"/>
  <c r="M189" i="39"/>
  <c r="CM180" i="39"/>
  <c r="CN180" i="39" s="1"/>
  <c r="M180" i="39"/>
  <c r="M173" i="39"/>
  <c r="CM173" i="39"/>
  <c r="CN173" i="39" s="1"/>
  <c r="CM167" i="39"/>
  <c r="CN167" i="39" s="1"/>
  <c r="M167" i="39"/>
  <c r="CM157" i="39"/>
  <c r="CN157" i="39" s="1"/>
  <c r="M157" i="39"/>
  <c r="M147" i="39"/>
  <c r="CM147" i="39"/>
  <c r="CN147" i="39" s="1"/>
  <c r="CM144" i="39"/>
  <c r="CN144" i="39" s="1"/>
  <c r="M144" i="39"/>
  <c r="M242" i="39"/>
  <c r="CM242" i="39"/>
  <c r="CN242" i="39" s="1"/>
  <c r="CM241" i="39"/>
  <c r="CN241" i="39" s="1"/>
  <c r="M241" i="39"/>
  <c r="M248" i="39"/>
  <c r="CM248" i="39"/>
  <c r="CN248" i="39" s="1"/>
  <c r="CM231" i="39"/>
  <c r="CN231" i="39" s="1"/>
  <c r="M231" i="39"/>
  <c r="CM207" i="39"/>
  <c r="CN207" i="39" s="1"/>
  <c r="M207" i="39"/>
  <c r="M129" i="39"/>
  <c r="CM129" i="39"/>
  <c r="CN129" i="39" s="1"/>
  <c r="CM120" i="39"/>
  <c r="CN120" i="39" s="1"/>
  <c r="M120" i="39"/>
  <c r="M108" i="39"/>
  <c r="CM108" i="39"/>
  <c r="CN108" i="39" s="1"/>
  <c r="M101" i="39"/>
  <c r="CM101" i="39"/>
  <c r="CN101" i="39" s="1"/>
  <c r="M91" i="39"/>
  <c r="CM91" i="39"/>
  <c r="CN91" i="39" s="1"/>
  <c r="M85" i="39"/>
  <c r="CM85" i="39"/>
  <c r="CN85" i="39" s="1"/>
  <c r="CM77" i="39"/>
  <c r="CN77" i="39" s="1"/>
  <c r="M77" i="39"/>
  <c r="CQ207" i="39"/>
  <c r="CM53" i="39"/>
  <c r="CN53" i="39" s="1"/>
  <c r="M53" i="39"/>
  <c r="CM46" i="39"/>
  <c r="CN46" i="39" s="1"/>
  <c r="M46" i="39"/>
  <c r="M37" i="39"/>
  <c r="CM37" i="39"/>
  <c r="CN37" i="39" s="1"/>
  <c r="M30" i="39"/>
  <c r="CM30" i="39"/>
  <c r="CN30" i="39" s="1"/>
  <c r="CM23" i="39"/>
  <c r="CN23" i="39" s="1"/>
  <c r="M23" i="39"/>
  <c r="CM15" i="39"/>
  <c r="CN15" i="39" s="1"/>
  <c r="M15" i="39"/>
  <c r="CQ206" i="39"/>
  <c r="CV206" i="39" s="1"/>
  <c r="CM188" i="39"/>
  <c r="CN188" i="39" s="1"/>
  <c r="M188" i="39"/>
  <c r="CM179" i="39"/>
  <c r="CN179" i="39" s="1"/>
  <c r="M179" i="39"/>
  <c r="M172" i="39"/>
  <c r="CM172" i="39"/>
  <c r="CN172" i="39" s="1"/>
  <c r="CM164" i="39"/>
  <c r="CN164" i="39" s="1"/>
  <c r="M164" i="39"/>
  <c r="CM156" i="39"/>
  <c r="CN156" i="39" s="1"/>
  <c r="M156" i="39"/>
  <c r="CM148" i="39"/>
  <c r="CN148" i="39" s="1"/>
  <c r="M148" i="39"/>
  <c r="L193" i="39"/>
  <c r="BN140" i="39" a="1"/>
  <c r="BN140" i="39" s="1"/>
  <c r="CM250" i="39"/>
  <c r="CN250" i="39" s="1"/>
  <c r="M250" i="39"/>
  <c r="M238" i="39"/>
  <c r="CM238" i="39"/>
  <c r="CN238" i="39" s="1"/>
  <c r="CM216" i="39"/>
  <c r="CN216" i="39" s="1"/>
  <c r="M216" i="39"/>
  <c r="M254" i="39"/>
  <c r="CM254" i="39"/>
  <c r="CN254" i="39" s="1"/>
  <c r="M246" i="39"/>
  <c r="CM246" i="39"/>
  <c r="CN246" i="39" s="1"/>
  <c r="M239" i="39"/>
  <c r="CM239" i="39"/>
  <c r="CN239" i="39" s="1"/>
  <c r="M230" i="39"/>
  <c r="CM230" i="39"/>
  <c r="CN230" i="39" s="1"/>
  <c r="M226" i="39"/>
  <c r="CM226" i="39"/>
  <c r="CN226" i="39" s="1"/>
  <c r="CM215" i="39"/>
  <c r="CN215" i="39" s="1"/>
  <c r="M215" i="39"/>
  <c r="CM208" i="39"/>
  <c r="CN208" i="39" s="1"/>
  <c r="M208" i="39"/>
  <c r="CM124" i="39"/>
  <c r="CN124" i="39" s="1"/>
  <c r="M124" i="39"/>
  <c r="CM116" i="39"/>
  <c r="CN116" i="39" s="1"/>
  <c r="M116" i="39"/>
  <c r="M106" i="39"/>
  <c r="CM106" i="39"/>
  <c r="CN106" i="39" s="1"/>
  <c r="M100" i="39"/>
  <c r="CM100" i="39"/>
  <c r="CN100" i="39" s="1"/>
  <c r="CM90" i="39"/>
  <c r="CN90" i="39" s="1"/>
  <c r="M90" i="39"/>
  <c r="M83" i="39"/>
  <c r="CM83" i="39"/>
  <c r="CN83" i="39" s="1"/>
  <c r="M78" i="39"/>
  <c r="CM78" i="39"/>
  <c r="CN78" i="39" s="1"/>
  <c r="CM195" i="39"/>
  <c r="CN195" i="39" s="1"/>
  <c r="M195" i="39"/>
  <c r="CM65" i="39"/>
  <c r="CN65" i="39" s="1"/>
  <c r="M65" i="39"/>
  <c r="CM54" i="39"/>
  <c r="CN54" i="39" s="1"/>
  <c r="M54" i="39"/>
  <c r="CM45" i="39"/>
  <c r="CN45" i="39" s="1"/>
  <c r="M45" i="39"/>
  <c r="M38" i="39"/>
  <c r="CM38" i="39"/>
  <c r="CN38" i="39" s="1"/>
  <c r="M29" i="39"/>
  <c r="CM29" i="39"/>
  <c r="CN29" i="39" s="1"/>
  <c r="CM20" i="39"/>
  <c r="CN20" i="39" s="1"/>
  <c r="M20" i="39"/>
  <c r="CM13" i="39"/>
  <c r="CN13" i="39" s="1"/>
  <c r="M13" i="39"/>
  <c r="M196" i="39"/>
  <c r="CM196" i="39"/>
  <c r="CN196" i="39" s="1"/>
  <c r="M186" i="39"/>
  <c r="CM186" i="39"/>
  <c r="CN186" i="39" s="1"/>
  <c r="CM178" i="39"/>
  <c r="CN178" i="39" s="1"/>
  <c r="M178" i="39"/>
  <c r="CM171" i="39"/>
  <c r="CN171" i="39" s="1"/>
  <c r="M171" i="39"/>
  <c r="M163" i="39"/>
  <c r="CM163" i="39"/>
  <c r="CN163" i="39" s="1"/>
  <c r="M154" i="39"/>
  <c r="CM154" i="39"/>
  <c r="CN154" i="39" s="1"/>
  <c r="CM145" i="39"/>
  <c r="CN145" i="39" s="1"/>
  <c r="M145" i="39"/>
  <c r="CQ147" i="39"/>
  <c r="L262" i="39"/>
  <c r="BR205" i="39" a="1"/>
  <c r="BR205" i="39" s="1"/>
  <c r="M259" i="39"/>
  <c r="CM259" i="39"/>
  <c r="CN259" i="39" s="1"/>
  <c r="CM247" i="39"/>
  <c r="CN247" i="39" s="1"/>
  <c r="M247" i="39"/>
  <c r="M237" i="39"/>
  <c r="CM237" i="39"/>
  <c r="CN237" i="39" s="1"/>
  <c r="M228" i="39"/>
  <c r="CM228" i="39"/>
  <c r="CN228" i="39" s="1"/>
  <c r="CM221" i="39"/>
  <c r="CN221" i="39" s="1"/>
  <c r="M221" i="39"/>
  <c r="M214" i="39"/>
  <c r="CM214" i="39"/>
  <c r="CN214" i="39" s="1"/>
  <c r="CM209" i="39"/>
  <c r="CN209" i="39" s="1"/>
  <c r="M209" i="39"/>
  <c r="CM123" i="39"/>
  <c r="CN123" i="39" s="1"/>
  <c r="M123" i="39"/>
  <c r="CM115" i="39"/>
  <c r="CN115" i="39" s="1"/>
  <c r="M115" i="39"/>
  <c r="M107" i="39"/>
  <c r="CM107" i="39"/>
  <c r="CN107" i="39" s="1"/>
  <c r="M99" i="39"/>
  <c r="CM99" i="39"/>
  <c r="CN99" i="39" s="1"/>
  <c r="M92" i="39"/>
  <c r="CM92" i="39"/>
  <c r="CN92" i="39" s="1"/>
  <c r="CM81" i="39"/>
  <c r="CN81" i="39" s="1"/>
  <c r="M81" i="39"/>
  <c r="CM75" i="39"/>
  <c r="CN75" i="39" s="1"/>
  <c r="M75" i="39"/>
  <c r="CQ13" i="39"/>
  <c r="CM60" i="39"/>
  <c r="CN60" i="39" s="1"/>
  <c r="M60" i="39"/>
  <c r="CM52" i="39"/>
  <c r="CN52" i="39" s="1"/>
  <c r="M52" i="39"/>
  <c r="M44" i="39"/>
  <c r="CM44" i="39"/>
  <c r="CN44" i="39" s="1"/>
  <c r="M36" i="39"/>
  <c r="CM36" i="39"/>
  <c r="CN36" i="39" s="1"/>
  <c r="CM28" i="39"/>
  <c r="CN28" i="39" s="1"/>
  <c r="M28" i="39"/>
  <c r="CM21" i="39"/>
  <c r="CN21" i="39" s="1"/>
  <c r="M21" i="39"/>
  <c r="CM12" i="39"/>
  <c r="CN12" i="39" s="1"/>
  <c r="M12" i="39"/>
  <c r="L64" i="39"/>
  <c r="BS6" i="39" a="1"/>
  <c r="BS6" i="39" s="1"/>
  <c r="CM198" i="39"/>
  <c r="CN198" i="39" s="1"/>
  <c r="M198" i="39"/>
  <c r="M185" i="39"/>
  <c r="CM185" i="39"/>
  <c r="CN185" i="39" s="1"/>
  <c r="M181" i="39"/>
  <c r="CM181" i="39"/>
  <c r="CN181" i="39" s="1"/>
  <c r="CM170" i="39"/>
  <c r="CN170" i="39" s="1"/>
  <c r="M170" i="39"/>
  <c r="M162" i="39"/>
  <c r="CM162" i="39"/>
  <c r="CN162" i="39" s="1"/>
  <c r="CM155" i="39"/>
  <c r="CN155" i="39" s="1"/>
  <c r="M155" i="39"/>
  <c r="CM150" i="39"/>
  <c r="CN150" i="39" s="1"/>
  <c r="M150" i="39"/>
  <c r="M257" i="39"/>
  <c r="CM257" i="39"/>
  <c r="CN257" i="39" s="1"/>
  <c r="M263" i="39"/>
  <c r="CM263" i="39"/>
  <c r="CN263" i="39" s="1"/>
  <c r="M251" i="39"/>
  <c r="CM251" i="39"/>
  <c r="CN251" i="39" s="1"/>
  <c r="CM245" i="39"/>
  <c r="CN245" i="39" s="1"/>
  <c r="M245" i="39"/>
  <c r="CM240" i="39"/>
  <c r="CN240" i="39" s="1"/>
  <c r="M240" i="39"/>
  <c r="M227" i="39"/>
  <c r="CM227" i="39"/>
  <c r="CN227" i="39" s="1"/>
  <c r="M220" i="39"/>
  <c r="CM220" i="39"/>
  <c r="CN220" i="39" s="1"/>
  <c r="CM212" i="39"/>
  <c r="CN212" i="39" s="1"/>
  <c r="M212" i="39"/>
  <c r="M122" i="39"/>
  <c r="CM122" i="39"/>
  <c r="CN122" i="39" s="1"/>
  <c r="M114" i="39"/>
  <c r="CM114" i="39"/>
  <c r="CN114" i="39" s="1"/>
  <c r="CM111" i="39"/>
  <c r="CN111" i="39" s="1"/>
  <c r="M111" i="39"/>
  <c r="M95" i="39"/>
  <c r="CM95" i="39"/>
  <c r="CN95" i="39" s="1"/>
  <c r="M93" i="39"/>
  <c r="CM93" i="39"/>
  <c r="CN93" i="39" s="1"/>
  <c r="CM84" i="39"/>
  <c r="CN84" i="39" s="1"/>
  <c r="M84" i="39"/>
  <c r="CM76" i="39"/>
  <c r="CN76" i="39" s="1"/>
  <c r="M76" i="39"/>
  <c r="CM66" i="39"/>
  <c r="CN66" i="39" s="1"/>
  <c r="M66" i="39"/>
  <c r="M51" i="39"/>
  <c r="CM51" i="39"/>
  <c r="CN51" i="39" s="1"/>
  <c r="CM43" i="39"/>
  <c r="CN43" i="39" s="1"/>
  <c r="M43" i="39"/>
  <c r="CM35" i="39"/>
  <c r="CN35" i="39" s="1"/>
  <c r="M35" i="39"/>
  <c r="CM27" i="39"/>
  <c r="CN27" i="39" s="1"/>
  <c r="M27" i="39"/>
  <c r="CM18" i="39"/>
  <c r="CN18" i="39" s="1"/>
  <c r="M18" i="39"/>
  <c r="CM10" i="39"/>
  <c r="CN10" i="39" s="1"/>
  <c r="M10" i="39"/>
  <c r="CM200" i="39"/>
  <c r="CN200" i="39" s="1"/>
  <c r="M200" i="39"/>
  <c r="M187" i="39"/>
  <c r="CM187" i="39"/>
  <c r="CN187" i="39" s="1"/>
  <c r="M177" i="39"/>
  <c r="CM177" i="39"/>
  <c r="CN177" i="39" s="1"/>
  <c r="CM169" i="39"/>
  <c r="CN169" i="39" s="1"/>
  <c r="M169" i="39"/>
  <c r="M161" i="39"/>
  <c r="CM161" i="39"/>
  <c r="CN161" i="39" s="1"/>
  <c r="CM153" i="39"/>
  <c r="CN153" i="39" s="1"/>
  <c r="M153" i="39"/>
  <c r="CM146" i="39"/>
  <c r="CN146" i="39" s="1"/>
  <c r="M146" i="39"/>
  <c r="M249" i="39"/>
  <c r="CM249" i="39"/>
  <c r="CN249" i="39" s="1"/>
  <c r="CM232" i="39"/>
  <c r="CN232" i="39" s="1"/>
  <c r="M232" i="39"/>
  <c r="CM255" i="39"/>
  <c r="CN255" i="39" s="1"/>
  <c r="M255" i="39"/>
  <c r="CM222" i="39"/>
  <c r="CN222" i="39" s="1"/>
  <c r="M222" i="39"/>
  <c r="CM194" i="39"/>
  <c r="CN194" i="39" s="1"/>
  <c r="M194" i="39"/>
  <c r="M261" i="39"/>
  <c r="CM261" i="39"/>
  <c r="CN261" i="39" s="1"/>
  <c r="M252" i="39"/>
  <c r="CM252" i="39"/>
  <c r="CN252" i="39" s="1"/>
  <c r="CM244" i="39"/>
  <c r="CN244" i="39" s="1"/>
  <c r="M244" i="39"/>
  <c r="CM236" i="39"/>
  <c r="CN236" i="39" s="1"/>
  <c r="M236" i="39"/>
  <c r="CM233" i="39"/>
  <c r="CN233" i="39" s="1"/>
  <c r="M233" i="39"/>
  <c r="M219" i="39"/>
  <c r="CM219" i="39"/>
  <c r="CN219" i="39" s="1"/>
  <c r="CM213" i="39"/>
  <c r="CN213" i="39" s="1"/>
  <c r="M213" i="39"/>
  <c r="CM127" i="39"/>
  <c r="CN127" i="39" s="1"/>
  <c r="M127" i="39"/>
  <c r="CM121" i="39"/>
  <c r="CN121" i="39" s="1"/>
  <c r="M121" i="39"/>
  <c r="CM113" i="39"/>
  <c r="CN113" i="39" s="1"/>
  <c r="M113" i="39"/>
  <c r="M105" i="39"/>
  <c r="CM105" i="39"/>
  <c r="CN105" i="39" s="1"/>
  <c r="M97" i="39"/>
  <c r="CM97" i="39"/>
  <c r="CN97" i="39" s="1"/>
  <c r="CM88" i="39"/>
  <c r="CN88" i="39" s="1"/>
  <c r="M88" i="39"/>
  <c r="M79" i="39"/>
  <c r="CM79" i="39"/>
  <c r="CN79" i="39" s="1"/>
  <c r="L264" i="39"/>
  <c r="BT205" i="39" a="1"/>
  <c r="BT205" i="39" s="1"/>
  <c r="CQ80" i="39"/>
  <c r="M57" i="39"/>
  <c r="CM57" i="39"/>
  <c r="CN57" i="39" s="1"/>
  <c r="CM50" i="39"/>
  <c r="CN50" i="39" s="1"/>
  <c r="M50" i="39"/>
  <c r="CM42" i="39"/>
  <c r="CN42" i="39" s="1"/>
  <c r="M42" i="39"/>
  <c r="M34" i="39"/>
  <c r="CM34" i="39"/>
  <c r="CN34" i="39" s="1"/>
  <c r="CM25" i="39"/>
  <c r="CN25" i="39" s="1"/>
  <c r="M25" i="39"/>
  <c r="CM19" i="39"/>
  <c r="CN19" i="39" s="1"/>
  <c r="M19" i="39"/>
  <c r="CM11" i="39"/>
  <c r="CN11" i="39" s="1"/>
  <c r="M11" i="39"/>
  <c r="L62" i="39"/>
  <c r="BQ6" i="39" a="1"/>
  <c r="BQ6" i="39" s="1"/>
  <c r="CM192" i="39"/>
  <c r="CN192" i="39" s="1"/>
  <c r="M192" i="39"/>
  <c r="CM183" i="39"/>
  <c r="CN183" i="39" s="1"/>
  <c r="M183" i="39"/>
  <c r="CM176" i="39"/>
  <c r="CN176" i="39" s="1"/>
  <c r="M176" i="39"/>
  <c r="CM168" i="39"/>
  <c r="CN168" i="39" s="1"/>
  <c r="M168" i="39"/>
  <c r="M160" i="39"/>
  <c r="CM160" i="39"/>
  <c r="CN160" i="39" s="1"/>
  <c r="CM152" i="39"/>
  <c r="CN152" i="39" s="1"/>
  <c r="M152" i="39"/>
  <c r="CM141" i="39"/>
  <c r="CN141" i="39" s="1"/>
  <c r="M141" i="39"/>
  <c r="M225" i="39"/>
  <c r="CM225" i="39"/>
  <c r="CN225" i="39" s="1"/>
  <c r="L260" i="39"/>
  <c r="BP205" i="39" a="1"/>
  <c r="BP205" i="39" s="1"/>
  <c r="CM265" i="39"/>
  <c r="CN265" i="39" s="1"/>
  <c r="M265" i="39"/>
  <c r="CM253" i="39"/>
  <c r="CN253" i="39" s="1"/>
  <c r="M253" i="39"/>
  <c r="CM243" i="39"/>
  <c r="CN243" i="39" s="1"/>
  <c r="M243" i="39"/>
  <c r="CM235" i="39"/>
  <c r="CN235" i="39" s="1"/>
  <c r="M235" i="39"/>
  <c r="CM229" i="39"/>
  <c r="CN229" i="39" s="1"/>
  <c r="M229" i="39"/>
  <c r="CM218" i="39"/>
  <c r="CN218" i="39" s="1"/>
  <c r="M218" i="39"/>
  <c r="CM211" i="39"/>
  <c r="CN211" i="39" s="1"/>
  <c r="M211" i="39"/>
  <c r="CM133" i="39"/>
  <c r="CN133" i="39" s="1"/>
  <c r="M133" i="39"/>
  <c r="CM119" i="39"/>
  <c r="CN119" i="39" s="1"/>
  <c r="M119" i="39"/>
  <c r="CM112" i="39"/>
  <c r="CN112" i="39" s="1"/>
  <c r="M112" i="39"/>
  <c r="CM104" i="39"/>
  <c r="CN104" i="39" s="1"/>
  <c r="M104" i="39"/>
  <c r="CM96" i="39"/>
  <c r="CN96" i="39" s="1"/>
  <c r="M96" i="39"/>
  <c r="M89" i="39"/>
  <c r="CM89" i="39"/>
  <c r="CN89" i="39" s="1"/>
  <c r="CM82" i="39"/>
  <c r="CN82" i="39" s="1"/>
  <c r="M82" i="39"/>
  <c r="M56" i="39"/>
  <c r="CM56" i="39"/>
  <c r="CN56" i="39" s="1"/>
  <c r="CM49" i="39"/>
  <c r="CN49" i="39" s="1"/>
  <c r="M49" i="39"/>
  <c r="M41" i="39"/>
  <c r="CM41" i="39"/>
  <c r="CN41" i="39" s="1"/>
  <c r="CM33" i="39"/>
  <c r="CN33" i="39" s="1"/>
  <c r="M33" i="39"/>
  <c r="M26" i="39"/>
  <c r="CM26" i="39"/>
  <c r="CN26" i="39" s="1"/>
  <c r="CM16" i="39"/>
  <c r="CN16" i="39" s="1"/>
  <c r="M16" i="39"/>
  <c r="M7" i="39"/>
  <c r="CM7" i="39"/>
  <c r="CN7" i="39" s="1"/>
  <c r="L59" i="39"/>
  <c r="BN6" i="39" a="1"/>
  <c r="BN6" i="39" s="1"/>
  <c r="CM191" i="39"/>
  <c r="CN191" i="39" s="1"/>
  <c r="M191" i="39"/>
  <c r="CM184" i="39"/>
  <c r="CN184" i="39" s="1"/>
  <c r="M184" i="39"/>
  <c r="CM175" i="39"/>
  <c r="CN175" i="39" s="1"/>
  <c r="M175" i="39"/>
  <c r="M166" i="39"/>
  <c r="CM166" i="39"/>
  <c r="CN166" i="39" s="1"/>
  <c r="M158" i="39"/>
  <c r="CM158" i="39"/>
  <c r="CN158" i="39" s="1"/>
  <c r="CM151" i="39"/>
  <c r="CN151" i="39" s="1"/>
  <c r="M151" i="39"/>
  <c r="CM143" i="39"/>
  <c r="CN143" i="39" s="1"/>
  <c r="M143" i="39"/>
  <c r="CJ265" i="37" a="1"/>
  <c r="CJ265" i="37" s="1"/>
  <c r="CK265" i="37" s="1"/>
  <c r="CJ200" i="37" a="1"/>
  <c r="CJ200" i="37" s="1"/>
  <c r="CJ132" i="37" a="1"/>
  <c r="CJ132" i="37" s="1"/>
  <c r="CK132" i="37" s="1"/>
  <c r="CI132" i="37"/>
  <c r="CT132" i="39" s="1"/>
  <c r="BU65" i="37"/>
  <c r="BU50" i="37"/>
  <c r="BU49" i="37"/>
  <c r="BU34" i="37"/>
  <c r="BU33" i="37"/>
  <c r="BU64" i="37"/>
  <c r="BU51" i="37"/>
  <c r="BU48" i="37"/>
  <c r="BU61" i="37"/>
  <c r="BU54" i="37"/>
  <c r="BU45" i="37"/>
  <c r="BU38" i="37"/>
  <c r="BU63" i="37"/>
  <c r="BU52" i="37"/>
  <c r="BU47" i="37"/>
  <c r="BU36" i="37"/>
  <c r="BU31" i="37"/>
  <c r="BU58" i="37"/>
  <c r="BU57" i="37"/>
  <c r="BU42" i="37"/>
  <c r="BU41" i="37"/>
  <c r="BU62" i="37"/>
  <c r="BU29" i="37"/>
  <c r="BU30" i="37"/>
  <c r="BU27" i="37"/>
  <c r="BU24" i="37"/>
  <c r="BU55" i="37"/>
  <c r="BU53" i="37"/>
  <c r="BU35" i="37"/>
  <c r="BU28" i="37"/>
  <c r="BU23" i="37"/>
  <c r="BU56" i="37"/>
  <c r="BU32" i="37"/>
  <c r="BU22" i="37"/>
  <c r="BU59" i="37"/>
  <c r="BU26" i="37"/>
  <c r="BU19" i="37"/>
  <c r="BU16" i="37"/>
  <c r="BU25" i="37"/>
  <c r="BU21" i="37"/>
  <c r="BU39" i="37"/>
  <c r="BU60" i="37"/>
  <c r="BU44" i="37"/>
  <c r="BU43" i="37"/>
  <c r="BU40" i="37"/>
  <c r="BU18" i="37"/>
  <c r="BU17" i="37"/>
  <c r="BU14" i="37"/>
  <c r="BU11" i="37"/>
  <c r="BU10" i="37"/>
  <c r="BU13" i="37"/>
  <c r="BU37" i="37"/>
  <c r="BU12" i="37"/>
  <c r="BU9" i="37"/>
  <c r="BU46" i="37"/>
  <c r="BU20" i="37"/>
  <c r="BU15" i="37"/>
  <c r="BU8" i="37"/>
  <c r="BU7" i="37"/>
  <c r="CJ66" i="37" a="1"/>
  <c r="CJ66" i="37" s="1"/>
  <c r="CE267" i="37"/>
  <c r="CE266" i="37"/>
  <c r="CQ209" i="37"/>
  <c r="CV209" i="39" s="1"/>
  <c r="CG267" i="37"/>
  <c r="CG266" i="37"/>
  <c r="CH265" i="37"/>
  <c r="CI265" i="37"/>
  <c r="CT265" i="39" s="1"/>
  <c r="CD266" i="37"/>
  <c r="CD267" i="37"/>
  <c r="CF267" i="37"/>
  <c r="CF266" i="37"/>
  <c r="CH132" i="37"/>
  <c r="CQ144" i="37"/>
  <c r="CV144" i="39" s="1"/>
  <c r="CG201" i="37"/>
  <c r="CG202" i="37"/>
  <c r="CF202" i="37"/>
  <c r="CF201" i="37"/>
  <c r="CE201" i="37"/>
  <c r="CE202" i="37"/>
  <c r="CI200" i="37"/>
  <c r="CT200" i="39" s="1"/>
  <c r="CH200" i="37"/>
  <c r="CD202" i="37"/>
  <c r="CD201" i="37"/>
  <c r="CQ10" i="37"/>
  <c r="CV10" i="39" s="1"/>
  <c r="CG68" i="37"/>
  <c r="CG67" i="37"/>
  <c r="CF67" i="37"/>
  <c r="CF68" i="37"/>
  <c r="CE68" i="37"/>
  <c r="CE67" i="37"/>
  <c r="CI66" i="37"/>
  <c r="CT66" i="39" s="1"/>
  <c r="CH66" i="37"/>
  <c r="CD68" i="37"/>
  <c r="CD67" i="37"/>
  <c r="CB133" i="37"/>
  <c r="CE133" i="37"/>
  <c r="CF133" i="37"/>
  <c r="CG133" i="37"/>
  <c r="CD133" i="37"/>
  <c r="CC133" i="37"/>
  <c r="BR140" i="39" l="1" a="1"/>
  <c r="BR140" i="39" s="1"/>
  <c r="BR6" i="39" a="1"/>
  <c r="BR6" i="39" s="1"/>
  <c r="BN73" i="39" a="1"/>
  <c r="BN73" i="39" s="1"/>
  <c r="L128" i="39"/>
  <c r="AN128" i="39" s="1"/>
  <c r="CQ145" i="39"/>
  <c r="B165" i="39" s="1"/>
  <c r="CQ151" i="39" a="1"/>
  <c r="CQ151" i="39" s="1"/>
  <c r="D143" i="39" s="1"/>
  <c r="CQ154" i="39" a="1"/>
  <c r="CQ154" i="39" s="1"/>
  <c r="CQ85" i="39" a="1"/>
  <c r="CQ85" i="39" s="1"/>
  <c r="D77" i="39" s="1"/>
  <c r="E77" i="39" s="1"/>
  <c r="BT140" i="39" a="1"/>
  <c r="BT140" i="39" s="1"/>
  <c r="E144" i="39"/>
  <c r="CQ213" i="39"/>
  <c r="C209" i="39" s="1"/>
  <c r="CV207" i="39"/>
  <c r="CQ12" i="39"/>
  <c r="B31" i="39"/>
  <c r="C23" i="33"/>
  <c r="BP6" i="39" a="1"/>
  <c r="BP6" i="39" s="1"/>
  <c r="CQ208" i="39"/>
  <c r="CQ210" i="39" s="1"/>
  <c r="B230" i="39" s="1"/>
  <c r="CQ78" i="39"/>
  <c r="CQ87" i="39" a="1"/>
  <c r="CQ87" i="39" s="1"/>
  <c r="CQ93" i="39" s="1"/>
  <c r="B88" i="39" s="1"/>
  <c r="CQ212" i="39"/>
  <c r="C208" i="39" s="1"/>
  <c r="L158" i="39"/>
  <c r="AE140" i="39" a="1"/>
  <c r="AE140" i="39" s="1"/>
  <c r="L152" i="39"/>
  <c r="Y140" i="39" a="1"/>
  <c r="Y140" i="39" s="1"/>
  <c r="L50" i="39"/>
  <c r="BE6" i="39" a="1"/>
  <c r="BE6" i="39" s="1"/>
  <c r="L95" i="39"/>
  <c r="AI73" i="39" a="1"/>
  <c r="AI73" i="39" s="1"/>
  <c r="L60" i="39"/>
  <c r="BO6" i="39" a="1"/>
  <c r="BO6" i="39" s="1"/>
  <c r="N6" i="39" a="1"/>
  <c r="N6" i="39" s="1"/>
  <c r="L7" i="39"/>
  <c r="L218" i="39"/>
  <c r="Z205" i="39" a="1"/>
  <c r="Z205" i="39" s="1"/>
  <c r="L253" i="39"/>
  <c r="BI205" i="39" a="1"/>
  <c r="BI205" i="39" s="1"/>
  <c r="L176" i="39"/>
  <c r="AW140" i="39" a="1"/>
  <c r="AW140" i="39" s="1"/>
  <c r="L151" i="39"/>
  <c r="X140" i="39" a="1"/>
  <c r="X140" i="39" s="1"/>
  <c r="L184" i="39"/>
  <c r="BE140" i="39" a="1"/>
  <c r="BE140" i="39" s="1"/>
  <c r="L16" i="39"/>
  <c r="W6" i="39" a="1"/>
  <c r="W6" i="39" s="1"/>
  <c r="L49" i="39"/>
  <c r="BD6" i="39" a="1"/>
  <c r="BD6" i="39" s="1"/>
  <c r="L89" i="39"/>
  <c r="AC73" i="39" a="1"/>
  <c r="AC73" i="39" s="1"/>
  <c r="BQ199" i="39"/>
  <c r="Q199" i="39"/>
  <c r="Y199" i="39"/>
  <c r="AG199" i="39"/>
  <c r="AO199" i="39"/>
  <c r="AW199" i="39"/>
  <c r="BE199" i="39"/>
  <c r="BM199" i="39"/>
  <c r="R199" i="39"/>
  <c r="Z199" i="39"/>
  <c r="AH199" i="39"/>
  <c r="AP199" i="39"/>
  <c r="AX199" i="39"/>
  <c r="BF199" i="39"/>
  <c r="BN199" i="39"/>
  <c r="S199" i="39"/>
  <c r="AA199" i="39"/>
  <c r="AI199" i="39"/>
  <c r="AQ199" i="39"/>
  <c r="AY199" i="39"/>
  <c r="BG199" i="39"/>
  <c r="BO199" i="39"/>
  <c r="T199" i="39"/>
  <c r="AB199" i="39"/>
  <c r="AJ199" i="39"/>
  <c r="AR199" i="39"/>
  <c r="AZ199" i="39"/>
  <c r="BH199" i="39"/>
  <c r="BP199" i="39"/>
  <c r="U199" i="39"/>
  <c r="AC199" i="39"/>
  <c r="AK199" i="39"/>
  <c r="AS199" i="39"/>
  <c r="BA199" i="39"/>
  <c r="BI199" i="39"/>
  <c r="N199" i="39"/>
  <c r="V199" i="39"/>
  <c r="AD199" i="39"/>
  <c r="AL199" i="39"/>
  <c r="AT199" i="39"/>
  <c r="BB199" i="39"/>
  <c r="BJ199" i="39"/>
  <c r="BR199" i="39"/>
  <c r="O199" i="39"/>
  <c r="W199" i="39"/>
  <c r="AE199" i="39"/>
  <c r="AM199" i="39"/>
  <c r="AU199" i="39"/>
  <c r="BC199" i="39"/>
  <c r="BK199" i="39"/>
  <c r="P199" i="39"/>
  <c r="X199" i="39"/>
  <c r="AF199" i="39"/>
  <c r="AN199" i="39"/>
  <c r="AV199" i="39"/>
  <c r="BD199" i="39"/>
  <c r="BL199" i="39"/>
  <c r="BS199" i="39"/>
  <c r="BT199" i="39"/>
  <c r="L213" i="39"/>
  <c r="U205" i="39" a="1"/>
  <c r="U205" i="39" s="1"/>
  <c r="L244" i="39"/>
  <c r="AZ205" i="39" a="1"/>
  <c r="AZ205" i="39" s="1"/>
  <c r="L222" i="39"/>
  <c r="AD205" i="39" a="1"/>
  <c r="AD205" i="39" s="1"/>
  <c r="L146" i="39"/>
  <c r="S140" i="39" a="1"/>
  <c r="S140" i="39" s="1"/>
  <c r="L18" i="39"/>
  <c r="Y6" i="39" a="1"/>
  <c r="Y6" i="39" s="1"/>
  <c r="L240" i="39"/>
  <c r="AV205" i="39" a="1"/>
  <c r="AV205" i="39" s="1"/>
  <c r="L162" i="39"/>
  <c r="AI140" i="39" a="1"/>
  <c r="AI140" i="39" s="1"/>
  <c r="L81" i="39"/>
  <c r="U73" i="39" a="1"/>
  <c r="U73" i="39" s="1"/>
  <c r="L115" i="39"/>
  <c r="BC73" i="39" a="1"/>
  <c r="BC73" i="39" s="1"/>
  <c r="L221" i="39"/>
  <c r="AC205" i="39" a="1"/>
  <c r="AC205" i="39" s="1"/>
  <c r="L163" i="39"/>
  <c r="AJ140" i="39" a="1"/>
  <c r="AJ140" i="39" s="1"/>
  <c r="L196" i="39"/>
  <c r="BQ140" i="39" a="1"/>
  <c r="BQ140" i="39" s="1"/>
  <c r="L38" i="39"/>
  <c r="AS6" i="39" a="1"/>
  <c r="AS6" i="39" s="1"/>
  <c r="L230" i="39"/>
  <c r="AL205" i="39" a="1"/>
  <c r="AL205" i="39" s="1"/>
  <c r="BK193" i="39"/>
  <c r="S193" i="39"/>
  <c r="AA193" i="39"/>
  <c r="AI193" i="39"/>
  <c r="AQ193" i="39"/>
  <c r="AY193" i="39"/>
  <c r="BG193" i="39"/>
  <c r="T193" i="39"/>
  <c r="AB193" i="39"/>
  <c r="AJ193" i="39"/>
  <c r="AR193" i="39"/>
  <c r="AZ193" i="39"/>
  <c r="BH193" i="39"/>
  <c r="U193" i="39"/>
  <c r="AC193" i="39"/>
  <c r="AK193" i="39"/>
  <c r="AS193" i="39"/>
  <c r="BA193" i="39"/>
  <c r="BI193" i="39"/>
  <c r="N193" i="39"/>
  <c r="V193" i="39"/>
  <c r="AD193" i="39"/>
  <c r="AL193" i="39"/>
  <c r="AT193" i="39"/>
  <c r="BB193" i="39"/>
  <c r="BJ193" i="39"/>
  <c r="O193" i="39"/>
  <c r="W193" i="39"/>
  <c r="AE193" i="39"/>
  <c r="AM193" i="39"/>
  <c r="AU193" i="39"/>
  <c r="BC193" i="39"/>
  <c r="P193" i="39"/>
  <c r="X193" i="39"/>
  <c r="AF193" i="39"/>
  <c r="AN193" i="39"/>
  <c r="AV193" i="39"/>
  <c r="BD193" i="39"/>
  <c r="BL193" i="39"/>
  <c r="Q193" i="39"/>
  <c r="Y193" i="39"/>
  <c r="AG193" i="39"/>
  <c r="AO193" i="39"/>
  <c r="AW193" i="39"/>
  <c r="BE193" i="39"/>
  <c r="R193" i="39"/>
  <c r="Z193" i="39"/>
  <c r="AH193" i="39"/>
  <c r="AP193" i="39"/>
  <c r="AX193" i="39"/>
  <c r="BF193" i="39"/>
  <c r="BM193" i="39"/>
  <c r="BN193" i="39"/>
  <c r="L91" i="39"/>
  <c r="AE73" i="39" a="1"/>
  <c r="AE73" i="39" s="1"/>
  <c r="L129" i="39"/>
  <c r="BQ73" i="39" a="1"/>
  <c r="BQ73" i="39" s="1"/>
  <c r="L55" i="39"/>
  <c r="BJ6" i="39" a="1"/>
  <c r="BJ6" i="39" s="1"/>
  <c r="L109" i="39"/>
  <c r="AW73" i="39" a="1"/>
  <c r="AW73" i="39" s="1"/>
  <c r="L217" i="39"/>
  <c r="Y205" i="39" a="1"/>
  <c r="Y205" i="39" s="1"/>
  <c r="L142" i="39"/>
  <c r="O140" i="39" a="1"/>
  <c r="O140" i="39" s="1"/>
  <c r="L17" i="39"/>
  <c r="X6" i="39" a="1"/>
  <c r="X6" i="39" s="1"/>
  <c r="L94" i="39"/>
  <c r="AH73" i="39" a="1"/>
  <c r="AH73" i="39" s="1"/>
  <c r="L131" i="39"/>
  <c r="BS73" i="39" a="1"/>
  <c r="BS73" i="39" s="1"/>
  <c r="L119" i="39"/>
  <c r="BG73" i="39" a="1"/>
  <c r="BG73" i="39" s="1"/>
  <c r="L183" i="39"/>
  <c r="BD140" i="39" a="1"/>
  <c r="BD140" i="39" s="1"/>
  <c r="L252" i="39"/>
  <c r="BH205" i="39" a="1"/>
  <c r="BH205" i="39" s="1"/>
  <c r="L228" i="39"/>
  <c r="AJ205" i="39" a="1"/>
  <c r="AJ205" i="39" s="1"/>
  <c r="L90" i="39"/>
  <c r="AD73" i="39" a="1"/>
  <c r="AD73" i="39" s="1"/>
  <c r="L124" i="39"/>
  <c r="BL73" i="39" a="1"/>
  <c r="BL73" i="39" s="1"/>
  <c r="L53" i="39"/>
  <c r="BH6" i="39" a="1"/>
  <c r="BH6" i="39" s="1"/>
  <c r="L241" i="39"/>
  <c r="AW205" i="39" a="1"/>
  <c r="AW205" i="39" s="1"/>
  <c r="L157" i="39"/>
  <c r="AD140" i="39" a="1"/>
  <c r="AD140" i="39" s="1"/>
  <c r="L189" i="39"/>
  <c r="BJ140" i="39" a="1"/>
  <c r="BJ140" i="39" s="1"/>
  <c r="L22" i="39"/>
  <c r="AC6" i="39" a="1"/>
  <c r="AC6" i="39" s="1"/>
  <c r="N73" i="39" a="1"/>
  <c r="N73" i="39" s="1"/>
  <c r="L74" i="39"/>
  <c r="L234" i="39"/>
  <c r="AP205" i="39" a="1"/>
  <c r="AP205" i="39" s="1"/>
  <c r="L191" i="39"/>
  <c r="BL140" i="39" a="1"/>
  <c r="BL140" i="39" s="1"/>
  <c r="L160" i="39"/>
  <c r="AG140" i="39" a="1"/>
  <c r="AG140" i="39" s="1"/>
  <c r="L57" i="39"/>
  <c r="BL6" i="39" a="1"/>
  <c r="BL6" i="39" s="1"/>
  <c r="L113" i="39"/>
  <c r="BA73" i="39" a="1"/>
  <c r="BA73" i="39" s="1"/>
  <c r="L255" i="39"/>
  <c r="BK205" i="39" a="1"/>
  <c r="BK205" i="39" s="1"/>
  <c r="L153" i="39"/>
  <c r="Z140" i="39" a="1"/>
  <c r="Z140" i="39" s="1"/>
  <c r="L27" i="39"/>
  <c r="AH6" i="39" a="1"/>
  <c r="AH6" i="39" s="1"/>
  <c r="L66" i="39"/>
  <c r="BU6" i="39" a="1"/>
  <c r="BU6" i="39" s="1"/>
  <c r="L212" i="39"/>
  <c r="T205" i="39" a="1"/>
  <c r="T205" i="39" s="1"/>
  <c r="L245" i="39"/>
  <c r="BA205" i="39" a="1"/>
  <c r="BA205" i="39" s="1"/>
  <c r="L36" i="39"/>
  <c r="AQ6" i="39" a="1"/>
  <c r="AQ6" i="39" s="1"/>
  <c r="C9" i="39"/>
  <c r="CQ15" i="39"/>
  <c r="CQ16" i="39" s="1"/>
  <c r="C12" i="39" s="1"/>
  <c r="L123" i="39"/>
  <c r="BK73" i="39" a="1"/>
  <c r="BK73" i="39" s="1"/>
  <c r="O262" i="39"/>
  <c r="W262" i="39"/>
  <c r="AE262" i="39"/>
  <c r="AM262" i="39"/>
  <c r="AU262" i="39"/>
  <c r="BC262" i="39"/>
  <c r="BK262" i="39"/>
  <c r="P262" i="39"/>
  <c r="X262" i="39"/>
  <c r="AF262" i="39"/>
  <c r="AN262" i="39"/>
  <c r="AV262" i="39"/>
  <c r="BD262" i="39"/>
  <c r="BL262" i="39"/>
  <c r="BP262" i="39"/>
  <c r="Q262" i="39"/>
  <c r="Y262" i="39"/>
  <c r="AG262" i="39"/>
  <c r="AO262" i="39"/>
  <c r="AW262" i="39"/>
  <c r="BE262" i="39"/>
  <c r="BM262" i="39"/>
  <c r="R262" i="39"/>
  <c r="Z262" i="39"/>
  <c r="AH262" i="39"/>
  <c r="AP262" i="39"/>
  <c r="AX262" i="39"/>
  <c r="BF262" i="39"/>
  <c r="BN262" i="39"/>
  <c r="S262" i="39"/>
  <c r="BO262" i="39"/>
  <c r="AA262" i="39"/>
  <c r="AI262" i="39"/>
  <c r="AQ262" i="39"/>
  <c r="AY262" i="39"/>
  <c r="BG262" i="39"/>
  <c r="T262" i="39"/>
  <c r="AB262" i="39"/>
  <c r="AJ262" i="39"/>
  <c r="AR262" i="39"/>
  <c r="AZ262" i="39"/>
  <c r="BH262" i="39"/>
  <c r="N262" i="39"/>
  <c r="U262" i="39"/>
  <c r="AC262" i="39"/>
  <c r="AK262" i="39"/>
  <c r="AS262" i="39"/>
  <c r="BA262" i="39"/>
  <c r="BI262" i="39"/>
  <c r="V262" i="39"/>
  <c r="AD262" i="39"/>
  <c r="AL262" i="39"/>
  <c r="AT262" i="39"/>
  <c r="BB262" i="39"/>
  <c r="BJ262" i="39"/>
  <c r="BQ262" i="39"/>
  <c r="BR262" i="39"/>
  <c r="L100" i="39"/>
  <c r="AN73" i="39" a="1"/>
  <c r="AN73" i="39" s="1"/>
  <c r="L239" i="39"/>
  <c r="AU205" i="39" a="1"/>
  <c r="AU205" i="39" s="1"/>
  <c r="L216" i="39"/>
  <c r="X205" i="39" a="1"/>
  <c r="X205" i="39" s="1"/>
  <c r="L148" i="39"/>
  <c r="U140" i="39" a="1"/>
  <c r="U140" i="39" s="1"/>
  <c r="L179" i="39"/>
  <c r="AZ140" i="39" a="1"/>
  <c r="AZ140" i="39" s="1"/>
  <c r="L30" i="39"/>
  <c r="AK6" i="39" a="1"/>
  <c r="AK6" i="39" s="1"/>
  <c r="L101" i="39"/>
  <c r="AO73" i="39" a="1"/>
  <c r="AO73" i="39" s="1"/>
  <c r="L242" i="39"/>
  <c r="AX205" i="39" a="1"/>
  <c r="AX205" i="39" s="1"/>
  <c r="L149" i="39"/>
  <c r="V140" i="39" a="1"/>
  <c r="V140" i="39" s="1"/>
  <c r="L182" i="39"/>
  <c r="BC140" i="39" a="1"/>
  <c r="BC140" i="39" s="1"/>
  <c r="L24" i="39"/>
  <c r="AE6" i="39" a="1"/>
  <c r="AE6" i="39" s="1"/>
  <c r="L58" i="39"/>
  <c r="BM6" i="39" a="1"/>
  <c r="BM6" i="39" s="1"/>
  <c r="L26" i="39"/>
  <c r="AG6" i="39" a="1"/>
  <c r="AG6" i="39" s="1"/>
  <c r="L265" i="39"/>
  <c r="BU205" i="39" a="1"/>
  <c r="BU205" i="39" s="1"/>
  <c r="L79" i="39"/>
  <c r="S73" i="39" a="1"/>
  <c r="S73" i="39" s="1"/>
  <c r="L28" i="39"/>
  <c r="AI6" i="39" a="1"/>
  <c r="AI6" i="39" s="1"/>
  <c r="L23" i="39"/>
  <c r="AD6" i="39" a="1"/>
  <c r="AD6" i="39" s="1"/>
  <c r="L166" i="39"/>
  <c r="AM140" i="39" a="1"/>
  <c r="AM140" i="39" s="1"/>
  <c r="L96" i="39"/>
  <c r="AJ73" i="39" a="1"/>
  <c r="AJ73" i="39" s="1"/>
  <c r="L133" i="39"/>
  <c r="BU73" i="39" a="1"/>
  <c r="BU73" i="39" s="1"/>
  <c r="BM260" i="39"/>
  <c r="S260" i="39"/>
  <c r="AA260" i="39"/>
  <c r="AI260" i="39"/>
  <c r="AQ260" i="39"/>
  <c r="AY260" i="39"/>
  <c r="BG260" i="39"/>
  <c r="AB260" i="39"/>
  <c r="BH260" i="39"/>
  <c r="AJ260" i="39"/>
  <c r="U260" i="39"/>
  <c r="AC260" i="39"/>
  <c r="AK260" i="39"/>
  <c r="AS260" i="39"/>
  <c r="BA260" i="39"/>
  <c r="BI260" i="39"/>
  <c r="N260" i="39"/>
  <c r="V260" i="39"/>
  <c r="AD260" i="39"/>
  <c r="AL260" i="39"/>
  <c r="AT260" i="39"/>
  <c r="BB260" i="39"/>
  <c r="BJ260" i="39"/>
  <c r="O260" i="39"/>
  <c r="W260" i="39"/>
  <c r="AE260" i="39"/>
  <c r="AM260" i="39"/>
  <c r="AU260" i="39"/>
  <c r="BC260" i="39"/>
  <c r="BK260" i="39"/>
  <c r="BN260" i="39"/>
  <c r="P260" i="39"/>
  <c r="X260" i="39"/>
  <c r="AF260" i="39"/>
  <c r="AN260" i="39"/>
  <c r="AV260" i="39"/>
  <c r="BD260" i="39"/>
  <c r="BL260" i="39"/>
  <c r="Q260" i="39"/>
  <c r="Y260" i="39"/>
  <c r="AG260" i="39"/>
  <c r="AO260" i="39"/>
  <c r="AW260" i="39"/>
  <c r="BE260" i="39"/>
  <c r="AZ260" i="39"/>
  <c r="R260" i="39"/>
  <c r="Z260" i="39"/>
  <c r="AH260" i="39"/>
  <c r="AP260" i="39"/>
  <c r="AX260" i="39"/>
  <c r="BF260" i="39"/>
  <c r="T260" i="39"/>
  <c r="AR260" i="39"/>
  <c r="BO260" i="39"/>
  <c r="BP260" i="39"/>
  <c r="L192" i="39"/>
  <c r="BM140" i="39" a="1"/>
  <c r="BM140" i="39" s="1"/>
  <c r="L161" i="39"/>
  <c r="AH140" i="39" a="1"/>
  <c r="AH140" i="39" s="1"/>
  <c r="L220" i="39"/>
  <c r="AB205" i="39" a="1"/>
  <c r="AB205" i="39" s="1"/>
  <c r="L170" i="39"/>
  <c r="AQ140" i="39" a="1"/>
  <c r="AQ140" i="39" s="1"/>
  <c r="T64" i="39"/>
  <c r="AB64" i="39"/>
  <c r="AJ64" i="39"/>
  <c r="AR64" i="39"/>
  <c r="AZ64" i="39"/>
  <c r="BH64" i="39"/>
  <c r="BP64" i="39"/>
  <c r="N64" i="39"/>
  <c r="U64" i="39"/>
  <c r="AC64" i="39"/>
  <c r="AK64" i="39"/>
  <c r="AS64" i="39"/>
  <c r="BA64" i="39"/>
  <c r="BI64" i="39"/>
  <c r="BQ64" i="39"/>
  <c r="V64" i="39"/>
  <c r="AD64" i="39"/>
  <c r="AL64" i="39"/>
  <c r="AT64" i="39"/>
  <c r="BB64" i="39"/>
  <c r="BJ64" i="39"/>
  <c r="O64" i="39"/>
  <c r="W64" i="39"/>
  <c r="AE64" i="39"/>
  <c r="AM64" i="39"/>
  <c r="AU64" i="39"/>
  <c r="BC64" i="39"/>
  <c r="BK64" i="39"/>
  <c r="BR64" i="39"/>
  <c r="BS64" i="39"/>
  <c r="P64" i="39"/>
  <c r="X64" i="39"/>
  <c r="AF64" i="39"/>
  <c r="AN64" i="39"/>
  <c r="AV64" i="39"/>
  <c r="BD64" i="39"/>
  <c r="BL64" i="39"/>
  <c r="Q64" i="39"/>
  <c r="Y64" i="39"/>
  <c r="AG64" i="39"/>
  <c r="AO64" i="39"/>
  <c r="AW64" i="39"/>
  <c r="BE64" i="39"/>
  <c r="BM64" i="39"/>
  <c r="R64" i="39"/>
  <c r="Z64" i="39"/>
  <c r="AH64" i="39"/>
  <c r="AP64" i="39"/>
  <c r="AX64" i="39"/>
  <c r="BF64" i="39"/>
  <c r="BN64" i="39"/>
  <c r="S64" i="39"/>
  <c r="AA64" i="39"/>
  <c r="AI64" i="39"/>
  <c r="AQ64" i="39"/>
  <c r="AY64" i="39"/>
  <c r="BG64" i="39"/>
  <c r="BO64" i="39"/>
  <c r="L99" i="39"/>
  <c r="AM73" i="39" a="1"/>
  <c r="AM73" i="39" s="1"/>
  <c r="L237" i="39"/>
  <c r="AS205" i="39" a="1"/>
  <c r="AS205" i="39" s="1"/>
  <c r="C143" i="39"/>
  <c r="CQ149" i="39"/>
  <c r="CQ150" i="39" s="1"/>
  <c r="C146" i="39" s="1"/>
  <c r="L171" i="39"/>
  <c r="AR140" i="39" a="1"/>
  <c r="AR140" i="39" s="1"/>
  <c r="L13" i="39"/>
  <c r="T6" i="39" a="1"/>
  <c r="T6" i="39" s="1"/>
  <c r="L45" i="39"/>
  <c r="AZ6" i="39" a="1"/>
  <c r="AZ6" i="39" s="1"/>
  <c r="L195" i="39"/>
  <c r="BP140" i="39" a="1"/>
  <c r="BP140" i="39" s="1"/>
  <c r="L208" i="39"/>
  <c r="P205" i="39" a="1"/>
  <c r="P205" i="39" s="1"/>
  <c r="L238" i="39"/>
  <c r="AT205" i="39" a="1"/>
  <c r="AT205" i="39" s="1"/>
  <c r="L207" i="39"/>
  <c r="O205" i="39" a="1"/>
  <c r="O205" i="39" s="1"/>
  <c r="L167" i="39"/>
  <c r="AN140" i="39" a="1"/>
  <c r="AN140" i="39" s="1"/>
  <c r="BQ63" i="39"/>
  <c r="U63" i="39"/>
  <c r="AC63" i="39"/>
  <c r="AK63" i="39"/>
  <c r="AS63" i="39"/>
  <c r="BA63" i="39"/>
  <c r="BI63" i="39"/>
  <c r="BR63" i="39"/>
  <c r="N63" i="39"/>
  <c r="V63" i="39"/>
  <c r="AD63" i="39"/>
  <c r="AL63" i="39"/>
  <c r="AT63" i="39"/>
  <c r="BB63" i="39"/>
  <c r="BJ63" i="39"/>
  <c r="O63" i="39"/>
  <c r="W63" i="39"/>
  <c r="AE63" i="39"/>
  <c r="AM63" i="39"/>
  <c r="AU63" i="39"/>
  <c r="BC63" i="39"/>
  <c r="BK63" i="39"/>
  <c r="P63" i="39"/>
  <c r="X63" i="39"/>
  <c r="AF63" i="39"/>
  <c r="AN63" i="39"/>
  <c r="AV63" i="39"/>
  <c r="BD63" i="39"/>
  <c r="BL63" i="39"/>
  <c r="Q63" i="39"/>
  <c r="Y63" i="39"/>
  <c r="AG63" i="39"/>
  <c r="AO63" i="39"/>
  <c r="AW63" i="39"/>
  <c r="BE63" i="39"/>
  <c r="BM63" i="39"/>
  <c r="R63" i="39"/>
  <c r="Z63" i="39"/>
  <c r="AH63" i="39"/>
  <c r="AP63" i="39"/>
  <c r="AX63" i="39"/>
  <c r="BF63" i="39"/>
  <c r="BN63" i="39"/>
  <c r="S63" i="39"/>
  <c r="AA63" i="39"/>
  <c r="AI63" i="39"/>
  <c r="AQ63" i="39"/>
  <c r="AY63" i="39"/>
  <c r="BG63" i="39"/>
  <c r="BO63" i="39"/>
  <c r="T63" i="39"/>
  <c r="AB63" i="39"/>
  <c r="AJ63" i="39"/>
  <c r="AR63" i="39"/>
  <c r="AZ63" i="39"/>
  <c r="BH63" i="39"/>
  <c r="BP63" i="39"/>
  <c r="L31" i="39"/>
  <c r="AL6" i="39" a="1"/>
  <c r="AL6" i="39" s="1"/>
  <c r="AF128" i="39"/>
  <c r="BL128" i="39"/>
  <c r="Q128" i="39"/>
  <c r="AO128" i="39"/>
  <c r="R128" i="39"/>
  <c r="Z128" i="39"/>
  <c r="AX128" i="39"/>
  <c r="AI128" i="39"/>
  <c r="AQ128" i="39"/>
  <c r="T128" i="39"/>
  <c r="AZ128" i="39"/>
  <c r="BH128" i="39"/>
  <c r="AK128" i="39"/>
  <c r="BO128" i="39"/>
  <c r="N128" i="39"/>
  <c r="AL128" i="39"/>
  <c r="BN128" i="39"/>
  <c r="O128" i="39"/>
  <c r="AM128" i="39"/>
  <c r="BP128" i="39"/>
  <c r="L87" i="39"/>
  <c r="AA73" i="39" a="1"/>
  <c r="AA73" i="39" s="1"/>
  <c r="L118" i="39"/>
  <c r="BF73" i="39" a="1"/>
  <c r="BF73" i="39" s="1"/>
  <c r="L256" i="39"/>
  <c r="BL205" i="39" a="1"/>
  <c r="BL205" i="39" s="1"/>
  <c r="L32" i="39"/>
  <c r="AM6" i="39" a="1"/>
  <c r="AM6" i="39" s="1"/>
  <c r="L103" i="39"/>
  <c r="AQ73" i="39" a="1"/>
  <c r="AQ73" i="39" s="1"/>
  <c r="L210" i="39"/>
  <c r="R205" i="39" a="1"/>
  <c r="R205" i="39" s="1"/>
  <c r="L56" i="39"/>
  <c r="BK6" i="39" a="1"/>
  <c r="BK6" i="39" s="1"/>
  <c r="L19" i="39"/>
  <c r="Z6" i="39" a="1"/>
  <c r="Z6" i="39" s="1"/>
  <c r="L92" i="39"/>
  <c r="AF73" i="39" a="1"/>
  <c r="AF73" i="39" s="1"/>
  <c r="L235" i="39"/>
  <c r="AQ205" i="39" a="1"/>
  <c r="AQ205" i="39" s="1"/>
  <c r="L25" i="39"/>
  <c r="AF6" i="39" a="1"/>
  <c r="AF6" i="39" s="1"/>
  <c r="L261" i="39"/>
  <c r="BQ205" i="39" a="1"/>
  <c r="BQ205" i="39" s="1"/>
  <c r="L251" i="39"/>
  <c r="BG205" i="39" a="1"/>
  <c r="BG205" i="39" s="1"/>
  <c r="BO61" i="39"/>
  <c r="Q61" i="39"/>
  <c r="Y61" i="39"/>
  <c r="AG61" i="39"/>
  <c r="AO61" i="39"/>
  <c r="AW61" i="39"/>
  <c r="BE61" i="39"/>
  <c r="BM61" i="39"/>
  <c r="R61" i="39"/>
  <c r="Z61" i="39"/>
  <c r="AH61" i="39"/>
  <c r="AP61" i="39"/>
  <c r="AX61" i="39"/>
  <c r="BF61" i="39"/>
  <c r="BN61" i="39"/>
  <c r="S61" i="39"/>
  <c r="AA61" i="39"/>
  <c r="AI61" i="39"/>
  <c r="AQ61" i="39"/>
  <c r="AY61" i="39"/>
  <c r="BG61" i="39"/>
  <c r="T61" i="39"/>
  <c r="AB61" i="39"/>
  <c r="AJ61" i="39"/>
  <c r="AR61" i="39"/>
  <c r="AZ61" i="39"/>
  <c r="BH61" i="39"/>
  <c r="BI61" i="39"/>
  <c r="U61" i="39"/>
  <c r="AC61" i="39"/>
  <c r="AK61" i="39"/>
  <c r="AS61" i="39"/>
  <c r="BA61" i="39"/>
  <c r="N61" i="39"/>
  <c r="V61" i="39"/>
  <c r="AD61" i="39"/>
  <c r="AL61" i="39"/>
  <c r="AT61" i="39"/>
  <c r="BB61" i="39"/>
  <c r="BJ61" i="39"/>
  <c r="O61" i="39"/>
  <c r="W61" i="39"/>
  <c r="AE61" i="39"/>
  <c r="AM61" i="39"/>
  <c r="AU61" i="39"/>
  <c r="BC61" i="39"/>
  <c r="BK61" i="39"/>
  <c r="BP61" i="39"/>
  <c r="P61" i="39"/>
  <c r="X61" i="39"/>
  <c r="AF61" i="39"/>
  <c r="AN61" i="39"/>
  <c r="AV61" i="39"/>
  <c r="BD61" i="39"/>
  <c r="BL61" i="39"/>
  <c r="BM59" i="39"/>
  <c r="O59" i="39"/>
  <c r="W59" i="39"/>
  <c r="AE59" i="39"/>
  <c r="AM59" i="39"/>
  <c r="AU59" i="39"/>
  <c r="BC59" i="39"/>
  <c r="BK59" i="39"/>
  <c r="AF59" i="39"/>
  <c r="BD59" i="39"/>
  <c r="P59" i="39"/>
  <c r="AN59" i="39"/>
  <c r="BL59" i="39"/>
  <c r="BN59" i="39"/>
  <c r="Q59" i="39"/>
  <c r="Y59" i="39"/>
  <c r="AG59" i="39"/>
  <c r="AO59" i="39"/>
  <c r="AW59" i="39"/>
  <c r="BE59" i="39"/>
  <c r="R59" i="39"/>
  <c r="Z59" i="39"/>
  <c r="AH59" i="39"/>
  <c r="AP59" i="39"/>
  <c r="AX59" i="39"/>
  <c r="BF59" i="39"/>
  <c r="S59" i="39"/>
  <c r="AA59" i="39"/>
  <c r="AI59" i="39"/>
  <c r="AQ59" i="39"/>
  <c r="AY59" i="39"/>
  <c r="BG59" i="39"/>
  <c r="T59" i="39"/>
  <c r="AB59" i="39"/>
  <c r="AJ59" i="39"/>
  <c r="AR59" i="39"/>
  <c r="AZ59" i="39"/>
  <c r="BH59" i="39"/>
  <c r="U59" i="39"/>
  <c r="AC59" i="39"/>
  <c r="AK59" i="39"/>
  <c r="AS59" i="39"/>
  <c r="BA59" i="39"/>
  <c r="BI59" i="39"/>
  <c r="N59" i="39"/>
  <c r="V59" i="39"/>
  <c r="AD59" i="39"/>
  <c r="AL59" i="39"/>
  <c r="AT59" i="39"/>
  <c r="BB59" i="39"/>
  <c r="BJ59" i="39"/>
  <c r="X59" i="39"/>
  <c r="AV59" i="39"/>
  <c r="L33" i="39"/>
  <c r="AN6" i="39" a="1"/>
  <c r="AN6" i="39" s="1"/>
  <c r="BO197" i="39"/>
  <c r="O197" i="39"/>
  <c r="W197" i="39"/>
  <c r="AE197" i="39"/>
  <c r="AM197" i="39"/>
  <c r="AU197" i="39"/>
  <c r="BC197" i="39"/>
  <c r="BK197" i="39"/>
  <c r="P197" i="39"/>
  <c r="X197" i="39"/>
  <c r="AF197" i="39"/>
  <c r="AN197" i="39"/>
  <c r="AV197" i="39"/>
  <c r="BD197" i="39"/>
  <c r="BL197" i="39"/>
  <c r="Q197" i="39"/>
  <c r="Y197" i="39"/>
  <c r="AG197" i="39"/>
  <c r="AO197" i="39"/>
  <c r="AW197" i="39"/>
  <c r="BE197" i="39"/>
  <c r="BM197" i="39"/>
  <c r="BP197" i="39"/>
  <c r="R197" i="39"/>
  <c r="Z197" i="39"/>
  <c r="AH197" i="39"/>
  <c r="AP197" i="39"/>
  <c r="AX197" i="39"/>
  <c r="BF197" i="39"/>
  <c r="BN197" i="39"/>
  <c r="S197" i="39"/>
  <c r="AA197" i="39"/>
  <c r="AI197" i="39"/>
  <c r="AQ197" i="39"/>
  <c r="AY197" i="39"/>
  <c r="BG197" i="39"/>
  <c r="T197" i="39"/>
  <c r="AB197" i="39"/>
  <c r="AJ197" i="39"/>
  <c r="AR197" i="39"/>
  <c r="AZ197" i="39"/>
  <c r="BH197" i="39"/>
  <c r="N197" i="39"/>
  <c r="U197" i="39"/>
  <c r="AC197" i="39"/>
  <c r="AK197" i="39"/>
  <c r="AS197" i="39"/>
  <c r="BA197" i="39"/>
  <c r="BI197" i="39"/>
  <c r="V197" i="39"/>
  <c r="AD197" i="39"/>
  <c r="AL197" i="39"/>
  <c r="AT197" i="39"/>
  <c r="BB197" i="39"/>
  <c r="BJ197" i="39"/>
  <c r="BQ197" i="39"/>
  <c r="BR197" i="39"/>
  <c r="L225" i="39"/>
  <c r="AG205" i="39" a="1"/>
  <c r="AG205" i="39" s="1"/>
  <c r="L34" i="39"/>
  <c r="AO6" i="39" a="1"/>
  <c r="AO6" i="39" s="1"/>
  <c r="C76" i="39"/>
  <c r="CQ82" i="39"/>
  <c r="CQ83" i="39" s="1"/>
  <c r="C79" i="39" s="1"/>
  <c r="L88" i="39"/>
  <c r="AB73" i="39" a="1"/>
  <c r="AB73" i="39" s="1"/>
  <c r="L121" i="39"/>
  <c r="BI73" i="39" a="1"/>
  <c r="BI73" i="39" s="1"/>
  <c r="L233" i="39"/>
  <c r="AO205" i="39" a="1"/>
  <c r="AO205" i="39" s="1"/>
  <c r="L232" i="39"/>
  <c r="AN205" i="39" a="1"/>
  <c r="AN205" i="39" s="1"/>
  <c r="L200" i="39"/>
  <c r="BU140" i="39" a="1"/>
  <c r="BU140" i="39" s="1"/>
  <c r="L35" i="39"/>
  <c r="AP6" i="39" a="1"/>
  <c r="AP6" i="39" s="1"/>
  <c r="L76" i="39"/>
  <c r="P73" i="39" a="1"/>
  <c r="P73" i="39" s="1"/>
  <c r="L111" i="39"/>
  <c r="AY73" i="39" a="1"/>
  <c r="AY73" i="39" s="1"/>
  <c r="L181" i="39"/>
  <c r="BB140" i="39" a="1"/>
  <c r="BB140" i="39" s="1"/>
  <c r="L44" i="39"/>
  <c r="AY6" i="39" a="1"/>
  <c r="AY6" i="39" s="1"/>
  <c r="S126" i="39"/>
  <c r="AA126" i="39"/>
  <c r="AI126" i="39"/>
  <c r="AQ126" i="39"/>
  <c r="AY126" i="39"/>
  <c r="BG126" i="39"/>
  <c r="T126" i="39"/>
  <c r="AB126" i="39"/>
  <c r="AJ126" i="39"/>
  <c r="AR126" i="39"/>
  <c r="AZ126" i="39"/>
  <c r="BH126" i="39"/>
  <c r="U126" i="39"/>
  <c r="AC126" i="39"/>
  <c r="AK126" i="39"/>
  <c r="AS126" i="39"/>
  <c r="BA126" i="39"/>
  <c r="BI126" i="39"/>
  <c r="AH126" i="39"/>
  <c r="N126" i="39"/>
  <c r="V126" i="39"/>
  <c r="AD126" i="39"/>
  <c r="AL126" i="39"/>
  <c r="AT126" i="39"/>
  <c r="BB126" i="39"/>
  <c r="BJ126" i="39"/>
  <c r="R126" i="39"/>
  <c r="O126" i="39"/>
  <c r="W126" i="39"/>
  <c r="AE126" i="39"/>
  <c r="AM126" i="39"/>
  <c r="AU126" i="39"/>
  <c r="BC126" i="39"/>
  <c r="BK126" i="39"/>
  <c r="P126" i="39"/>
  <c r="X126" i="39"/>
  <c r="AF126" i="39"/>
  <c r="AN126" i="39"/>
  <c r="AV126" i="39"/>
  <c r="BD126" i="39"/>
  <c r="BM126" i="39"/>
  <c r="BL126" i="39"/>
  <c r="AX126" i="39"/>
  <c r="Q126" i="39"/>
  <c r="Y126" i="39"/>
  <c r="AG126" i="39"/>
  <c r="AO126" i="39"/>
  <c r="AW126" i="39"/>
  <c r="BE126" i="39"/>
  <c r="AP126" i="39"/>
  <c r="Z126" i="39"/>
  <c r="BF126" i="39"/>
  <c r="BN126" i="39"/>
  <c r="L209" i="39"/>
  <c r="Q205" i="39" a="1"/>
  <c r="Q205" i="39" s="1"/>
  <c r="L78" i="39"/>
  <c r="R73" i="39" a="1"/>
  <c r="R73" i="39" s="1"/>
  <c r="L106" i="39"/>
  <c r="AT73" i="39" a="1"/>
  <c r="AT73" i="39" s="1"/>
  <c r="L246" i="39"/>
  <c r="BB205" i="39" a="1"/>
  <c r="BB205" i="39" s="1"/>
  <c r="L156" i="39"/>
  <c r="AC140" i="39" a="1"/>
  <c r="AC140" i="39" s="1"/>
  <c r="L188" i="39"/>
  <c r="BI140" i="39" a="1"/>
  <c r="BI140" i="39" s="1"/>
  <c r="L37" i="39"/>
  <c r="AR6" i="39" a="1"/>
  <c r="AR6" i="39" s="1"/>
  <c r="L108" i="39"/>
  <c r="AV73" i="39" a="1"/>
  <c r="AV73" i="39" s="1"/>
  <c r="L173" i="39"/>
  <c r="AT140" i="39" a="1"/>
  <c r="AT140" i="39" s="1"/>
  <c r="L98" i="39"/>
  <c r="AL73" i="39" a="1"/>
  <c r="AL73" i="39" s="1"/>
  <c r="L159" i="39"/>
  <c r="AF140" i="39" a="1"/>
  <c r="AF140" i="39" s="1"/>
  <c r="L190" i="39"/>
  <c r="BK140" i="39" a="1"/>
  <c r="BK140" i="39" s="1"/>
  <c r="L80" i="39"/>
  <c r="T73" i="39" a="1"/>
  <c r="T73" i="39" s="1"/>
  <c r="L223" i="39"/>
  <c r="AE205" i="39" a="1"/>
  <c r="AE205" i="39" s="1"/>
  <c r="L229" i="39"/>
  <c r="AK205" i="39" a="1"/>
  <c r="AK205" i="39" s="1"/>
  <c r="L219" i="39"/>
  <c r="AA205" i="39" a="1"/>
  <c r="AA205" i="39" s="1"/>
  <c r="L187" i="39"/>
  <c r="BH140" i="39" a="1"/>
  <c r="BH140" i="39" s="1"/>
  <c r="L198" i="39"/>
  <c r="BS140" i="39" a="1"/>
  <c r="BS140" i="39" s="1"/>
  <c r="L41" i="39"/>
  <c r="AV6" i="39" a="1"/>
  <c r="AV6" i="39" s="1"/>
  <c r="L104" i="39"/>
  <c r="AR73" i="39" a="1"/>
  <c r="AR73" i="39" s="1"/>
  <c r="L211" i="39"/>
  <c r="S205" i="39" a="1"/>
  <c r="S205" i="39" s="1"/>
  <c r="L243" i="39"/>
  <c r="AY205" i="39" a="1"/>
  <c r="AY205" i="39" s="1"/>
  <c r="L168" i="39"/>
  <c r="AO140" i="39" a="1"/>
  <c r="AO140" i="39" s="1"/>
  <c r="U62" i="39"/>
  <c r="AC62" i="39"/>
  <c r="AK62" i="39"/>
  <c r="AS62" i="39"/>
  <c r="BA62" i="39"/>
  <c r="BI62" i="39"/>
  <c r="N62" i="39"/>
  <c r="V62" i="39"/>
  <c r="AD62" i="39"/>
  <c r="AL62" i="39"/>
  <c r="AT62" i="39"/>
  <c r="BB62" i="39"/>
  <c r="BJ62" i="39"/>
  <c r="BQ62" i="39"/>
  <c r="O62" i="39"/>
  <c r="W62" i="39"/>
  <c r="AE62" i="39"/>
  <c r="AM62" i="39"/>
  <c r="AU62" i="39"/>
  <c r="BC62" i="39"/>
  <c r="BK62" i="39"/>
  <c r="P62" i="39"/>
  <c r="X62" i="39"/>
  <c r="AF62" i="39"/>
  <c r="AN62" i="39"/>
  <c r="AV62" i="39"/>
  <c r="BD62" i="39"/>
  <c r="BL62" i="39"/>
  <c r="Q62" i="39"/>
  <c r="Y62" i="39"/>
  <c r="AG62" i="39"/>
  <c r="AO62" i="39"/>
  <c r="AW62" i="39"/>
  <c r="BE62" i="39"/>
  <c r="BM62" i="39"/>
  <c r="BP62" i="39"/>
  <c r="R62" i="39"/>
  <c r="Z62" i="39"/>
  <c r="AH62" i="39"/>
  <c r="AP62" i="39"/>
  <c r="AX62" i="39"/>
  <c r="BF62" i="39"/>
  <c r="BN62" i="39"/>
  <c r="S62" i="39"/>
  <c r="AA62" i="39"/>
  <c r="AI62" i="39"/>
  <c r="AQ62" i="39"/>
  <c r="AY62" i="39"/>
  <c r="BG62" i="39"/>
  <c r="BO62" i="39"/>
  <c r="T62" i="39"/>
  <c r="AB62" i="39"/>
  <c r="AJ62" i="39"/>
  <c r="AR62" i="39"/>
  <c r="AZ62" i="39"/>
  <c r="BH62" i="39"/>
  <c r="L97" i="39"/>
  <c r="AK73" i="39" a="1"/>
  <c r="AK73" i="39" s="1"/>
  <c r="L249" i="39"/>
  <c r="BE205" i="39" a="1"/>
  <c r="BE205" i="39" s="1"/>
  <c r="L114" i="39"/>
  <c r="BB73" i="39" a="1"/>
  <c r="BB73" i="39" s="1"/>
  <c r="L227" i="39"/>
  <c r="AI205" i="39" a="1"/>
  <c r="AI205" i="39" s="1"/>
  <c r="L263" i="39"/>
  <c r="BS205" i="39" a="1"/>
  <c r="BS205" i="39" s="1"/>
  <c r="L150" i="39"/>
  <c r="W140" i="39" a="1"/>
  <c r="W140" i="39" s="1"/>
  <c r="L12" i="39"/>
  <c r="S6" i="39" a="1"/>
  <c r="S6" i="39" s="1"/>
  <c r="L107" i="39"/>
  <c r="AU73" i="39" a="1"/>
  <c r="AU73" i="39" s="1"/>
  <c r="L214" i="39"/>
  <c r="V205" i="39" a="1"/>
  <c r="V205" i="39" s="1"/>
  <c r="L145" i="39"/>
  <c r="R140" i="39" a="1"/>
  <c r="R140" i="39" s="1"/>
  <c r="L178" i="39"/>
  <c r="AY140" i="39" a="1"/>
  <c r="AY140" i="39" s="1"/>
  <c r="L20" i="39"/>
  <c r="AA6" i="39" a="1"/>
  <c r="AA6" i="39" s="1"/>
  <c r="L54" i="39"/>
  <c r="BI6" i="39" a="1"/>
  <c r="BI6" i="39" s="1"/>
  <c r="L215" i="39"/>
  <c r="W205" i="39" a="1"/>
  <c r="W205" i="39" s="1"/>
  <c r="L77" i="39"/>
  <c r="Q73" i="39" a="1"/>
  <c r="Q73" i="39" s="1"/>
  <c r="L231" i="39"/>
  <c r="AM205" i="39" a="1"/>
  <c r="AM205" i="39" s="1"/>
  <c r="L144" i="39"/>
  <c r="Q140" i="39" a="1"/>
  <c r="Q140" i="39" s="1"/>
  <c r="L8" i="39"/>
  <c r="O6" i="39" a="1"/>
  <c r="O6" i="39" s="1"/>
  <c r="L39" i="39"/>
  <c r="AT6" i="39" a="1"/>
  <c r="AT6" i="39" s="1"/>
  <c r="BK258" i="39"/>
  <c r="U258" i="39"/>
  <c r="AC258" i="39"/>
  <c r="AK258" i="39"/>
  <c r="AS258" i="39"/>
  <c r="BA258" i="39"/>
  <c r="BI258" i="39"/>
  <c r="N258" i="39"/>
  <c r="V258" i="39"/>
  <c r="AD258" i="39"/>
  <c r="AL258" i="39"/>
  <c r="AT258" i="39"/>
  <c r="BB258" i="39"/>
  <c r="BJ258" i="39"/>
  <c r="O258" i="39"/>
  <c r="W258" i="39"/>
  <c r="AE258" i="39"/>
  <c r="AM258" i="39"/>
  <c r="AU258" i="39"/>
  <c r="BC258" i="39"/>
  <c r="P258" i="39"/>
  <c r="X258" i="39"/>
  <c r="AF258" i="39"/>
  <c r="AN258" i="39"/>
  <c r="AV258" i="39"/>
  <c r="BD258" i="39"/>
  <c r="Q258" i="39"/>
  <c r="Y258" i="39"/>
  <c r="AG258" i="39"/>
  <c r="AO258" i="39"/>
  <c r="AW258" i="39"/>
  <c r="BE258" i="39"/>
  <c r="R258" i="39"/>
  <c r="Z258" i="39"/>
  <c r="AH258" i="39"/>
  <c r="AP258" i="39"/>
  <c r="AX258" i="39"/>
  <c r="BF258" i="39"/>
  <c r="S258" i="39"/>
  <c r="AA258" i="39"/>
  <c r="AI258" i="39"/>
  <c r="AQ258" i="39"/>
  <c r="AY258" i="39"/>
  <c r="BG258" i="39"/>
  <c r="BL258" i="39"/>
  <c r="T258" i="39"/>
  <c r="AB258" i="39"/>
  <c r="AJ258" i="39"/>
  <c r="AR258" i="39"/>
  <c r="AZ258" i="39"/>
  <c r="BH258" i="39"/>
  <c r="BM258" i="39"/>
  <c r="BN258" i="39"/>
  <c r="L125" i="39"/>
  <c r="BM73" i="39" a="1"/>
  <c r="BM73" i="39" s="1"/>
  <c r="S132" i="39"/>
  <c r="AA132" i="39"/>
  <c r="AI132" i="39"/>
  <c r="AQ132" i="39"/>
  <c r="AY132" i="39"/>
  <c r="BG132" i="39"/>
  <c r="BO132" i="39"/>
  <c r="T132" i="39"/>
  <c r="AB132" i="39"/>
  <c r="AJ132" i="39"/>
  <c r="AR132" i="39"/>
  <c r="AZ132" i="39"/>
  <c r="BH132" i="39"/>
  <c r="BP132" i="39"/>
  <c r="N132" i="39"/>
  <c r="U132" i="39"/>
  <c r="AC132" i="39"/>
  <c r="AK132" i="39"/>
  <c r="AS132" i="39"/>
  <c r="BA132" i="39"/>
  <c r="BI132" i="39"/>
  <c r="BQ132" i="39"/>
  <c r="V132" i="39"/>
  <c r="AD132" i="39"/>
  <c r="AL132" i="39"/>
  <c r="AT132" i="39"/>
  <c r="BB132" i="39"/>
  <c r="BJ132" i="39"/>
  <c r="O132" i="39"/>
  <c r="W132" i="39"/>
  <c r="AE132" i="39"/>
  <c r="AM132" i="39"/>
  <c r="AU132" i="39"/>
  <c r="BC132" i="39"/>
  <c r="BK132" i="39"/>
  <c r="BR132" i="39"/>
  <c r="P132" i="39"/>
  <c r="X132" i="39"/>
  <c r="AF132" i="39"/>
  <c r="AN132" i="39"/>
  <c r="AV132" i="39"/>
  <c r="BD132" i="39"/>
  <c r="BL132" i="39"/>
  <c r="BS132" i="39"/>
  <c r="Q132" i="39"/>
  <c r="Y132" i="39"/>
  <c r="AG132" i="39"/>
  <c r="AO132" i="39"/>
  <c r="AW132" i="39"/>
  <c r="BE132" i="39"/>
  <c r="BM132" i="39"/>
  <c r="R132" i="39"/>
  <c r="Z132" i="39"/>
  <c r="AH132" i="39"/>
  <c r="AP132" i="39"/>
  <c r="AX132" i="39"/>
  <c r="BF132" i="39"/>
  <c r="BN132" i="39"/>
  <c r="BT132" i="39"/>
  <c r="L165" i="39"/>
  <c r="AL140" i="39" a="1"/>
  <c r="AL140" i="39" s="1"/>
  <c r="L9" i="39"/>
  <c r="P6" i="39" a="1"/>
  <c r="P6" i="39" s="1"/>
  <c r="L40" i="39"/>
  <c r="AU6" i="39" a="1"/>
  <c r="AU6" i="39" s="1"/>
  <c r="L110" i="39"/>
  <c r="AX73" i="39" a="1"/>
  <c r="AX73" i="39" s="1"/>
  <c r="L143" i="39"/>
  <c r="P140" i="39" a="1"/>
  <c r="P140" i="39" s="1"/>
  <c r="L175" i="39"/>
  <c r="AV140" i="39" a="1"/>
  <c r="AV140" i="39" s="1"/>
  <c r="BQ264" i="39"/>
  <c r="S264" i="39"/>
  <c r="AA264" i="39"/>
  <c r="AI264" i="39"/>
  <c r="AQ264" i="39"/>
  <c r="AY264" i="39"/>
  <c r="BG264" i="39"/>
  <c r="BO264" i="39"/>
  <c r="T264" i="39"/>
  <c r="AB264" i="39"/>
  <c r="AJ264" i="39"/>
  <c r="AR264" i="39"/>
  <c r="AZ264" i="39"/>
  <c r="BH264" i="39"/>
  <c r="BP264" i="39"/>
  <c r="U264" i="39"/>
  <c r="AC264" i="39"/>
  <c r="AK264" i="39"/>
  <c r="AS264" i="39"/>
  <c r="BA264" i="39"/>
  <c r="BI264" i="39"/>
  <c r="N264" i="39"/>
  <c r="V264" i="39"/>
  <c r="AD264" i="39"/>
  <c r="AL264" i="39"/>
  <c r="AT264" i="39"/>
  <c r="BB264" i="39"/>
  <c r="BJ264" i="39"/>
  <c r="O264" i="39"/>
  <c r="W264" i="39"/>
  <c r="AE264" i="39"/>
  <c r="AM264" i="39"/>
  <c r="AU264" i="39"/>
  <c r="BC264" i="39"/>
  <c r="BK264" i="39"/>
  <c r="BR264" i="39"/>
  <c r="P264" i="39"/>
  <c r="X264" i="39"/>
  <c r="AF264" i="39"/>
  <c r="AN264" i="39"/>
  <c r="AV264" i="39"/>
  <c r="BD264" i="39"/>
  <c r="BL264" i="39"/>
  <c r="Q264" i="39"/>
  <c r="Y264" i="39"/>
  <c r="AG264" i="39"/>
  <c r="AO264" i="39"/>
  <c r="AW264" i="39"/>
  <c r="BE264" i="39"/>
  <c r="BM264" i="39"/>
  <c r="R264" i="39"/>
  <c r="Z264" i="39"/>
  <c r="AH264" i="39"/>
  <c r="AP264" i="39"/>
  <c r="AX264" i="39"/>
  <c r="BF264" i="39"/>
  <c r="BN264" i="39"/>
  <c r="BS264" i="39"/>
  <c r="BT264" i="39"/>
  <c r="L127" i="39"/>
  <c r="BO73" i="39" a="1"/>
  <c r="BO73" i="39" s="1"/>
  <c r="L236" i="39"/>
  <c r="AR205" i="39" a="1"/>
  <c r="AR205" i="39" s="1"/>
  <c r="L194" i="39"/>
  <c r="BO140" i="39" a="1"/>
  <c r="BO140" i="39" s="1"/>
  <c r="L169" i="39"/>
  <c r="AP140" i="39" a="1"/>
  <c r="AP140" i="39" s="1"/>
  <c r="L10" i="39"/>
  <c r="Q6" i="39" a="1"/>
  <c r="Q6" i="39" s="1"/>
  <c r="L43" i="39"/>
  <c r="AX6" i="39" a="1"/>
  <c r="AX6" i="39" s="1"/>
  <c r="L84" i="39"/>
  <c r="X73" i="39" a="1"/>
  <c r="X73" i="39" s="1"/>
  <c r="L185" i="39"/>
  <c r="BF140" i="39" a="1"/>
  <c r="BF140" i="39" s="1"/>
  <c r="L75" i="39"/>
  <c r="O73" i="39" a="1"/>
  <c r="O73" i="39" s="1"/>
  <c r="L247" i="39"/>
  <c r="BC205" i="39" a="1"/>
  <c r="BC205" i="39" s="1"/>
  <c r="L154" i="39"/>
  <c r="AA140" i="39" a="1"/>
  <c r="AA140" i="39" s="1"/>
  <c r="L186" i="39"/>
  <c r="BG140" i="39" a="1"/>
  <c r="BG140" i="39" s="1"/>
  <c r="L29" i="39"/>
  <c r="AJ6" i="39" a="1"/>
  <c r="AJ6" i="39" s="1"/>
  <c r="L83" i="39"/>
  <c r="W73" i="39" a="1"/>
  <c r="W73" i="39" s="1"/>
  <c r="L226" i="39"/>
  <c r="AH205" i="39" a="1"/>
  <c r="AH205" i="39" s="1"/>
  <c r="L254" i="39"/>
  <c r="BJ205" i="39" a="1"/>
  <c r="BJ205" i="39" s="1"/>
  <c r="L250" i="39"/>
  <c r="BF205" i="39" a="1"/>
  <c r="BF205" i="39" s="1"/>
  <c r="L164" i="39"/>
  <c r="AK140" i="39" a="1"/>
  <c r="AK140" i="39" s="1"/>
  <c r="L85" i="39"/>
  <c r="Y73" i="39" a="1"/>
  <c r="Y73" i="39" s="1"/>
  <c r="L248" i="39"/>
  <c r="BD205" i="39" a="1"/>
  <c r="BD205" i="39" s="1"/>
  <c r="L147" i="39"/>
  <c r="T140" i="39" a="1"/>
  <c r="T140" i="39" s="1"/>
  <c r="L117" i="39"/>
  <c r="BE73" i="39" a="1"/>
  <c r="BE73" i="39" s="1"/>
  <c r="D76" i="39"/>
  <c r="L82" i="39"/>
  <c r="V73" i="39" a="1"/>
  <c r="V73" i="39" s="1"/>
  <c r="L112" i="39"/>
  <c r="AZ73" i="39" a="1"/>
  <c r="AZ73" i="39" s="1"/>
  <c r="L141" i="39"/>
  <c r="N140" i="39" a="1"/>
  <c r="N140" i="39" s="1"/>
  <c r="L11" i="39"/>
  <c r="R6" i="39" a="1"/>
  <c r="R6" i="39" s="1"/>
  <c r="L42" i="39"/>
  <c r="AW6" i="39" a="1"/>
  <c r="AW6" i="39" s="1"/>
  <c r="L105" i="39"/>
  <c r="AS73" i="39" a="1"/>
  <c r="AS73" i="39" s="1"/>
  <c r="L177" i="39"/>
  <c r="AX140" i="39" a="1"/>
  <c r="AX140" i="39" s="1"/>
  <c r="L51" i="39"/>
  <c r="BF6" i="39" a="1"/>
  <c r="BF6" i="39" s="1"/>
  <c r="L93" i="39"/>
  <c r="AG73" i="39" a="1"/>
  <c r="AG73" i="39" s="1"/>
  <c r="L122" i="39"/>
  <c r="BJ73" i="39" a="1"/>
  <c r="BJ73" i="39" s="1"/>
  <c r="L257" i="39"/>
  <c r="BM205" i="39" a="1"/>
  <c r="BM205" i="39" s="1"/>
  <c r="L155" i="39"/>
  <c r="AB140" i="39" a="1"/>
  <c r="AB140" i="39" s="1"/>
  <c r="L21" i="39"/>
  <c r="AB6" i="39" a="1"/>
  <c r="AB6" i="39" s="1"/>
  <c r="L52" i="39"/>
  <c r="BG6" i="39" a="1"/>
  <c r="BG6" i="39" s="1"/>
  <c r="L259" i="39"/>
  <c r="BO205" i="39" a="1"/>
  <c r="BO205" i="39" s="1"/>
  <c r="L65" i="39"/>
  <c r="BT6" i="39" a="1"/>
  <c r="BT6" i="39" s="1"/>
  <c r="L116" i="39"/>
  <c r="BD73" i="39" a="1"/>
  <c r="BD73" i="39" s="1"/>
  <c r="L172" i="39"/>
  <c r="AS140" i="39" a="1"/>
  <c r="AS140" i="39" s="1"/>
  <c r="L15" i="39"/>
  <c r="V6" i="39" a="1"/>
  <c r="V6" i="39" s="1"/>
  <c r="L46" i="39"/>
  <c r="BA6" i="39" a="1"/>
  <c r="BA6" i="39" s="1"/>
  <c r="L120" i="39"/>
  <c r="BH73" i="39" a="1"/>
  <c r="BH73" i="39" s="1"/>
  <c r="L180" i="39"/>
  <c r="BA140" i="39" a="1"/>
  <c r="BA140" i="39" s="1"/>
  <c r="L14" i="39"/>
  <c r="U6" i="39" a="1"/>
  <c r="U6" i="39" s="1"/>
  <c r="L47" i="39"/>
  <c r="BB6" i="39" a="1"/>
  <c r="BB6" i="39" s="1"/>
  <c r="BP130" i="39"/>
  <c r="T130" i="39"/>
  <c r="AB130" i="39"/>
  <c r="AJ130" i="39"/>
  <c r="AR130" i="39"/>
  <c r="AZ130" i="39"/>
  <c r="BH130" i="39"/>
  <c r="BQ130" i="39"/>
  <c r="U130" i="39"/>
  <c r="AC130" i="39"/>
  <c r="AK130" i="39"/>
  <c r="AS130" i="39"/>
  <c r="BA130" i="39"/>
  <c r="BI130" i="39"/>
  <c r="N130" i="39"/>
  <c r="V130" i="39"/>
  <c r="AD130" i="39"/>
  <c r="AL130" i="39"/>
  <c r="AT130" i="39"/>
  <c r="BB130" i="39"/>
  <c r="BJ130" i="39"/>
  <c r="O130" i="39"/>
  <c r="W130" i="39"/>
  <c r="AE130" i="39"/>
  <c r="AM130" i="39"/>
  <c r="AU130" i="39"/>
  <c r="BC130" i="39"/>
  <c r="BK130" i="39"/>
  <c r="P130" i="39"/>
  <c r="X130" i="39"/>
  <c r="AF130" i="39"/>
  <c r="AN130" i="39"/>
  <c r="AV130" i="39"/>
  <c r="BD130" i="39"/>
  <c r="BL130" i="39"/>
  <c r="Q130" i="39"/>
  <c r="Y130" i="39"/>
  <c r="AG130" i="39"/>
  <c r="AO130" i="39"/>
  <c r="AW130" i="39"/>
  <c r="BE130" i="39"/>
  <c r="BM130" i="39"/>
  <c r="R130" i="39"/>
  <c r="Z130" i="39"/>
  <c r="AH130" i="39"/>
  <c r="AP130" i="39"/>
  <c r="AX130" i="39"/>
  <c r="BF130" i="39"/>
  <c r="BN130" i="39"/>
  <c r="S130" i="39"/>
  <c r="AA130" i="39"/>
  <c r="AI130" i="39"/>
  <c r="AQ130" i="39"/>
  <c r="AY130" i="39"/>
  <c r="BG130" i="39"/>
  <c r="BO130" i="39"/>
  <c r="BR130" i="39"/>
  <c r="L102" i="39"/>
  <c r="AP73" i="39" a="1"/>
  <c r="AP73" i="39" s="1"/>
  <c r="L206" i="39"/>
  <c r="N205" i="39" a="1"/>
  <c r="N205" i="39" s="1"/>
  <c r="L174" i="39"/>
  <c r="AU140" i="39" a="1"/>
  <c r="AU140" i="39" s="1"/>
  <c r="L48" i="39"/>
  <c r="BC6" i="39" a="1"/>
  <c r="BC6" i="39" s="1"/>
  <c r="L86" i="39"/>
  <c r="Z73" i="39" a="1"/>
  <c r="Z73" i="39" s="1"/>
  <c r="L224" i="39"/>
  <c r="AF205" i="39" a="1"/>
  <c r="AF205" i="39" s="1"/>
  <c r="CL206" i="37"/>
  <c r="CL253" i="37"/>
  <c r="CL257" i="37"/>
  <c r="CL254" i="37"/>
  <c r="CL251" i="37"/>
  <c r="CL236" i="37"/>
  <c r="CL215" i="37"/>
  <c r="CL216" i="37"/>
  <c r="CL255" i="37"/>
  <c r="CL226" i="37"/>
  <c r="CL234" i="37"/>
  <c r="CL211" i="37"/>
  <c r="CL243" i="37"/>
  <c r="CL222" i="37"/>
  <c r="CL227" i="37"/>
  <c r="CL217" i="37"/>
  <c r="CL230" i="37"/>
  <c r="CL246" i="37"/>
  <c r="CL239" i="37"/>
  <c r="CL263" i="37"/>
  <c r="CL241" i="37"/>
  <c r="CL228" i="37"/>
  <c r="CL259" i="37"/>
  <c r="CL232" i="37"/>
  <c r="CL260" i="37"/>
  <c r="CL247" i="37"/>
  <c r="CL209" i="37"/>
  <c r="CL210" i="37"/>
  <c r="CL219" i="37"/>
  <c r="CL237" i="37"/>
  <c r="CL223" i="37"/>
  <c r="CL225" i="37"/>
  <c r="CL265" i="37"/>
  <c r="CL238" i="37"/>
  <c r="CL250" i="37"/>
  <c r="CL208" i="37"/>
  <c r="CL248" i="37"/>
  <c r="CL258" i="37"/>
  <c r="CL242" i="37"/>
  <c r="CL224" i="37"/>
  <c r="CL240" i="37"/>
  <c r="CL220" i="37"/>
  <c r="CL262" i="37"/>
  <c r="CL231" i="37"/>
  <c r="CL245" i="37"/>
  <c r="CL221" i="37"/>
  <c r="CL213" i="37"/>
  <c r="CL249" i="37"/>
  <c r="CL212" i="37"/>
  <c r="CL233" i="37"/>
  <c r="CL229" i="37"/>
  <c r="CL261" i="37"/>
  <c r="CL235" i="37"/>
  <c r="CL214" i="37"/>
  <c r="CL207" i="37"/>
  <c r="CL264" i="37"/>
  <c r="CL244" i="37"/>
  <c r="CL252" i="37"/>
  <c r="CL256" i="37"/>
  <c r="CL218" i="37"/>
  <c r="CK200" i="37"/>
  <c r="CL179" i="37" s="1"/>
  <c r="CJ133" i="37" a="1"/>
  <c r="CJ133" i="37" s="1"/>
  <c r="CI133" i="37"/>
  <c r="CT133" i="39" s="1"/>
  <c r="CK66" i="37"/>
  <c r="CL62" i="37" s="1"/>
  <c r="M62" i="37" s="1"/>
  <c r="CH266" i="37"/>
  <c r="CG135" i="37"/>
  <c r="CG134" i="37"/>
  <c r="CQ77" i="37"/>
  <c r="CV77" i="39" s="1"/>
  <c r="CE135" i="37"/>
  <c r="CE134" i="37"/>
  <c r="CF134" i="37"/>
  <c r="CF135" i="37"/>
  <c r="CH133" i="37"/>
  <c r="CD134" i="37"/>
  <c r="CD135" i="37"/>
  <c r="CH201" i="37"/>
  <c r="CH67" i="37"/>
  <c r="AE128" i="39" l="1"/>
  <c r="AD128" i="39"/>
  <c r="AC128" i="39"/>
  <c r="BG128" i="39"/>
  <c r="AP128" i="39"/>
  <c r="AG128" i="39"/>
  <c r="X128" i="39"/>
  <c r="W128" i="39"/>
  <c r="V128" i="39"/>
  <c r="U128" i="39"/>
  <c r="AY128" i="39"/>
  <c r="AH128" i="39"/>
  <c r="Y128" i="39"/>
  <c r="P128" i="39"/>
  <c r="BK128" i="39"/>
  <c r="BJ128" i="39"/>
  <c r="BI128" i="39"/>
  <c r="AR128" i="39"/>
  <c r="AA128" i="39"/>
  <c r="BM128" i="39"/>
  <c r="BD128" i="39"/>
  <c r="BC128" i="39"/>
  <c r="BB128" i="39"/>
  <c r="BA128" i="39"/>
  <c r="AJ128" i="39"/>
  <c r="S128" i="39"/>
  <c r="BE128" i="39"/>
  <c r="AV128" i="39"/>
  <c r="AU128" i="39"/>
  <c r="AT128" i="39"/>
  <c r="AS128" i="39"/>
  <c r="AB128" i="39"/>
  <c r="BF128" i="39"/>
  <c r="AW128" i="39"/>
  <c r="CQ160" i="39"/>
  <c r="B155" i="39" s="1"/>
  <c r="CQ153" i="39"/>
  <c r="D146" i="39"/>
  <c r="CQ211" i="39"/>
  <c r="CQ219" i="39" s="1" a="1"/>
  <c r="CQ219" i="39" s="1"/>
  <c r="D211" i="39" s="1"/>
  <c r="C65" i="33"/>
  <c r="CV225" i="39"/>
  <c r="CV212" i="39" s="1"/>
  <c r="C72" i="33" s="1"/>
  <c r="B76" i="33"/>
  <c r="CV160" i="39"/>
  <c r="CV147" i="39" s="1"/>
  <c r="C51" i="33" s="1"/>
  <c r="B55" i="33"/>
  <c r="E76" i="39"/>
  <c r="C96" i="39"/>
  <c r="C44" i="33"/>
  <c r="CQ20" i="39" a="1"/>
  <c r="CQ20" i="39" s="1"/>
  <c r="CQ17" i="39" a="1"/>
  <c r="CQ17" i="39" s="1"/>
  <c r="CQ18" i="39" a="1"/>
  <c r="CQ18" i="39" s="1"/>
  <c r="D10" i="39" s="1"/>
  <c r="E10" i="39" s="1"/>
  <c r="CV26" i="39"/>
  <c r="CV20" i="39" s="1"/>
  <c r="CV21" i="39" s="1"/>
  <c r="C6" i="33" s="1"/>
  <c r="B12" i="33"/>
  <c r="CQ86" i="39"/>
  <c r="CQ88" i="39" s="1"/>
  <c r="CQ214" i="39"/>
  <c r="CQ215" i="39" s="1"/>
  <c r="C211" i="39" s="1"/>
  <c r="D79" i="39"/>
  <c r="T249" i="39"/>
  <c r="AB249" i="39"/>
  <c r="AJ249" i="39"/>
  <c r="AR249" i="39"/>
  <c r="AZ249" i="39"/>
  <c r="U249" i="39"/>
  <c r="AC249" i="39"/>
  <c r="AK249" i="39"/>
  <c r="AS249" i="39"/>
  <c r="BA249" i="39"/>
  <c r="N249" i="39"/>
  <c r="V249" i="39"/>
  <c r="AD249" i="39"/>
  <c r="AL249" i="39"/>
  <c r="AT249" i="39"/>
  <c r="BC249" i="39"/>
  <c r="O249" i="39"/>
  <c r="W249" i="39"/>
  <c r="AE249" i="39"/>
  <c r="AM249" i="39"/>
  <c r="AU249" i="39"/>
  <c r="P249" i="39"/>
  <c r="X249" i="39"/>
  <c r="AF249" i="39"/>
  <c r="AN249" i="39"/>
  <c r="AV249" i="39"/>
  <c r="Q249" i="39"/>
  <c r="Y249" i="39"/>
  <c r="AG249" i="39"/>
  <c r="AO249" i="39"/>
  <c r="AW249" i="39"/>
  <c r="R249" i="39"/>
  <c r="Z249" i="39"/>
  <c r="AH249" i="39"/>
  <c r="AP249" i="39"/>
  <c r="AX249" i="39"/>
  <c r="BB249" i="39"/>
  <c r="S249" i="39"/>
  <c r="AA249" i="39"/>
  <c r="AI249" i="39"/>
  <c r="AQ249" i="39"/>
  <c r="AY249" i="39"/>
  <c r="BD249" i="39"/>
  <c r="BE249" i="39"/>
  <c r="BJ56" i="39"/>
  <c r="S56" i="39"/>
  <c r="AA56" i="39"/>
  <c r="AI56" i="39"/>
  <c r="AQ56" i="39"/>
  <c r="AY56" i="39"/>
  <c r="BG56" i="39"/>
  <c r="BK56" i="39"/>
  <c r="T56" i="39"/>
  <c r="AB56" i="39"/>
  <c r="AJ56" i="39"/>
  <c r="AR56" i="39"/>
  <c r="AZ56" i="39"/>
  <c r="BH56" i="39"/>
  <c r="U56" i="39"/>
  <c r="AC56" i="39"/>
  <c r="AK56" i="39"/>
  <c r="AS56" i="39"/>
  <c r="BA56" i="39"/>
  <c r="BI56" i="39"/>
  <c r="N56" i="39"/>
  <c r="V56" i="39"/>
  <c r="AD56" i="39"/>
  <c r="AL56" i="39"/>
  <c r="AT56" i="39"/>
  <c r="BB56" i="39"/>
  <c r="O56" i="39"/>
  <c r="W56" i="39"/>
  <c r="AE56" i="39"/>
  <c r="AM56" i="39"/>
  <c r="AU56" i="39"/>
  <c r="BC56" i="39"/>
  <c r="P56" i="39"/>
  <c r="X56" i="39"/>
  <c r="AF56" i="39"/>
  <c r="AN56" i="39"/>
  <c r="AV56" i="39"/>
  <c r="BD56" i="39"/>
  <c r="Q56" i="39"/>
  <c r="Y56" i="39"/>
  <c r="AG56" i="39"/>
  <c r="AO56" i="39"/>
  <c r="AW56" i="39"/>
  <c r="BE56" i="39"/>
  <c r="R56" i="39"/>
  <c r="Z56" i="39"/>
  <c r="AH56" i="39"/>
  <c r="AP56" i="39"/>
  <c r="AX56" i="39"/>
  <c r="BF56" i="39"/>
  <c r="C11" i="39"/>
  <c r="Q253" i="39"/>
  <c r="Y253" i="39"/>
  <c r="AG253" i="39"/>
  <c r="AO253" i="39"/>
  <c r="AW253" i="39"/>
  <c r="BE253" i="39"/>
  <c r="R253" i="39"/>
  <c r="Z253" i="39"/>
  <c r="AH253" i="39"/>
  <c r="AP253" i="39"/>
  <c r="AX253" i="39"/>
  <c r="S253" i="39"/>
  <c r="AA253" i="39"/>
  <c r="AI253" i="39"/>
  <c r="AQ253" i="39"/>
  <c r="AY253" i="39"/>
  <c r="T253" i="39"/>
  <c r="AB253" i="39"/>
  <c r="AJ253" i="39"/>
  <c r="AR253" i="39"/>
  <c r="AZ253" i="39"/>
  <c r="BF253" i="39"/>
  <c r="U253" i="39"/>
  <c r="AC253" i="39"/>
  <c r="AK253" i="39"/>
  <c r="AS253" i="39"/>
  <c r="BA253" i="39"/>
  <c r="N253" i="39"/>
  <c r="V253" i="39"/>
  <c r="AD253" i="39"/>
  <c r="AL253" i="39"/>
  <c r="AT253" i="39"/>
  <c r="BB253" i="39"/>
  <c r="O253" i="39"/>
  <c r="W253" i="39"/>
  <c r="AE253" i="39"/>
  <c r="AM253" i="39"/>
  <c r="AU253" i="39"/>
  <c r="BC253" i="39"/>
  <c r="P253" i="39"/>
  <c r="X253" i="39"/>
  <c r="AF253" i="39"/>
  <c r="AN253" i="39"/>
  <c r="AV253" i="39"/>
  <c r="BD253" i="39"/>
  <c r="BG253" i="39"/>
  <c r="BH253" i="39"/>
  <c r="BI253" i="39"/>
  <c r="AV42" i="39"/>
  <c r="V42" i="39"/>
  <c r="AD42" i="39"/>
  <c r="AL42" i="39"/>
  <c r="AT42" i="39"/>
  <c r="AW42" i="39"/>
  <c r="O42" i="39"/>
  <c r="W42" i="39"/>
  <c r="AE42" i="39"/>
  <c r="AM42" i="39"/>
  <c r="AU42" i="39"/>
  <c r="P42" i="39"/>
  <c r="X42" i="39"/>
  <c r="AF42" i="39"/>
  <c r="AN42" i="39"/>
  <c r="Q42" i="39"/>
  <c r="Y42" i="39"/>
  <c r="AG42" i="39"/>
  <c r="AO42" i="39"/>
  <c r="R42" i="39"/>
  <c r="Z42" i="39"/>
  <c r="AH42" i="39"/>
  <c r="AP42" i="39"/>
  <c r="S42" i="39"/>
  <c r="AA42" i="39"/>
  <c r="AI42" i="39"/>
  <c r="AQ42" i="39"/>
  <c r="T42" i="39"/>
  <c r="AB42" i="39"/>
  <c r="AJ42" i="39"/>
  <c r="AR42" i="39"/>
  <c r="N42" i="39"/>
  <c r="U42" i="39"/>
  <c r="AC42" i="39"/>
  <c r="AK42" i="39"/>
  <c r="AS42" i="39"/>
  <c r="O247" i="39"/>
  <c r="W247" i="39"/>
  <c r="AE247" i="39"/>
  <c r="AM247" i="39"/>
  <c r="AU247" i="39"/>
  <c r="P247" i="39"/>
  <c r="X247" i="39"/>
  <c r="AF247" i="39"/>
  <c r="AN247" i="39"/>
  <c r="AV247" i="39"/>
  <c r="Q247" i="39"/>
  <c r="Y247" i="39"/>
  <c r="AG247" i="39"/>
  <c r="AO247" i="39"/>
  <c r="AW247" i="39"/>
  <c r="R247" i="39"/>
  <c r="Z247" i="39"/>
  <c r="AH247" i="39"/>
  <c r="AP247" i="39"/>
  <c r="AX247" i="39"/>
  <c r="AZ247" i="39"/>
  <c r="S247" i="39"/>
  <c r="AA247" i="39"/>
  <c r="AI247" i="39"/>
  <c r="AQ247" i="39"/>
  <c r="AY247" i="39"/>
  <c r="T247" i="39"/>
  <c r="AB247" i="39"/>
  <c r="AJ247" i="39"/>
  <c r="AR247" i="39"/>
  <c r="BA247" i="39"/>
  <c r="N247" i="39"/>
  <c r="U247" i="39"/>
  <c r="AC247" i="39"/>
  <c r="AK247" i="39"/>
  <c r="AS247" i="39"/>
  <c r="V247" i="39"/>
  <c r="AD247" i="39"/>
  <c r="AL247" i="39"/>
  <c r="AT247" i="39"/>
  <c r="BB247" i="39"/>
  <c r="BC247" i="39"/>
  <c r="BN196" i="39"/>
  <c r="U196" i="39"/>
  <c r="AC196" i="39"/>
  <c r="AK196" i="39"/>
  <c r="AS196" i="39"/>
  <c r="BA196" i="39"/>
  <c r="BI196" i="39"/>
  <c r="N196" i="39"/>
  <c r="V196" i="39"/>
  <c r="AD196" i="39"/>
  <c r="AL196" i="39"/>
  <c r="AT196" i="39"/>
  <c r="BB196" i="39"/>
  <c r="BJ196" i="39"/>
  <c r="O196" i="39"/>
  <c r="W196" i="39"/>
  <c r="AE196" i="39"/>
  <c r="AM196" i="39"/>
  <c r="AU196" i="39"/>
  <c r="BC196" i="39"/>
  <c r="BK196" i="39"/>
  <c r="P196" i="39"/>
  <c r="X196" i="39"/>
  <c r="AF196" i="39"/>
  <c r="AN196" i="39"/>
  <c r="AV196" i="39"/>
  <c r="BD196" i="39"/>
  <c r="BL196" i="39"/>
  <c r="Q196" i="39"/>
  <c r="Y196" i="39"/>
  <c r="AG196" i="39"/>
  <c r="AO196" i="39"/>
  <c r="AW196" i="39"/>
  <c r="BE196" i="39"/>
  <c r="BM196" i="39"/>
  <c r="R196" i="39"/>
  <c r="Z196" i="39"/>
  <c r="AH196" i="39"/>
  <c r="AP196" i="39"/>
  <c r="AX196" i="39"/>
  <c r="BF196" i="39"/>
  <c r="S196" i="39"/>
  <c r="AA196" i="39"/>
  <c r="AI196" i="39"/>
  <c r="AQ196" i="39"/>
  <c r="AY196" i="39"/>
  <c r="BG196" i="39"/>
  <c r="BO196" i="39"/>
  <c r="T196" i="39"/>
  <c r="AB196" i="39"/>
  <c r="AJ196" i="39"/>
  <c r="AR196" i="39"/>
  <c r="AZ196" i="39"/>
  <c r="BH196" i="39"/>
  <c r="BP196" i="39"/>
  <c r="BQ196" i="39"/>
  <c r="BB48" i="39"/>
  <c r="U48" i="39"/>
  <c r="AC48" i="39"/>
  <c r="AK48" i="39"/>
  <c r="AS48" i="39"/>
  <c r="BA48" i="39"/>
  <c r="N48" i="39"/>
  <c r="V48" i="39"/>
  <c r="AD48" i="39"/>
  <c r="AL48" i="39"/>
  <c r="AT48" i="39"/>
  <c r="O48" i="39"/>
  <c r="W48" i="39"/>
  <c r="AE48" i="39"/>
  <c r="AM48" i="39"/>
  <c r="AU48" i="39"/>
  <c r="P48" i="39"/>
  <c r="X48" i="39"/>
  <c r="AF48" i="39"/>
  <c r="AN48" i="39"/>
  <c r="AV48" i="39"/>
  <c r="Q48" i="39"/>
  <c r="Y48" i="39"/>
  <c r="AG48" i="39"/>
  <c r="AO48" i="39"/>
  <c r="AW48" i="39"/>
  <c r="R48" i="39"/>
  <c r="Z48" i="39"/>
  <c r="AH48" i="39"/>
  <c r="AP48" i="39"/>
  <c r="AX48" i="39"/>
  <c r="S48" i="39"/>
  <c r="AA48" i="39"/>
  <c r="AI48" i="39"/>
  <c r="AQ48" i="39"/>
  <c r="AY48" i="39"/>
  <c r="BC48" i="39"/>
  <c r="T48" i="39"/>
  <c r="AB48" i="39"/>
  <c r="AJ48" i="39"/>
  <c r="AR48" i="39"/>
  <c r="AZ48" i="39"/>
  <c r="BH54" i="39"/>
  <c r="Q54" i="39"/>
  <c r="Y54" i="39"/>
  <c r="AG54" i="39"/>
  <c r="AO54" i="39"/>
  <c r="AW54" i="39"/>
  <c r="BE54" i="39"/>
  <c r="R54" i="39"/>
  <c r="Z54" i="39"/>
  <c r="AH54" i="39"/>
  <c r="AP54" i="39"/>
  <c r="AX54" i="39"/>
  <c r="BF54" i="39"/>
  <c r="S54" i="39"/>
  <c r="AA54" i="39"/>
  <c r="AI54" i="39"/>
  <c r="AQ54" i="39"/>
  <c r="AY54" i="39"/>
  <c r="BG54" i="39"/>
  <c r="T54" i="39"/>
  <c r="AB54" i="39"/>
  <c r="AJ54" i="39"/>
  <c r="AR54" i="39"/>
  <c r="AZ54" i="39"/>
  <c r="BI54" i="39"/>
  <c r="N54" i="39"/>
  <c r="U54" i="39"/>
  <c r="AC54" i="39"/>
  <c r="AK54" i="39"/>
  <c r="AS54" i="39"/>
  <c r="BA54" i="39"/>
  <c r="V54" i="39"/>
  <c r="AD54" i="39"/>
  <c r="AL54" i="39"/>
  <c r="AT54" i="39"/>
  <c r="BB54" i="39"/>
  <c r="O54" i="39"/>
  <c r="W54" i="39"/>
  <c r="AE54" i="39"/>
  <c r="AM54" i="39"/>
  <c r="AU54" i="39"/>
  <c r="BC54" i="39"/>
  <c r="P54" i="39"/>
  <c r="X54" i="39"/>
  <c r="AF54" i="39"/>
  <c r="AN54" i="39"/>
  <c r="AV54" i="39"/>
  <c r="BD54" i="39"/>
  <c r="Q263" i="39"/>
  <c r="Y263" i="39"/>
  <c r="AG263" i="39"/>
  <c r="AO263" i="39"/>
  <c r="AW263" i="39"/>
  <c r="BE263" i="39"/>
  <c r="BM263" i="39"/>
  <c r="R263" i="39"/>
  <c r="Z263" i="39"/>
  <c r="AH263" i="39"/>
  <c r="AP263" i="39"/>
  <c r="AX263" i="39"/>
  <c r="BF263" i="39"/>
  <c r="BN263" i="39"/>
  <c r="S263" i="39"/>
  <c r="AA263" i="39"/>
  <c r="AI263" i="39"/>
  <c r="AQ263" i="39"/>
  <c r="AY263" i="39"/>
  <c r="BG263" i="39"/>
  <c r="BO263" i="39"/>
  <c r="BP263" i="39"/>
  <c r="T263" i="39"/>
  <c r="AB263" i="39"/>
  <c r="AJ263" i="39"/>
  <c r="AR263" i="39"/>
  <c r="AZ263" i="39"/>
  <c r="BH263" i="39"/>
  <c r="U263" i="39"/>
  <c r="AC263" i="39"/>
  <c r="AK263" i="39"/>
  <c r="AS263" i="39"/>
  <c r="BA263" i="39"/>
  <c r="BI263" i="39"/>
  <c r="N263" i="39"/>
  <c r="V263" i="39"/>
  <c r="AD263" i="39"/>
  <c r="AL263" i="39"/>
  <c r="AT263" i="39"/>
  <c r="BB263" i="39"/>
  <c r="BJ263" i="39"/>
  <c r="O263" i="39"/>
  <c r="W263" i="39"/>
  <c r="AE263" i="39"/>
  <c r="AM263" i="39"/>
  <c r="AU263" i="39"/>
  <c r="BC263" i="39"/>
  <c r="BK263" i="39"/>
  <c r="BQ263" i="39"/>
  <c r="P263" i="39"/>
  <c r="X263" i="39"/>
  <c r="AF263" i="39"/>
  <c r="AN263" i="39"/>
  <c r="AV263" i="39"/>
  <c r="BD263" i="39"/>
  <c r="BL263" i="39"/>
  <c r="BR263" i="39"/>
  <c r="BS263" i="39"/>
  <c r="U44" i="39"/>
  <c r="AC44" i="39"/>
  <c r="AK44" i="39"/>
  <c r="AS44" i="39"/>
  <c r="N44" i="39"/>
  <c r="V44" i="39"/>
  <c r="AD44" i="39"/>
  <c r="AL44" i="39"/>
  <c r="AT44" i="39"/>
  <c r="O44" i="39"/>
  <c r="W44" i="39"/>
  <c r="AE44" i="39"/>
  <c r="AM44" i="39"/>
  <c r="AU44" i="39"/>
  <c r="P44" i="39"/>
  <c r="X44" i="39"/>
  <c r="AF44" i="39"/>
  <c r="AN44" i="39"/>
  <c r="AV44" i="39"/>
  <c r="Q44" i="39"/>
  <c r="Y44" i="39"/>
  <c r="AG44" i="39"/>
  <c r="AO44" i="39"/>
  <c r="AW44" i="39"/>
  <c r="AX44" i="39"/>
  <c r="R44" i="39"/>
  <c r="Z44" i="39"/>
  <c r="AH44" i="39"/>
  <c r="AP44" i="39"/>
  <c r="AY44" i="39"/>
  <c r="S44" i="39"/>
  <c r="AA44" i="39"/>
  <c r="AI44" i="39"/>
  <c r="AQ44" i="39"/>
  <c r="T44" i="39"/>
  <c r="AB44" i="39"/>
  <c r="AJ44" i="39"/>
  <c r="AR44" i="39"/>
  <c r="BG121" i="39"/>
  <c r="P121" i="39"/>
  <c r="X121" i="39"/>
  <c r="AF121" i="39"/>
  <c r="AN121" i="39"/>
  <c r="AV121" i="39"/>
  <c r="BD121" i="39"/>
  <c r="Q121" i="39"/>
  <c r="Y121" i="39"/>
  <c r="AG121" i="39"/>
  <c r="AO121" i="39"/>
  <c r="AW121" i="39"/>
  <c r="BE121" i="39"/>
  <c r="R121" i="39"/>
  <c r="Z121" i="39"/>
  <c r="AH121" i="39"/>
  <c r="AP121" i="39"/>
  <c r="AX121" i="39"/>
  <c r="BF121" i="39"/>
  <c r="S121" i="39"/>
  <c r="AA121" i="39"/>
  <c r="AI121" i="39"/>
  <c r="AQ121" i="39"/>
  <c r="AY121" i="39"/>
  <c r="T121" i="39"/>
  <c r="AB121" i="39"/>
  <c r="AJ121" i="39"/>
  <c r="AR121" i="39"/>
  <c r="AZ121" i="39"/>
  <c r="U121" i="39"/>
  <c r="AC121" i="39"/>
  <c r="AK121" i="39"/>
  <c r="AS121" i="39"/>
  <c r="BA121" i="39"/>
  <c r="BH121" i="39"/>
  <c r="N121" i="39"/>
  <c r="V121" i="39"/>
  <c r="AD121" i="39"/>
  <c r="AL121" i="39"/>
  <c r="AT121" i="39"/>
  <c r="BB121" i="39"/>
  <c r="O121" i="39"/>
  <c r="W121" i="39"/>
  <c r="AE121" i="39"/>
  <c r="AM121" i="39"/>
  <c r="AU121" i="39"/>
  <c r="BC121" i="39"/>
  <c r="BI121" i="39"/>
  <c r="R192" i="39"/>
  <c r="Z192" i="39"/>
  <c r="AH192" i="39"/>
  <c r="AP192" i="39"/>
  <c r="AX192" i="39"/>
  <c r="BF192" i="39"/>
  <c r="S192" i="39"/>
  <c r="AA192" i="39"/>
  <c r="AI192" i="39"/>
  <c r="AQ192" i="39"/>
  <c r="AY192" i="39"/>
  <c r="BG192" i="39"/>
  <c r="T192" i="39"/>
  <c r="AB192" i="39"/>
  <c r="AJ192" i="39"/>
  <c r="AR192" i="39"/>
  <c r="AZ192" i="39"/>
  <c r="BH192" i="39"/>
  <c r="N192" i="39"/>
  <c r="U192" i="39"/>
  <c r="AC192" i="39"/>
  <c r="AK192" i="39"/>
  <c r="AS192" i="39"/>
  <c r="BA192" i="39"/>
  <c r="BI192" i="39"/>
  <c r="BJ192" i="39"/>
  <c r="V192" i="39"/>
  <c r="AD192" i="39"/>
  <c r="AL192" i="39"/>
  <c r="AT192" i="39"/>
  <c r="BB192" i="39"/>
  <c r="BK192" i="39"/>
  <c r="O192" i="39"/>
  <c r="W192" i="39"/>
  <c r="AE192" i="39"/>
  <c r="AM192" i="39"/>
  <c r="AU192" i="39"/>
  <c r="BC192" i="39"/>
  <c r="P192" i="39"/>
  <c r="X192" i="39"/>
  <c r="AF192" i="39"/>
  <c r="AN192" i="39"/>
  <c r="AV192" i="39"/>
  <c r="BD192" i="39"/>
  <c r="Q192" i="39"/>
  <c r="Y192" i="39"/>
  <c r="AG192" i="39"/>
  <c r="AO192" i="39"/>
  <c r="AW192" i="39"/>
  <c r="BE192" i="39"/>
  <c r="BL192" i="39"/>
  <c r="BM192" i="39"/>
  <c r="N184" i="39"/>
  <c r="U184" i="39"/>
  <c r="AC184" i="39"/>
  <c r="AK184" i="39"/>
  <c r="AS184" i="39"/>
  <c r="BA184" i="39"/>
  <c r="V184" i="39"/>
  <c r="AD184" i="39"/>
  <c r="AL184" i="39"/>
  <c r="AT184" i="39"/>
  <c r="O184" i="39"/>
  <c r="W184" i="39"/>
  <c r="AE184" i="39"/>
  <c r="AM184" i="39"/>
  <c r="AU184" i="39"/>
  <c r="P184" i="39"/>
  <c r="X184" i="39"/>
  <c r="AF184" i="39"/>
  <c r="AN184" i="39"/>
  <c r="AV184" i="39"/>
  <c r="BB184" i="39"/>
  <c r="Q184" i="39"/>
  <c r="Y184" i="39"/>
  <c r="AG184" i="39"/>
  <c r="AO184" i="39"/>
  <c r="AW184" i="39"/>
  <c r="R184" i="39"/>
  <c r="Z184" i="39"/>
  <c r="AH184" i="39"/>
  <c r="AP184" i="39"/>
  <c r="AX184" i="39"/>
  <c r="BC184" i="39"/>
  <c r="S184" i="39"/>
  <c r="AA184" i="39"/>
  <c r="AI184" i="39"/>
  <c r="AQ184" i="39"/>
  <c r="AY184" i="39"/>
  <c r="T184" i="39"/>
  <c r="AB184" i="39"/>
  <c r="AJ184" i="39"/>
  <c r="AR184" i="39"/>
  <c r="AZ184" i="39"/>
  <c r="BD184" i="39"/>
  <c r="BE184" i="39"/>
  <c r="BD50" i="39"/>
  <c r="N50" i="39"/>
  <c r="U50" i="39"/>
  <c r="AC50" i="39"/>
  <c r="AK50" i="39"/>
  <c r="AS50" i="39"/>
  <c r="BA50" i="39"/>
  <c r="V50" i="39"/>
  <c r="AD50" i="39"/>
  <c r="AL50" i="39"/>
  <c r="AT50" i="39"/>
  <c r="BB50" i="39"/>
  <c r="O50" i="39"/>
  <c r="W50" i="39"/>
  <c r="AE50" i="39"/>
  <c r="AM50" i="39"/>
  <c r="AU50" i="39"/>
  <c r="BC50" i="39"/>
  <c r="P50" i="39"/>
  <c r="X50" i="39"/>
  <c r="AF50" i="39"/>
  <c r="AN50" i="39"/>
  <c r="AV50" i="39"/>
  <c r="Q50" i="39"/>
  <c r="Y50" i="39"/>
  <c r="AG50" i="39"/>
  <c r="AO50" i="39"/>
  <c r="AW50" i="39"/>
  <c r="R50" i="39"/>
  <c r="Z50" i="39"/>
  <c r="AH50" i="39"/>
  <c r="AP50" i="39"/>
  <c r="AX50" i="39"/>
  <c r="S50" i="39"/>
  <c r="AA50" i="39"/>
  <c r="AI50" i="39"/>
  <c r="AQ50" i="39"/>
  <c r="AY50" i="39"/>
  <c r="T50" i="39"/>
  <c r="AB50" i="39"/>
  <c r="AJ50" i="39"/>
  <c r="AR50" i="39"/>
  <c r="AZ50" i="39"/>
  <c r="BE50" i="39"/>
  <c r="AZ182" i="39"/>
  <c r="P182" i="39"/>
  <c r="X182" i="39"/>
  <c r="AF182" i="39"/>
  <c r="AN182" i="39"/>
  <c r="AV182" i="39"/>
  <c r="Q182" i="39"/>
  <c r="Y182" i="39"/>
  <c r="AG182" i="39"/>
  <c r="AO182" i="39"/>
  <c r="AW182" i="39"/>
  <c r="R182" i="39"/>
  <c r="Z182" i="39"/>
  <c r="AH182" i="39"/>
  <c r="AP182" i="39"/>
  <c r="AX182" i="39"/>
  <c r="S182" i="39"/>
  <c r="AA182" i="39"/>
  <c r="AI182" i="39"/>
  <c r="AQ182" i="39"/>
  <c r="AY182" i="39"/>
  <c r="BA182" i="39"/>
  <c r="T182" i="39"/>
  <c r="AB182" i="39"/>
  <c r="AJ182" i="39"/>
  <c r="AR182" i="39"/>
  <c r="N182" i="39"/>
  <c r="U182" i="39"/>
  <c r="AC182" i="39"/>
  <c r="AK182" i="39"/>
  <c r="AS182" i="39"/>
  <c r="V182" i="39"/>
  <c r="AD182" i="39"/>
  <c r="AL182" i="39"/>
  <c r="AT182" i="39"/>
  <c r="O182" i="39"/>
  <c r="W182" i="39"/>
  <c r="AE182" i="39"/>
  <c r="AM182" i="39"/>
  <c r="AU182" i="39"/>
  <c r="BB182" i="39"/>
  <c r="BC182" i="39"/>
  <c r="BA47" i="39"/>
  <c r="R47" i="39"/>
  <c r="Z47" i="39"/>
  <c r="AH47" i="39"/>
  <c r="AP47" i="39"/>
  <c r="AX47" i="39"/>
  <c r="S47" i="39"/>
  <c r="AA47" i="39"/>
  <c r="AI47" i="39"/>
  <c r="AQ47" i="39"/>
  <c r="AY47" i="39"/>
  <c r="T47" i="39"/>
  <c r="AB47" i="39"/>
  <c r="AJ47" i="39"/>
  <c r="AR47" i="39"/>
  <c r="AZ47" i="39"/>
  <c r="U47" i="39"/>
  <c r="AC47" i="39"/>
  <c r="AK47" i="39"/>
  <c r="AS47" i="39"/>
  <c r="N47" i="39"/>
  <c r="V47" i="39"/>
  <c r="AD47" i="39"/>
  <c r="AL47" i="39"/>
  <c r="AT47" i="39"/>
  <c r="O47" i="39"/>
  <c r="W47" i="39"/>
  <c r="AE47" i="39"/>
  <c r="AM47" i="39"/>
  <c r="AU47" i="39"/>
  <c r="BB47" i="39"/>
  <c r="P47" i="39"/>
  <c r="X47" i="39"/>
  <c r="AF47" i="39"/>
  <c r="AN47" i="39"/>
  <c r="AV47" i="39"/>
  <c r="Q47" i="39"/>
  <c r="Y47" i="39"/>
  <c r="AG47" i="39"/>
  <c r="AO47" i="39"/>
  <c r="AW47" i="39"/>
  <c r="O46" i="39"/>
  <c r="W46" i="39"/>
  <c r="AE46" i="39"/>
  <c r="AM46" i="39"/>
  <c r="AU46" i="39"/>
  <c r="P46" i="39"/>
  <c r="X46" i="39"/>
  <c r="AF46" i="39"/>
  <c r="AN46" i="39"/>
  <c r="AV46" i="39"/>
  <c r="Q46" i="39"/>
  <c r="Y46" i="39"/>
  <c r="AG46" i="39"/>
  <c r="AO46" i="39"/>
  <c r="AW46" i="39"/>
  <c r="BA46" i="39"/>
  <c r="R46" i="39"/>
  <c r="Z46" i="39"/>
  <c r="AH46" i="39"/>
  <c r="AP46" i="39"/>
  <c r="AX46" i="39"/>
  <c r="S46" i="39"/>
  <c r="AA46" i="39"/>
  <c r="AI46" i="39"/>
  <c r="AQ46" i="39"/>
  <c r="AY46" i="39"/>
  <c r="T46" i="39"/>
  <c r="AB46" i="39"/>
  <c r="AJ46" i="39"/>
  <c r="AR46" i="39"/>
  <c r="AZ46" i="39"/>
  <c r="N46" i="39"/>
  <c r="U46" i="39"/>
  <c r="AC46" i="39"/>
  <c r="AK46" i="39"/>
  <c r="AS46" i="39"/>
  <c r="V46" i="39"/>
  <c r="AD46" i="39"/>
  <c r="AL46" i="39"/>
  <c r="AT46" i="39"/>
  <c r="O65" i="39"/>
  <c r="W65" i="39"/>
  <c r="AE65" i="39"/>
  <c r="AM65" i="39"/>
  <c r="AU65" i="39"/>
  <c r="BC65" i="39"/>
  <c r="BK65" i="39"/>
  <c r="BT65" i="39"/>
  <c r="P65" i="39"/>
  <c r="X65" i="39"/>
  <c r="AF65" i="39"/>
  <c r="AN65" i="39"/>
  <c r="AV65" i="39"/>
  <c r="BD65" i="39"/>
  <c r="BL65" i="39"/>
  <c r="Q65" i="39"/>
  <c r="Y65" i="39"/>
  <c r="AG65" i="39"/>
  <c r="AO65" i="39"/>
  <c r="AW65" i="39"/>
  <c r="BE65" i="39"/>
  <c r="BM65" i="39"/>
  <c r="R65" i="39"/>
  <c r="Z65" i="39"/>
  <c r="AH65" i="39"/>
  <c r="AP65" i="39"/>
  <c r="AX65" i="39"/>
  <c r="BF65" i="39"/>
  <c r="BN65" i="39"/>
  <c r="BS65" i="39"/>
  <c r="S65" i="39"/>
  <c r="AA65" i="39"/>
  <c r="AI65" i="39"/>
  <c r="AQ65" i="39"/>
  <c r="AY65" i="39"/>
  <c r="BG65" i="39"/>
  <c r="BO65" i="39"/>
  <c r="T65" i="39"/>
  <c r="AB65" i="39"/>
  <c r="AJ65" i="39"/>
  <c r="AR65" i="39"/>
  <c r="AZ65" i="39"/>
  <c r="BH65" i="39"/>
  <c r="BP65" i="39"/>
  <c r="N65" i="39"/>
  <c r="U65" i="39"/>
  <c r="AC65" i="39"/>
  <c r="AK65" i="39"/>
  <c r="AS65" i="39"/>
  <c r="BA65" i="39"/>
  <c r="BI65" i="39"/>
  <c r="BQ65" i="39"/>
  <c r="V65" i="39"/>
  <c r="AD65" i="39"/>
  <c r="AL65" i="39"/>
  <c r="AT65" i="39"/>
  <c r="BB65" i="39"/>
  <c r="BJ65" i="39"/>
  <c r="BR65" i="39"/>
  <c r="BE51" i="39"/>
  <c r="BF51" i="39"/>
  <c r="U51" i="39"/>
  <c r="AC51" i="39"/>
  <c r="AK51" i="39"/>
  <c r="AS51" i="39"/>
  <c r="BA51" i="39"/>
  <c r="N51" i="39"/>
  <c r="V51" i="39"/>
  <c r="AD51" i="39"/>
  <c r="AL51" i="39"/>
  <c r="AT51" i="39"/>
  <c r="BB51" i="39"/>
  <c r="O51" i="39"/>
  <c r="W51" i="39"/>
  <c r="AE51" i="39"/>
  <c r="AM51" i="39"/>
  <c r="AU51" i="39"/>
  <c r="BC51" i="39"/>
  <c r="P51" i="39"/>
  <c r="X51" i="39"/>
  <c r="AF51" i="39"/>
  <c r="AN51" i="39"/>
  <c r="AV51" i="39"/>
  <c r="BD51" i="39"/>
  <c r="Q51" i="39"/>
  <c r="Y51" i="39"/>
  <c r="AG51" i="39"/>
  <c r="AO51" i="39"/>
  <c r="AW51" i="39"/>
  <c r="R51" i="39"/>
  <c r="Z51" i="39"/>
  <c r="AH51" i="39"/>
  <c r="AP51" i="39"/>
  <c r="AX51" i="39"/>
  <c r="S51" i="39"/>
  <c r="AA51" i="39"/>
  <c r="AI51" i="39"/>
  <c r="AQ51" i="39"/>
  <c r="AY51" i="39"/>
  <c r="T51" i="39"/>
  <c r="AB51" i="39"/>
  <c r="AJ51" i="39"/>
  <c r="AR51" i="39"/>
  <c r="AZ51" i="39"/>
  <c r="Q250" i="39"/>
  <c r="Y250" i="39"/>
  <c r="AG250" i="39"/>
  <c r="AO250" i="39"/>
  <c r="AW250" i="39"/>
  <c r="R250" i="39"/>
  <c r="Z250" i="39"/>
  <c r="AH250" i="39"/>
  <c r="AP250" i="39"/>
  <c r="AX250" i="39"/>
  <c r="S250" i="39"/>
  <c r="AA250" i="39"/>
  <c r="AI250" i="39"/>
  <c r="AQ250" i="39"/>
  <c r="AY250" i="39"/>
  <c r="T250" i="39"/>
  <c r="AB250" i="39"/>
  <c r="AJ250" i="39"/>
  <c r="AR250" i="39"/>
  <c r="AZ250" i="39"/>
  <c r="BD250" i="39"/>
  <c r="BC250" i="39"/>
  <c r="N250" i="39"/>
  <c r="U250" i="39"/>
  <c r="AC250" i="39"/>
  <c r="AK250" i="39"/>
  <c r="AS250" i="39"/>
  <c r="BA250" i="39"/>
  <c r="V250" i="39"/>
  <c r="AD250" i="39"/>
  <c r="AL250" i="39"/>
  <c r="AT250" i="39"/>
  <c r="BB250" i="39"/>
  <c r="O250" i="39"/>
  <c r="W250" i="39"/>
  <c r="AE250" i="39"/>
  <c r="AM250" i="39"/>
  <c r="AU250" i="39"/>
  <c r="P250" i="39"/>
  <c r="X250" i="39"/>
  <c r="AF250" i="39"/>
  <c r="AN250" i="39"/>
  <c r="AV250" i="39"/>
  <c r="BE250" i="39"/>
  <c r="BF250" i="39"/>
  <c r="BM127" i="39"/>
  <c r="O127" i="39"/>
  <c r="W127" i="39"/>
  <c r="AE127" i="39"/>
  <c r="AM127" i="39"/>
  <c r="AU127" i="39"/>
  <c r="BC127" i="39"/>
  <c r="BK127" i="39"/>
  <c r="X127" i="39"/>
  <c r="BD127" i="39"/>
  <c r="AV127" i="39"/>
  <c r="Q127" i="39"/>
  <c r="Y127" i="39"/>
  <c r="AG127" i="39"/>
  <c r="AO127" i="39"/>
  <c r="AW127" i="39"/>
  <c r="BE127" i="39"/>
  <c r="AN127" i="39"/>
  <c r="R127" i="39"/>
  <c r="Z127" i="39"/>
  <c r="AH127" i="39"/>
  <c r="AP127" i="39"/>
  <c r="AX127" i="39"/>
  <c r="BF127" i="39"/>
  <c r="BL127" i="39"/>
  <c r="S127" i="39"/>
  <c r="AA127" i="39"/>
  <c r="AI127" i="39"/>
  <c r="AQ127" i="39"/>
  <c r="AY127" i="39"/>
  <c r="BG127" i="39"/>
  <c r="P127" i="39"/>
  <c r="T127" i="39"/>
  <c r="AB127" i="39"/>
  <c r="AJ127" i="39"/>
  <c r="AR127" i="39"/>
  <c r="AZ127" i="39"/>
  <c r="BH127" i="39"/>
  <c r="BN127" i="39"/>
  <c r="N127" i="39"/>
  <c r="U127" i="39"/>
  <c r="AC127" i="39"/>
  <c r="AK127" i="39"/>
  <c r="AS127" i="39"/>
  <c r="BA127" i="39"/>
  <c r="BI127" i="39"/>
  <c r="V127" i="39"/>
  <c r="AD127" i="39"/>
  <c r="AL127" i="39"/>
  <c r="AT127" i="39"/>
  <c r="BB127" i="39"/>
  <c r="BJ127" i="39"/>
  <c r="AF127" i="39"/>
  <c r="BO127" i="39"/>
  <c r="BI256" i="39"/>
  <c r="R256" i="39"/>
  <c r="Z256" i="39"/>
  <c r="AH256" i="39"/>
  <c r="AP256" i="39"/>
  <c r="AX256" i="39"/>
  <c r="BF256" i="39"/>
  <c r="S256" i="39"/>
  <c r="AA256" i="39"/>
  <c r="AI256" i="39"/>
  <c r="AQ256" i="39"/>
  <c r="AY256" i="39"/>
  <c r="BG256" i="39"/>
  <c r="T256" i="39"/>
  <c r="AB256" i="39"/>
  <c r="AJ256" i="39"/>
  <c r="AR256" i="39"/>
  <c r="AZ256" i="39"/>
  <c r="BH256" i="39"/>
  <c r="U256" i="39"/>
  <c r="AC256" i="39"/>
  <c r="AK256" i="39"/>
  <c r="AS256" i="39"/>
  <c r="BA256" i="39"/>
  <c r="N256" i="39"/>
  <c r="V256" i="39"/>
  <c r="AD256" i="39"/>
  <c r="AL256" i="39"/>
  <c r="AT256" i="39"/>
  <c r="BB256" i="39"/>
  <c r="BJ256" i="39"/>
  <c r="O256" i="39"/>
  <c r="W256" i="39"/>
  <c r="AE256" i="39"/>
  <c r="AM256" i="39"/>
  <c r="AU256" i="39"/>
  <c r="BC256" i="39"/>
  <c r="P256" i="39"/>
  <c r="X256" i="39"/>
  <c r="AF256" i="39"/>
  <c r="AN256" i="39"/>
  <c r="AV256" i="39"/>
  <c r="BD256" i="39"/>
  <c r="Q256" i="39"/>
  <c r="Y256" i="39"/>
  <c r="AG256" i="39"/>
  <c r="AO256" i="39"/>
  <c r="AW256" i="39"/>
  <c r="BE256" i="39"/>
  <c r="BK256" i="39"/>
  <c r="BL256" i="39"/>
  <c r="O195" i="39"/>
  <c r="W195" i="39"/>
  <c r="AE195" i="39"/>
  <c r="AM195" i="39"/>
  <c r="AU195" i="39"/>
  <c r="BC195" i="39"/>
  <c r="BK195" i="39"/>
  <c r="X195" i="39"/>
  <c r="BL195" i="39"/>
  <c r="Q195" i="39"/>
  <c r="Y195" i="39"/>
  <c r="AG195" i="39"/>
  <c r="AO195" i="39"/>
  <c r="AW195" i="39"/>
  <c r="BE195" i="39"/>
  <c r="R195" i="39"/>
  <c r="Z195" i="39"/>
  <c r="AH195" i="39"/>
  <c r="AP195" i="39"/>
  <c r="AX195" i="39"/>
  <c r="BF195" i="39"/>
  <c r="AN195" i="39"/>
  <c r="BM195" i="39"/>
  <c r="S195" i="39"/>
  <c r="AA195" i="39"/>
  <c r="AI195" i="39"/>
  <c r="AQ195" i="39"/>
  <c r="AY195" i="39"/>
  <c r="BG195" i="39"/>
  <c r="AF195" i="39"/>
  <c r="T195" i="39"/>
  <c r="AB195" i="39"/>
  <c r="AJ195" i="39"/>
  <c r="AR195" i="39"/>
  <c r="AZ195" i="39"/>
  <c r="BH195" i="39"/>
  <c r="N195" i="39"/>
  <c r="U195" i="39"/>
  <c r="AC195" i="39"/>
  <c r="AK195" i="39"/>
  <c r="AS195" i="39"/>
  <c r="BA195" i="39"/>
  <c r="BI195" i="39"/>
  <c r="BD195" i="39"/>
  <c r="BN195" i="39"/>
  <c r="V195" i="39"/>
  <c r="AD195" i="39"/>
  <c r="AL195" i="39"/>
  <c r="AT195" i="39"/>
  <c r="BB195" i="39"/>
  <c r="BJ195" i="39"/>
  <c r="P195" i="39"/>
  <c r="AV195" i="39"/>
  <c r="BO195" i="39"/>
  <c r="BP195" i="39"/>
  <c r="C145" i="39"/>
  <c r="Q133" i="39"/>
  <c r="Y133" i="39"/>
  <c r="AG133" i="39"/>
  <c r="AO133" i="39"/>
  <c r="AW133" i="39"/>
  <c r="BE133" i="39"/>
  <c r="BM133" i="39"/>
  <c r="R133" i="39"/>
  <c r="Z133" i="39"/>
  <c r="AH133" i="39"/>
  <c r="AP133" i="39"/>
  <c r="AX133" i="39"/>
  <c r="BF133" i="39"/>
  <c r="BN133" i="39"/>
  <c r="BT133" i="39"/>
  <c r="S133" i="39"/>
  <c r="AA133" i="39"/>
  <c r="AI133" i="39"/>
  <c r="AQ133" i="39"/>
  <c r="AY133" i="39"/>
  <c r="BG133" i="39"/>
  <c r="BO133" i="39"/>
  <c r="T133" i="39"/>
  <c r="AB133" i="39"/>
  <c r="AJ133" i="39"/>
  <c r="AR133" i="39"/>
  <c r="AZ133" i="39"/>
  <c r="BH133" i="39"/>
  <c r="BP133" i="39"/>
  <c r="U133" i="39"/>
  <c r="AC133" i="39"/>
  <c r="AK133" i="39"/>
  <c r="AS133" i="39"/>
  <c r="BA133" i="39"/>
  <c r="BI133" i="39"/>
  <c r="BQ133" i="39"/>
  <c r="N133" i="39"/>
  <c r="V133" i="39"/>
  <c r="AD133" i="39"/>
  <c r="AL133" i="39"/>
  <c r="AT133" i="39"/>
  <c r="BB133" i="39"/>
  <c r="BJ133" i="39"/>
  <c r="BR133" i="39"/>
  <c r="BS133" i="39"/>
  <c r="O133" i="39"/>
  <c r="W133" i="39"/>
  <c r="AE133" i="39"/>
  <c r="AM133" i="39"/>
  <c r="AU133" i="39"/>
  <c r="BC133" i="39"/>
  <c r="BK133" i="39"/>
  <c r="P133" i="39"/>
  <c r="X133" i="39"/>
  <c r="AF133" i="39"/>
  <c r="AN133" i="39"/>
  <c r="AV133" i="39"/>
  <c r="BD133" i="39"/>
  <c r="BL133" i="39"/>
  <c r="BU133" i="39"/>
  <c r="E143" i="39"/>
  <c r="Q179" i="39"/>
  <c r="Y179" i="39"/>
  <c r="AG179" i="39"/>
  <c r="AO179" i="39"/>
  <c r="AX179" i="39"/>
  <c r="R179" i="39"/>
  <c r="Z179" i="39"/>
  <c r="AH179" i="39"/>
  <c r="AP179" i="39"/>
  <c r="S179" i="39"/>
  <c r="AA179" i="39"/>
  <c r="AI179" i="39"/>
  <c r="AQ179" i="39"/>
  <c r="T179" i="39"/>
  <c r="AB179" i="39"/>
  <c r="AJ179" i="39"/>
  <c r="AR179" i="39"/>
  <c r="U179" i="39"/>
  <c r="AC179" i="39"/>
  <c r="AK179" i="39"/>
  <c r="AS179" i="39"/>
  <c r="AW179" i="39"/>
  <c r="N179" i="39"/>
  <c r="V179" i="39"/>
  <c r="AD179" i="39"/>
  <c r="AL179" i="39"/>
  <c r="AT179" i="39"/>
  <c r="O179" i="39"/>
  <c r="W179" i="39"/>
  <c r="AE179" i="39"/>
  <c r="AM179" i="39"/>
  <c r="AU179" i="39"/>
  <c r="P179" i="39"/>
  <c r="X179" i="39"/>
  <c r="AF179" i="39"/>
  <c r="AN179" i="39"/>
  <c r="AV179" i="39"/>
  <c r="AY179" i="39"/>
  <c r="AZ179" i="39"/>
  <c r="BK57" i="39"/>
  <c r="P57" i="39"/>
  <c r="X57" i="39"/>
  <c r="AF57" i="39"/>
  <c r="AN57" i="39"/>
  <c r="AV57" i="39"/>
  <c r="BD57" i="39"/>
  <c r="Q57" i="39"/>
  <c r="Y57" i="39"/>
  <c r="AG57" i="39"/>
  <c r="AO57" i="39"/>
  <c r="AW57" i="39"/>
  <c r="BE57" i="39"/>
  <c r="R57" i="39"/>
  <c r="Z57" i="39"/>
  <c r="AH57" i="39"/>
  <c r="AP57" i="39"/>
  <c r="AX57" i="39"/>
  <c r="BF57" i="39"/>
  <c r="BL57" i="39"/>
  <c r="S57" i="39"/>
  <c r="AA57" i="39"/>
  <c r="AI57" i="39"/>
  <c r="AQ57" i="39"/>
  <c r="AY57" i="39"/>
  <c r="BG57" i="39"/>
  <c r="T57" i="39"/>
  <c r="AB57" i="39"/>
  <c r="AJ57" i="39"/>
  <c r="AR57" i="39"/>
  <c r="AZ57" i="39"/>
  <c r="BH57" i="39"/>
  <c r="N57" i="39"/>
  <c r="U57" i="39"/>
  <c r="AC57" i="39"/>
  <c r="AK57" i="39"/>
  <c r="AS57" i="39"/>
  <c r="BA57" i="39"/>
  <c r="BI57" i="39"/>
  <c r="V57" i="39"/>
  <c r="AD57" i="39"/>
  <c r="AL57" i="39"/>
  <c r="AT57" i="39"/>
  <c r="BB57" i="39"/>
  <c r="BJ57" i="39"/>
  <c r="O57" i="39"/>
  <c r="W57" i="39"/>
  <c r="AE57" i="39"/>
  <c r="AM57" i="39"/>
  <c r="AU57" i="39"/>
  <c r="BC57" i="39"/>
  <c r="U241" i="39"/>
  <c r="AC241" i="39"/>
  <c r="AK241" i="39"/>
  <c r="AS241" i="39"/>
  <c r="N241" i="39"/>
  <c r="V241" i="39"/>
  <c r="AD241" i="39"/>
  <c r="AL241" i="39"/>
  <c r="O241" i="39"/>
  <c r="W241" i="39"/>
  <c r="AE241" i="39"/>
  <c r="AM241" i="39"/>
  <c r="P241" i="39"/>
  <c r="X241" i="39"/>
  <c r="AF241" i="39"/>
  <c r="AN241" i="39"/>
  <c r="Q241" i="39"/>
  <c r="Y241" i="39"/>
  <c r="AG241" i="39"/>
  <c r="AO241" i="39"/>
  <c r="AU241" i="39"/>
  <c r="R241" i="39"/>
  <c r="Z241" i="39"/>
  <c r="AH241" i="39"/>
  <c r="AP241" i="39"/>
  <c r="S241" i="39"/>
  <c r="AA241" i="39"/>
  <c r="AI241" i="39"/>
  <c r="AQ241" i="39"/>
  <c r="T241" i="39"/>
  <c r="AB241" i="39"/>
  <c r="AJ241" i="39"/>
  <c r="AR241" i="39"/>
  <c r="AT241" i="39"/>
  <c r="AV241" i="39"/>
  <c r="AW241" i="39"/>
  <c r="BQ131" i="39"/>
  <c r="U131" i="39"/>
  <c r="AC131" i="39"/>
  <c r="AK131" i="39"/>
  <c r="AS131" i="39"/>
  <c r="BA131" i="39"/>
  <c r="BI131" i="39"/>
  <c r="BR131" i="39"/>
  <c r="N131" i="39"/>
  <c r="V131" i="39"/>
  <c r="AD131" i="39"/>
  <c r="AL131" i="39"/>
  <c r="AT131" i="39"/>
  <c r="BB131" i="39"/>
  <c r="BJ131" i="39"/>
  <c r="O131" i="39"/>
  <c r="W131" i="39"/>
  <c r="AE131" i="39"/>
  <c r="AM131" i="39"/>
  <c r="AU131" i="39"/>
  <c r="BC131" i="39"/>
  <c r="BK131" i="39"/>
  <c r="P131" i="39"/>
  <c r="X131" i="39"/>
  <c r="AF131" i="39"/>
  <c r="AN131" i="39"/>
  <c r="AV131" i="39"/>
  <c r="BD131" i="39"/>
  <c r="BL131" i="39"/>
  <c r="Q131" i="39"/>
  <c r="Y131" i="39"/>
  <c r="AG131" i="39"/>
  <c r="AO131" i="39"/>
  <c r="AW131" i="39"/>
  <c r="BE131" i="39"/>
  <c r="BM131" i="39"/>
  <c r="R131" i="39"/>
  <c r="Z131" i="39"/>
  <c r="AH131" i="39"/>
  <c r="AP131" i="39"/>
  <c r="AX131" i="39"/>
  <c r="BF131" i="39"/>
  <c r="BN131" i="39"/>
  <c r="S131" i="39"/>
  <c r="AA131" i="39"/>
  <c r="AI131" i="39"/>
  <c r="AQ131" i="39"/>
  <c r="AY131" i="39"/>
  <c r="BG131" i="39"/>
  <c r="BO131" i="39"/>
  <c r="T131" i="39"/>
  <c r="AB131" i="39"/>
  <c r="AJ131" i="39"/>
  <c r="AR131" i="39"/>
  <c r="AZ131" i="39"/>
  <c r="BH131" i="39"/>
  <c r="BP131" i="39"/>
  <c r="BS131" i="39"/>
  <c r="D145" i="39"/>
  <c r="CQ155" i="39"/>
  <c r="R248" i="39"/>
  <c r="Z248" i="39"/>
  <c r="AH248" i="39"/>
  <c r="AP248" i="39"/>
  <c r="AX248" i="39"/>
  <c r="S248" i="39"/>
  <c r="AA248" i="39"/>
  <c r="AI248" i="39"/>
  <c r="AQ248" i="39"/>
  <c r="AY248" i="39"/>
  <c r="BB248" i="39"/>
  <c r="T248" i="39"/>
  <c r="AB248" i="39"/>
  <c r="AJ248" i="39"/>
  <c r="AR248" i="39"/>
  <c r="AZ248" i="39"/>
  <c r="BA248" i="39"/>
  <c r="U248" i="39"/>
  <c r="AC248" i="39"/>
  <c r="AK248" i="39"/>
  <c r="AS248" i="39"/>
  <c r="N248" i="39"/>
  <c r="V248" i="39"/>
  <c r="AD248" i="39"/>
  <c r="AL248" i="39"/>
  <c r="AT248" i="39"/>
  <c r="O248" i="39"/>
  <c r="W248" i="39"/>
  <c r="AE248" i="39"/>
  <c r="AM248" i="39"/>
  <c r="AU248" i="39"/>
  <c r="P248" i="39"/>
  <c r="X248" i="39"/>
  <c r="AF248" i="39"/>
  <c r="AN248" i="39"/>
  <c r="AV248" i="39"/>
  <c r="Q248" i="39"/>
  <c r="Y248" i="39"/>
  <c r="AG248" i="39"/>
  <c r="AO248" i="39"/>
  <c r="AW248" i="39"/>
  <c r="BC248" i="39"/>
  <c r="BD248" i="39"/>
  <c r="N190" i="39"/>
  <c r="U190" i="39"/>
  <c r="AC190" i="39"/>
  <c r="AK190" i="39"/>
  <c r="AS190" i="39"/>
  <c r="BA190" i="39"/>
  <c r="V190" i="39"/>
  <c r="AD190" i="39"/>
  <c r="AL190" i="39"/>
  <c r="AT190" i="39"/>
  <c r="BB190" i="39"/>
  <c r="BI190" i="39"/>
  <c r="O190" i="39"/>
  <c r="W190" i="39"/>
  <c r="AE190" i="39"/>
  <c r="AM190" i="39"/>
  <c r="AU190" i="39"/>
  <c r="BC190" i="39"/>
  <c r="P190" i="39"/>
  <c r="X190" i="39"/>
  <c r="AF190" i="39"/>
  <c r="AN190" i="39"/>
  <c r="AV190" i="39"/>
  <c r="BD190" i="39"/>
  <c r="BH190" i="39"/>
  <c r="Q190" i="39"/>
  <c r="Y190" i="39"/>
  <c r="AG190" i="39"/>
  <c r="AO190" i="39"/>
  <c r="AW190" i="39"/>
  <c r="BE190" i="39"/>
  <c r="R190" i="39"/>
  <c r="Z190" i="39"/>
  <c r="AH190" i="39"/>
  <c r="AP190" i="39"/>
  <c r="AX190" i="39"/>
  <c r="BF190" i="39"/>
  <c r="S190" i="39"/>
  <c r="AA190" i="39"/>
  <c r="AI190" i="39"/>
  <c r="AQ190" i="39"/>
  <c r="AY190" i="39"/>
  <c r="BG190" i="39"/>
  <c r="T190" i="39"/>
  <c r="AB190" i="39"/>
  <c r="AJ190" i="39"/>
  <c r="AR190" i="39"/>
  <c r="AZ190" i="39"/>
  <c r="BJ190" i="39"/>
  <c r="BK190" i="39"/>
  <c r="AY181" i="39"/>
  <c r="O181" i="39"/>
  <c r="W181" i="39"/>
  <c r="AE181" i="39"/>
  <c r="AM181" i="39"/>
  <c r="AU181" i="39"/>
  <c r="P181" i="39"/>
  <c r="X181" i="39"/>
  <c r="AF181" i="39"/>
  <c r="AN181" i="39"/>
  <c r="AV181" i="39"/>
  <c r="Q181" i="39"/>
  <c r="Y181" i="39"/>
  <c r="AG181" i="39"/>
  <c r="AO181" i="39"/>
  <c r="AW181" i="39"/>
  <c r="R181" i="39"/>
  <c r="Z181" i="39"/>
  <c r="AH181" i="39"/>
  <c r="AP181" i="39"/>
  <c r="AX181" i="39"/>
  <c r="S181" i="39"/>
  <c r="AA181" i="39"/>
  <c r="AI181" i="39"/>
  <c r="AQ181" i="39"/>
  <c r="T181" i="39"/>
  <c r="AB181" i="39"/>
  <c r="AJ181" i="39"/>
  <c r="AR181" i="39"/>
  <c r="AZ181" i="39"/>
  <c r="U181" i="39"/>
  <c r="AC181" i="39"/>
  <c r="AK181" i="39"/>
  <c r="AS181" i="39"/>
  <c r="N181" i="39"/>
  <c r="V181" i="39"/>
  <c r="AD181" i="39"/>
  <c r="AL181" i="39"/>
  <c r="AT181" i="39"/>
  <c r="BA181" i="39"/>
  <c r="BB181" i="39"/>
  <c r="BR200" i="39"/>
  <c r="O200" i="39"/>
  <c r="W200" i="39"/>
  <c r="AE200" i="39"/>
  <c r="AM200" i="39"/>
  <c r="AU200" i="39"/>
  <c r="BC200" i="39"/>
  <c r="BK200" i="39"/>
  <c r="P200" i="39"/>
  <c r="X200" i="39"/>
  <c r="AF200" i="39"/>
  <c r="AN200" i="39"/>
  <c r="AV200" i="39"/>
  <c r="BD200" i="39"/>
  <c r="BL200" i="39"/>
  <c r="Q200" i="39"/>
  <c r="Y200" i="39"/>
  <c r="AG200" i="39"/>
  <c r="AO200" i="39"/>
  <c r="AW200" i="39"/>
  <c r="BE200" i="39"/>
  <c r="BM200" i="39"/>
  <c r="R200" i="39"/>
  <c r="Z200" i="39"/>
  <c r="AH200" i="39"/>
  <c r="AP200" i="39"/>
  <c r="AX200" i="39"/>
  <c r="BF200" i="39"/>
  <c r="BN200" i="39"/>
  <c r="S200" i="39"/>
  <c r="AA200" i="39"/>
  <c r="AI200" i="39"/>
  <c r="AQ200" i="39"/>
  <c r="AY200" i="39"/>
  <c r="BG200" i="39"/>
  <c r="BO200" i="39"/>
  <c r="T200" i="39"/>
  <c r="AB200" i="39"/>
  <c r="AJ200" i="39"/>
  <c r="AR200" i="39"/>
  <c r="AZ200" i="39"/>
  <c r="BH200" i="39"/>
  <c r="BP200" i="39"/>
  <c r="U200" i="39"/>
  <c r="AC200" i="39"/>
  <c r="AK200" i="39"/>
  <c r="AS200" i="39"/>
  <c r="BA200" i="39"/>
  <c r="BI200" i="39"/>
  <c r="BQ200" i="39"/>
  <c r="N200" i="39"/>
  <c r="V200" i="39"/>
  <c r="AD200" i="39"/>
  <c r="AL200" i="39"/>
  <c r="AT200" i="39"/>
  <c r="BB200" i="39"/>
  <c r="BJ200" i="39"/>
  <c r="BS200" i="39"/>
  <c r="BT200" i="39"/>
  <c r="BU200" i="39"/>
  <c r="BD251" i="39"/>
  <c r="S251" i="39"/>
  <c r="AA251" i="39"/>
  <c r="AI251" i="39"/>
  <c r="AQ251" i="39"/>
  <c r="AY251" i="39"/>
  <c r="BE251" i="39"/>
  <c r="T251" i="39"/>
  <c r="AB251" i="39"/>
  <c r="AJ251" i="39"/>
  <c r="AR251" i="39"/>
  <c r="AZ251" i="39"/>
  <c r="U251" i="39"/>
  <c r="AC251" i="39"/>
  <c r="AK251" i="39"/>
  <c r="AS251" i="39"/>
  <c r="BA251" i="39"/>
  <c r="N251" i="39"/>
  <c r="V251" i="39"/>
  <c r="AD251" i="39"/>
  <c r="AL251" i="39"/>
  <c r="AT251" i="39"/>
  <c r="BB251" i="39"/>
  <c r="O251" i="39"/>
  <c r="W251" i="39"/>
  <c r="AE251" i="39"/>
  <c r="AM251" i="39"/>
  <c r="AU251" i="39"/>
  <c r="BC251" i="39"/>
  <c r="P251" i="39"/>
  <c r="X251" i="39"/>
  <c r="AF251" i="39"/>
  <c r="AN251" i="39"/>
  <c r="AV251" i="39"/>
  <c r="Q251" i="39"/>
  <c r="Y251" i="39"/>
  <c r="AG251" i="39"/>
  <c r="AO251" i="39"/>
  <c r="AW251" i="39"/>
  <c r="R251" i="39"/>
  <c r="Z251" i="39"/>
  <c r="AH251" i="39"/>
  <c r="AP251" i="39"/>
  <c r="AX251" i="39"/>
  <c r="BF251" i="39"/>
  <c r="BG251" i="39"/>
  <c r="N259" i="39"/>
  <c r="U259" i="39"/>
  <c r="AC259" i="39"/>
  <c r="AK259" i="39"/>
  <c r="AS259" i="39"/>
  <c r="BA259" i="39"/>
  <c r="BI259" i="39"/>
  <c r="T259" i="39"/>
  <c r="AB259" i="39"/>
  <c r="AJ259" i="39"/>
  <c r="AR259" i="39"/>
  <c r="AZ259" i="39"/>
  <c r="BH259" i="39"/>
  <c r="V259" i="39"/>
  <c r="AD259" i="39"/>
  <c r="AL259" i="39"/>
  <c r="AT259" i="39"/>
  <c r="BB259" i="39"/>
  <c r="BJ259" i="39"/>
  <c r="O259" i="39"/>
  <c r="W259" i="39"/>
  <c r="AE259" i="39"/>
  <c r="AM259" i="39"/>
  <c r="AU259" i="39"/>
  <c r="BC259" i="39"/>
  <c r="BK259" i="39"/>
  <c r="P259" i="39"/>
  <c r="X259" i="39"/>
  <c r="AF259" i="39"/>
  <c r="AN259" i="39"/>
  <c r="AV259" i="39"/>
  <c r="BD259" i="39"/>
  <c r="BM259" i="39"/>
  <c r="Q259" i="39"/>
  <c r="Y259" i="39"/>
  <c r="AG259" i="39"/>
  <c r="AO259" i="39"/>
  <c r="AW259" i="39"/>
  <c r="BE259" i="39"/>
  <c r="R259" i="39"/>
  <c r="Z259" i="39"/>
  <c r="AH259" i="39"/>
  <c r="AP259" i="39"/>
  <c r="AX259" i="39"/>
  <c r="BF259" i="39"/>
  <c r="S259" i="39"/>
  <c r="AA259" i="39"/>
  <c r="AI259" i="39"/>
  <c r="AQ259" i="39"/>
  <c r="AY259" i="39"/>
  <c r="BG259" i="39"/>
  <c r="BL259" i="39"/>
  <c r="BN259" i="39"/>
  <c r="BO259" i="39"/>
  <c r="BJ257" i="39"/>
  <c r="Q257" i="39"/>
  <c r="Y257" i="39"/>
  <c r="AG257" i="39"/>
  <c r="AO257" i="39"/>
  <c r="AW257" i="39"/>
  <c r="BE257" i="39"/>
  <c r="R257" i="39"/>
  <c r="Z257" i="39"/>
  <c r="AH257" i="39"/>
  <c r="AP257" i="39"/>
  <c r="AX257" i="39"/>
  <c r="BF257" i="39"/>
  <c r="S257" i="39"/>
  <c r="AA257" i="39"/>
  <c r="AI257" i="39"/>
  <c r="AQ257" i="39"/>
  <c r="AY257" i="39"/>
  <c r="BG257" i="39"/>
  <c r="BK257" i="39"/>
  <c r="T257" i="39"/>
  <c r="AB257" i="39"/>
  <c r="AJ257" i="39"/>
  <c r="AR257" i="39"/>
  <c r="AZ257" i="39"/>
  <c r="BH257" i="39"/>
  <c r="U257" i="39"/>
  <c r="AC257" i="39"/>
  <c r="AK257" i="39"/>
  <c r="AS257" i="39"/>
  <c r="BA257" i="39"/>
  <c r="BI257" i="39"/>
  <c r="N257" i="39"/>
  <c r="V257" i="39"/>
  <c r="AD257" i="39"/>
  <c r="AL257" i="39"/>
  <c r="AT257" i="39"/>
  <c r="BB257" i="39"/>
  <c r="O257" i="39"/>
  <c r="W257" i="39"/>
  <c r="AE257" i="39"/>
  <c r="AM257" i="39"/>
  <c r="AU257" i="39"/>
  <c r="BC257" i="39"/>
  <c r="P257" i="39"/>
  <c r="X257" i="39"/>
  <c r="AF257" i="39"/>
  <c r="AN257" i="39"/>
  <c r="AV257" i="39"/>
  <c r="BD257" i="39"/>
  <c r="BL257" i="39"/>
  <c r="BM257" i="39"/>
  <c r="AU177" i="39"/>
  <c r="AV177" i="39"/>
  <c r="Q177" i="39"/>
  <c r="Y177" i="39"/>
  <c r="AG177" i="39"/>
  <c r="AO177" i="39"/>
  <c r="R177" i="39"/>
  <c r="Z177" i="39"/>
  <c r="AH177" i="39"/>
  <c r="AP177" i="39"/>
  <c r="S177" i="39"/>
  <c r="AA177" i="39"/>
  <c r="AI177" i="39"/>
  <c r="AQ177" i="39"/>
  <c r="T177" i="39"/>
  <c r="AB177" i="39"/>
  <c r="AJ177" i="39"/>
  <c r="AR177" i="39"/>
  <c r="N177" i="39"/>
  <c r="U177" i="39"/>
  <c r="AC177" i="39"/>
  <c r="AK177" i="39"/>
  <c r="AS177" i="39"/>
  <c r="V177" i="39"/>
  <c r="AD177" i="39"/>
  <c r="AL177" i="39"/>
  <c r="AT177" i="39"/>
  <c r="O177" i="39"/>
  <c r="W177" i="39"/>
  <c r="AE177" i="39"/>
  <c r="AM177" i="39"/>
  <c r="P177" i="39"/>
  <c r="X177" i="39"/>
  <c r="AF177" i="39"/>
  <c r="AN177" i="39"/>
  <c r="AW177" i="39"/>
  <c r="AX177" i="39"/>
  <c r="BG254" i="39"/>
  <c r="P254" i="39"/>
  <c r="X254" i="39"/>
  <c r="AF254" i="39"/>
  <c r="AN254" i="39"/>
  <c r="AV254" i="39"/>
  <c r="BD254" i="39"/>
  <c r="Q254" i="39"/>
  <c r="Y254" i="39"/>
  <c r="AG254" i="39"/>
  <c r="AO254" i="39"/>
  <c r="AW254" i="39"/>
  <c r="BE254" i="39"/>
  <c r="R254" i="39"/>
  <c r="Z254" i="39"/>
  <c r="AH254" i="39"/>
  <c r="AP254" i="39"/>
  <c r="AX254" i="39"/>
  <c r="BF254" i="39"/>
  <c r="S254" i="39"/>
  <c r="AA254" i="39"/>
  <c r="AI254" i="39"/>
  <c r="AQ254" i="39"/>
  <c r="AY254" i="39"/>
  <c r="BH254" i="39"/>
  <c r="T254" i="39"/>
  <c r="AB254" i="39"/>
  <c r="AJ254" i="39"/>
  <c r="AR254" i="39"/>
  <c r="AZ254" i="39"/>
  <c r="U254" i="39"/>
  <c r="AC254" i="39"/>
  <c r="AK254" i="39"/>
  <c r="AS254" i="39"/>
  <c r="BA254" i="39"/>
  <c r="N254" i="39"/>
  <c r="V254" i="39"/>
  <c r="AD254" i="39"/>
  <c r="AL254" i="39"/>
  <c r="AT254" i="39"/>
  <c r="BB254" i="39"/>
  <c r="O254" i="39"/>
  <c r="W254" i="39"/>
  <c r="AE254" i="39"/>
  <c r="AM254" i="39"/>
  <c r="AU254" i="39"/>
  <c r="BC254" i="39"/>
  <c r="BI254" i="39"/>
  <c r="BJ254" i="39"/>
  <c r="BD186" i="39"/>
  <c r="R186" i="39"/>
  <c r="Z186" i="39"/>
  <c r="AH186" i="39"/>
  <c r="AP186" i="39"/>
  <c r="AX186" i="39"/>
  <c r="BE186" i="39"/>
  <c r="S186" i="39"/>
  <c r="AA186" i="39"/>
  <c r="AI186" i="39"/>
  <c r="AQ186" i="39"/>
  <c r="AY186" i="39"/>
  <c r="T186" i="39"/>
  <c r="AB186" i="39"/>
  <c r="AJ186" i="39"/>
  <c r="AR186" i="39"/>
  <c r="AZ186" i="39"/>
  <c r="U186" i="39"/>
  <c r="AC186" i="39"/>
  <c r="AK186" i="39"/>
  <c r="AS186" i="39"/>
  <c r="BA186" i="39"/>
  <c r="N186" i="39"/>
  <c r="V186" i="39"/>
  <c r="AD186" i="39"/>
  <c r="AL186" i="39"/>
  <c r="AT186" i="39"/>
  <c r="BB186" i="39"/>
  <c r="O186" i="39"/>
  <c r="W186" i="39"/>
  <c r="AE186" i="39"/>
  <c r="AM186" i="39"/>
  <c r="AU186" i="39"/>
  <c r="BC186" i="39"/>
  <c r="P186" i="39"/>
  <c r="X186" i="39"/>
  <c r="AF186" i="39"/>
  <c r="AN186" i="39"/>
  <c r="AV186" i="39"/>
  <c r="Q186" i="39"/>
  <c r="Y186" i="39"/>
  <c r="AG186" i="39"/>
  <c r="AO186" i="39"/>
  <c r="AW186" i="39"/>
  <c r="BF186" i="39"/>
  <c r="BG186" i="39"/>
  <c r="S185" i="39"/>
  <c r="AA185" i="39"/>
  <c r="AI185" i="39"/>
  <c r="AQ185" i="39"/>
  <c r="AY185" i="39"/>
  <c r="T185" i="39"/>
  <c r="AB185" i="39"/>
  <c r="AJ185" i="39"/>
  <c r="AR185" i="39"/>
  <c r="AZ185" i="39"/>
  <c r="N185" i="39"/>
  <c r="U185" i="39"/>
  <c r="AC185" i="39"/>
  <c r="AK185" i="39"/>
  <c r="AS185" i="39"/>
  <c r="BA185" i="39"/>
  <c r="BD185" i="39"/>
  <c r="V185" i="39"/>
  <c r="AD185" i="39"/>
  <c r="AL185" i="39"/>
  <c r="AT185" i="39"/>
  <c r="BB185" i="39"/>
  <c r="O185" i="39"/>
  <c r="W185" i="39"/>
  <c r="AE185" i="39"/>
  <c r="AM185" i="39"/>
  <c r="AU185" i="39"/>
  <c r="P185" i="39"/>
  <c r="X185" i="39"/>
  <c r="AF185" i="39"/>
  <c r="AN185" i="39"/>
  <c r="AV185" i="39"/>
  <c r="BC185" i="39"/>
  <c r="Q185" i="39"/>
  <c r="Y185" i="39"/>
  <c r="AG185" i="39"/>
  <c r="AO185" i="39"/>
  <c r="AW185" i="39"/>
  <c r="R185" i="39"/>
  <c r="Z185" i="39"/>
  <c r="AH185" i="39"/>
  <c r="AP185" i="39"/>
  <c r="AX185" i="39"/>
  <c r="BE185" i="39"/>
  <c r="BF185" i="39"/>
  <c r="AU41" i="39"/>
  <c r="S41" i="39"/>
  <c r="AA41" i="39"/>
  <c r="AI41" i="39"/>
  <c r="AQ41" i="39"/>
  <c r="T41" i="39"/>
  <c r="AB41" i="39"/>
  <c r="AJ41" i="39"/>
  <c r="AR41" i="39"/>
  <c r="AV41" i="39"/>
  <c r="U41" i="39"/>
  <c r="AC41" i="39"/>
  <c r="AK41" i="39"/>
  <c r="AS41" i="39"/>
  <c r="N41" i="39"/>
  <c r="V41" i="39"/>
  <c r="AD41" i="39"/>
  <c r="AL41" i="39"/>
  <c r="AT41" i="39"/>
  <c r="O41" i="39"/>
  <c r="W41" i="39"/>
  <c r="AE41" i="39"/>
  <c r="AM41" i="39"/>
  <c r="P41" i="39"/>
  <c r="X41" i="39"/>
  <c r="AF41" i="39"/>
  <c r="AN41" i="39"/>
  <c r="Q41" i="39"/>
  <c r="Y41" i="39"/>
  <c r="AG41" i="39"/>
  <c r="AO41" i="39"/>
  <c r="R41" i="39"/>
  <c r="Z41" i="39"/>
  <c r="AH41" i="39"/>
  <c r="AP41" i="39"/>
  <c r="AY246" i="39"/>
  <c r="Q246" i="39"/>
  <c r="Y246" i="39"/>
  <c r="AG246" i="39"/>
  <c r="AO246" i="39"/>
  <c r="AW246" i="39"/>
  <c r="R246" i="39"/>
  <c r="Z246" i="39"/>
  <c r="AH246" i="39"/>
  <c r="AP246" i="39"/>
  <c r="AX246" i="39"/>
  <c r="S246" i="39"/>
  <c r="AA246" i="39"/>
  <c r="AI246" i="39"/>
  <c r="AQ246" i="39"/>
  <c r="AZ246" i="39"/>
  <c r="T246" i="39"/>
  <c r="AB246" i="39"/>
  <c r="AJ246" i="39"/>
  <c r="AR246" i="39"/>
  <c r="U246" i="39"/>
  <c r="AC246" i="39"/>
  <c r="AK246" i="39"/>
  <c r="AS246" i="39"/>
  <c r="N246" i="39"/>
  <c r="V246" i="39"/>
  <c r="AD246" i="39"/>
  <c r="AL246" i="39"/>
  <c r="AT246" i="39"/>
  <c r="O246" i="39"/>
  <c r="W246" i="39"/>
  <c r="AE246" i="39"/>
  <c r="AM246" i="39"/>
  <c r="AU246" i="39"/>
  <c r="P246" i="39"/>
  <c r="X246" i="39"/>
  <c r="AF246" i="39"/>
  <c r="AN246" i="39"/>
  <c r="AV246" i="39"/>
  <c r="BA246" i="39"/>
  <c r="BB246" i="39"/>
  <c r="C78" i="39"/>
  <c r="AY45" i="39"/>
  <c r="N45" i="39"/>
  <c r="V45" i="39"/>
  <c r="AD45" i="39"/>
  <c r="AL45" i="39"/>
  <c r="AT45" i="39"/>
  <c r="O45" i="39"/>
  <c r="W45" i="39"/>
  <c r="AE45" i="39"/>
  <c r="AM45" i="39"/>
  <c r="AU45" i="39"/>
  <c r="P45" i="39"/>
  <c r="X45" i="39"/>
  <c r="AF45" i="39"/>
  <c r="AN45" i="39"/>
  <c r="AV45" i="39"/>
  <c r="Q45" i="39"/>
  <c r="Y45" i="39"/>
  <c r="AG45" i="39"/>
  <c r="AO45" i="39"/>
  <c r="AW45" i="39"/>
  <c r="R45" i="39"/>
  <c r="Z45" i="39"/>
  <c r="AH45" i="39"/>
  <c r="AP45" i="39"/>
  <c r="AX45" i="39"/>
  <c r="S45" i="39"/>
  <c r="AA45" i="39"/>
  <c r="AI45" i="39"/>
  <c r="AQ45" i="39"/>
  <c r="AZ45" i="39"/>
  <c r="T45" i="39"/>
  <c r="AB45" i="39"/>
  <c r="AJ45" i="39"/>
  <c r="AR45" i="39"/>
  <c r="U45" i="39"/>
  <c r="AC45" i="39"/>
  <c r="AK45" i="39"/>
  <c r="AS45" i="39"/>
  <c r="N58" i="39"/>
  <c r="U58" i="39"/>
  <c r="AC58" i="39"/>
  <c r="AK58" i="39"/>
  <c r="AS58" i="39"/>
  <c r="BA58" i="39"/>
  <c r="BI58" i="39"/>
  <c r="V58" i="39"/>
  <c r="AD58" i="39"/>
  <c r="AL58" i="39"/>
  <c r="AT58" i="39"/>
  <c r="BB58" i="39"/>
  <c r="BJ58" i="39"/>
  <c r="O58" i="39"/>
  <c r="W58" i="39"/>
  <c r="AE58" i="39"/>
  <c r="AM58" i="39"/>
  <c r="AU58" i="39"/>
  <c r="BC58" i="39"/>
  <c r="BK58" i="39"/>
  <c r="BM58" i="39"/>
  <c r="BL58" i="39"/>
  <c r="P58" i="39"/>
  <c r="X58" i="39"/>
  <c r="AF58" i="39"/>
  <c r="AN58" i="39"/>
  <c r="AV58" i="39"/>
  <c r="BD58" i="39"/>
  <c r="Q58" i="39"/>
  <c r="Y58" i="39"/>
  <c r="AG58" i="39"/>
  <c r="AO58" i="39"/>
  <c r="AW58" i="39"/>
  <c r="BE58" i="39"/>
  <c r="R58" i="39"/>
  <c r="Z58" i="39"/>
  <c r="AH58" i="39"/>
  <c r="AP58" i="39"/>
  <c r="AX58" i="39"/>
  <c r="BF58" i="39"/>
  <c r="S58" i="39"/>
  <c r="AA58" i="39"/>
  <c r="AI58" i="39"/>
  <c r="AQ58" i="39"/>
  <c r="AY58" i="39"/>
  <c r="BG58" i="39"/>
  <c r="T58" i="39"/>
  <c r="AB58" i="39"/>
  <c r="AJ58" i="39"/>
  <c r="AR58" i="39"/>
  <c r="AZ58" i="39"/>
  <c r="BH58" i="39"/>
  <c r="AU242" i="39"/>
  <c r="T242" i="39"/>
  <c r="AB242" i="39"/>
  <c r="AJ242" i="39"/>
  <c r="AR242" i="39"/>
  <c r="U242" i="39"/>
  <c r="AC242" i="39"/>
  <c r="AK242" i="39"/>
  <c r="AS242" i="39"/>
  <c r="N242" i="39"/>
  <c r="V242" i="39"/>
  <c r="AD242" i="39"/>
  <c r="AL242" i="39"/>
  <c r="AT242" i="39"/>
  <c r="O242" i="39"/>
  <c r="W242" i="39"/>
  <c r="AE242" i="39"/>
  <c r="AM242" i="39"/>
  <c r="P242" i="39"/>
  <c r="X242" i="39"/>
  <c r="AF242" i="39"/>
  <c r="AN242" i="39"/>
  <c r="Q242" i="39"/>
  <c r="Y242" i="39"/>
  <c r="AG242" i="39"/>
  <c r="AO242" i="39"/>
  <c r="AV242" i="39"/>
  <c r="R242" i="39"/>
  <c r="Z242" i="39"/>
  <c r="AH242" i="39"/>
  <c r="AP242" i="39"/>
  <c r="S242" i="39"/>
  <c r="AA242" i="39"/>
  <c r="AI242" i="39"/>
  <c r="AQ242" i="39"/>
  <c r="AW242" i="39"/>
  <c r="AX242" i="39"/>
  <c r="AX245" i="39"/>
  <c r="V245" i="39"/>
  <c r="AD245" i="39"/>
  <c r="AL245" i="39"/>
  <c r="AT245" i="39"/>
  <c r="O245" i="39"/>
  <c r="W245" i="39"/>
  <c r="AE245" i="39"/>
  <c r="AM245" i="39"/>
  <c r="AU245" i="39"/>
  <c r="P245" i="39"/>
  <c r="X245" i="39"/>
  <c r="AF245" i="39"/>
  <c r="AN245" i="39"/>
  <c r="AV245" i="39"/>
  <c r="AY245" i="39"/>
  <c r="Q245" i="39"/>
  <c r="Y245" i="39"/>
  <c r="AG245" i="39"/>
  <c r="AO245" i="39"/>
  <c r="AW245" i="39"/>
  <c r="R245" i="39"/>
  <c r="Z245" i="39"/>
  <c r="AH245" i="39"/>
  <c r="AP245" i="39"/>
  <c r="S245" i="39"/>
  <c r="AA245" i="39"/>
  <c r="AI245" i="39"/>
  <c r="AQ245" i="39"/>
  <c r="T245" i="39"/>
  <c r="AB245" i="39"/>
  <c r="AJ245" i="39"/>
  <c r="AR245" i="39"/>
  <c r="N245" i="39"/>
  <c r="U245" i="39"/>
  <c r="AC245" i="39"/>
  <c r="AK245" i="39"/>
  <c r="AS245" i="39"/>
  <c r="AZ245" i="39"/>
  <c r="BA245" i="39"/>
  <c r="BG53" i="39"/>
  <c r="N53" i="39"/>
  <c r="V53" i="39"/>
  <c r="AD53" i="39"/>
  <c r="AL53" i="39"/>
  <c r="AT53" i="39"/>
  <c r="BB53" i="39"/>
  <c r="O53" i="39"/>
  <c r="W53" i="39"/>
  <c r="AE53" i="39"/>
  <c r="AM53" i="39"/>
  <c r="AU53" i="39"/>
  <c r="BC53" i="39"/>
  <c r="P53" i="39"/>
  <c r="X53" i="39"/>
  <c r="AF53" i="39"/>
  <c r="AN53" i="39"/>
  <c r="AV53" i="39"/>
  <c r="BD53" i="39"/>
  <c r="Q53" i="39"/>
  <c r="Y53" i="39"/>
  <c r="AG53" i="39"/>
  <c r="AO53" i="39"/>
  <c r="AW53" i="39"/>
  <c r="BE53" i="39"/>
  <c r="BH53" i="39"/>
  <c r="R53" i="39"/>
  <c r="Z53" i="39"/>
  <c r="AH53" i="39"/>
  <c r="AP53" i="39"/>
  <c r="AX53" i="39"/>
  <c r="BF53" i="39"/>
  <c r="S53" i="39"/>
  <c r="AA53" i="39"/>
  <c r="AI53" i="39"/>
  <c r="AQ53" i="39"/>
  <c r="AY53" i="39"/>
  <c r="T53" i="39"/>
  <c r="AB53" i="39"/>
  <c r="AJ53" i="39"/>
  <c r="AR53" i="39"/>
  <c r="AZ53" i="39"/>
  <c r="U53" i="39"/>
  <c r="AC53" i="39"/>
  <c r="AK53" i="39"/>
  <c r="AS53" i="39"/>
  <c r="BA53" i="39"/>
  <c r="BE252" i="39"/>
  <c r="P252" i="39"/>
  <c r="X252" i="39"/>
  <c r="AF252" i="39"/>
  <c r="AN252" i="39"/>
  <c r="AV252" i="39"/>
  <c r="BD252" i="39"/>
  <c r="BF252" i="39"/>
  <c r="Q252" i="39"/>
  <c r="Y252" i="39"/>
  <c r="AG252" i="39"/>
  <c r="AO252" i="39"/>
  <c r="AW252" i="39"/>
  <c r="R252" i="39"/>
  <c r="Z252" i="39"/>
  <c r="AH252" i="39"/>
  <c r="AP252" i="39"/>
  <c r="AX252" i="39"/>
  <c r="S252" i="39"/>
  <c r="AA252" i="39"/>
  <c r="AI252" i="39"/>
  <c r="AQ252" i="39"/>
  <c r="AY252" i="39"/>
  <c r="T252" i="39"/>
  <c r="AB252" i="39"/>
  <c r="AJ252" i="39"/>
  <c r="AR252" i="39"/>
  <c r="AZ252" i="39"/>
  <c r="N252" i="39"/>
  <c r="U252" i="39"/>
  <c r="AC252" i="39"/>
  <c r="AK252" i="39"/>
  <c r="AS252" i="39"/>
  <c r="BA252" i="39"/>
  <c r="V252" i="39"/>
  <c r="AD252" i="39"/>
  <c r="AL252" i="39"/>
  <c r="AT252" i="39"/>
  <c r="BB252" i="39"/>
  <c r="O252" i="39"/>
  <c r="W252" i="39"/>
  <c r="AE252" i="39"/>
  <c r="AM252" i="39"/>
  <c r="AU252" i="39"/>
  <c r="BC252" i="39"/>
  <c r="BG252" i="39"/>
  <c r="BH252" i="39"/>
  <c r="S240" i="39"/>
  <c r="AA240" i="39"/>
  <c r="AI240" i="39"/>
  <c r="AQ240" i="39"/>
  <c r="T240" i="39"/>
  <c r="AB240" i="39"/>
  <c r="AJ240" i="39"/>
  <c r="AR240" i="39"/>
  <c r="N240" i="39"/>
  <c r="U240" i="39"/>
  <c r="AC240" i="39"/>
  <c r="AK240" i="39"/>
  <c r="AT240" i="39"/>
  <c r="V240" i="39"/>
  <c r="AD240" i="39"/>
  <c r="AL240" i="39"/>
  <c r="O240" i="39"/>
  <c r="W240" i="39"/>
  <c r="AE240" i="39"/>
  <c r="AM240" i="39"/>
  <c r="P240" i="39"/>
  <c r="X240" i="39"/>
  <c r="AF240" i="39"/>
  <c r="AN240" i="39"/>
  <c r="AS240" i="39"/>
  <c r="Q240" i="39"/>
  <c r="Y240" i="39"/>
  <c r="AG240" i="39"/>
  <c r="AO240" i="39"/>
  <c r="R240" i="39"/>
  <c r="Z240" i="39"/>
  <c r="AH240" i="39"/>
  <c r="AP240" i="39"/>
  <c r="AU240" i="39"/>
  <c r="AV240" i="39"/>
  <c r="P244" i="39"/>
  <c r="X244" i="39"/>
  <c r="AF244" i="39"/>
  <c r="AN244" i="39"/>
  <c r="AV244" i="39"/>
  <c r="AX244" i="39"/>
  <c r="Q244" i="39"/>
  <c r="Y244" i="39"/>
  <c r="AG244" i="39"/>
  <c r="AO244" i="39"/>
  <c r="R244" i="39"/>
  <c r="Z244" i="39"/>
  <c r="AH244" i="39"/>
  <c r="AP244" i="39"/>
  <c r="S244" i="39"/>
  <c r="AA244" i="39"/>
  <c r="AI244" i="39"/>
  <c r="AQ244" i="39"/>
  <c r="T244" i="39"/>
  <c r="AB244" i="39"/>
  <c r="AJ244" i="39"/>
  <c r="AR244" i="39"/>
  <c r="U244" i="39"/>
  <c r="AC244" i="39"/>
  <c r="AK244" i="39"/>
  <c r="AS244" i="39"/>
  <c r="N244" i="39"/>
  <c r="V244" i="39"/>
  <c r="AD244" i="39"/>
  <c r="AL244" i="39"/>
  <c r="AT244" i="39"/>
  <c r="O244" i="39"/>
  <c r="W244" i="39"/>
  <c r="AE244" i="39"/>
  <c r="AM244" i="39"/>
  <c r="AU244" i="39"/>
  <c r="AW244" i="39"/>
  <c r="AY244" i="39"/>
  <c r="AZ244" i="39"/>
  <c r="BE187" i="39"/>
  <c r="O187" i="39"/>
  <c r="W187" i="39"/>
  <c r="AE187" i="39"/>
  <c r="AM187" i="39"/>
  <c r="AU187" i="39"/>
  <c r="BC187" i="39"/>
  <c r="P187" i="39"/>
  <c r="X187" i="39"/>
  <c r="AF187" i="39"/>
  <c r="AN187" i="39"/>
  <c r="AV187" i="39"/>
  <c r="BD187" i="39"/>
  <c r="Q187" i="39"/>
  <c r="Y187" i="39"/>
  <c r="AG187" i="39"/>
  <c r="AO187" i="39"/>
  <c r="AW187" i="39"/>
  <c r="R187" i="39"/>
  <c r="Z187" i="39"/>
  <c r="AH187" i="39"/>
  <c r="AP187" i="39"/>
  <c r="AX187" i="39"/>
  <c r="BF187" i="39"/>
  <c r="S187" i="39"/>
  <c r="AA187" i="39"/>
  <c r="AI187" i="39"/>
  <c r="AQ187" i="39"/>
  <c r="AY187" i="39"/>
  <c r="T187" i="39"/>
  <c r="AB187" i="39"/>
  <c r="AJ187" i="39"/>
  <c r="AR187" i="39"/>
  <c r="AZ187" i="39"/>
  <c r="U187" i="39"/>
  <c r="AC187" i="39"/>
  <c r="AK187" i="39"/>
  <c r="AS187" i="39"/>
  <c r="BA187" i="39"/>
  <c r="N187" i="39"/>
  <c r="V187" i="39"/>
  <c r="AD187" i="39"/>
  <c r="AL187" i="39"/>
  <c r="AT187" i="39"/>
  <c r="BB187" i="39"/>
  <c r="BG187" i="39"/>
  <c r="BH187" i="39"/>
  <c r="BT66" i="39"/>
  <c r="Q66" i="39"/>
  <c r="Y66" i="39"/>
  <c r="AG66" i="39"/>
  <c r="AO66" i="39"/>
  <c r="AW66" i="39"/>
  <c r="BE66" i="39"/>
  <c r="BM66" i="39"/>
  <c r="R66" i="39"/>
  <c r="Z66" i="39"/>
  <c r="AH66" i="39"/>
  <c r="AP66" i="39"/>
  <c r="AX66" i="39"/>
  <c r="BF66" i="39"/>
  <c r="BN66" i="39"/>
  <c r="BU66" i="39"/>
  <c r="S66" i="39"/>
  <c r="AA66" i="39"/>
  <c r="AI66" i="39"/>
  <c r="AQ66" i="39"/>
  <c r="AY66" i="39"/>
  <c r="BG66" i="39"/>
  <c r="BO66" i="39"/>
  <c r="T66" i="39"/>
  <c r="AB66" i="39"/>
  <c r="AJ66" i="39"/>
  <c r="AR66" i="39"/>
  <c r="AZ66" i="39"/>
  <c r="BH66" i="39"/>
  <c r="BP66" i="39"/>
  <c r="U66" i="39"/>
  <c r="AC66" i="39"/>
  <c r="AK66" i="39"/>
  <c r="AS66" i="39"/>
  <c r="BA66" i="39"/>
  <c r="BI66" i="39"/>
  <c r="BQ66" i="39"/>
  <c r="N66" i="39"/>
  <c r="V66" i="39"/>
  <c r="AD66" i="39"/>
  <c r="AL66" i="39"/>
  <c r="AT66" i="39"/>
  <c r="BB66" i="39"/>
  <c r="BJ66" i="39"/>
  <c r="BR66" i="39"/>
  <c r="O66" i="39"/>
  <c r="W66" i="39"/>
  <c r="AE66" i="39"/>
  <c r="AM66" i="39"/>
  <c r="AU66" i="39"/>
  <c r="BC66" i="39"/>
  <c r="BK66" i="39"/>
  <c r="BS66" i="39"/>
  <c r="P66" i="39"/>
  <c r="X66" i="39"/>
  <c r="AF66" i="39"/>
  <c r="AN66" i="39"/>
  <c r="AV66" i="39"/>
  <c r="BD66" i="39"/>
  <c r="BL66" i="39"/>
  <c r="BO129" i="39"/>
  <c r="Q129" i="39"/>
  <c r="Y129" i="39"/>
  <c r="AG129" i="39"/>
  <c r="AO129" i="39"/>
  <c r="AW129" i="39"/>
  <c r="BE129" i="39"/>
  <c r="BM129" i="39"/>
  <c r="R129" i="39"/>
  <c r="Z129" i="39"/>
  <c r="AH129" i="39"/>
  <c r="AP129" i="39"/>
  <c r="AX129" i="39"/>
  <c r="BF129" i="39"/>
  <c r="BN129" i="39"/>
  <c r="S129" i="39"/>
  <c r="AA129" i="39"/>
  <c r="AI129" i="39"/>
  <c r="AQ129" i="39"/>
  <c r="AY129" i="39"/>
  <c r="BG129" i="39"/>
  <c r="T129" i="39"/>
  <c r="AB129" i="39"/>
  <c r="AJ129" i="39"/>
  <c r="AR129" i="39"/>
  <c r="AZ129" i="39"/>
  <c r="BH129" i="39"/>
  <c r="N129" i="39"/>
  <c r="U129" i="39"/>
  <c r="AC129" i="39"/>
  <c r="AK129" i="39"/>
  <c r="AS129" i="39"/>
  <c r="BA129" i="39"/>
  <c r="BI129" i="39"/>
  <c r="V129" i="39"/>
  <c r="AD129" i="39"/>
  <c r="AL129" i="39"/>
  <c r="AT129" i="39"/>
  <c r="BB129" i="39"/>
  <c r="BJ129" i="39"/>
  <c r="O129" i="39"/>
  <c r="W129" i="39"/>
  <c r="AE129" i="39"/>
  <c r="AM129" i="39"/>
  <c r="AU129" i="39"/>
  <c r="BC129" i="39"/>
  <c r="BK129" i="39"/>
  <c r="BP129" i="39"/>
  <c r="P129" i="39"/>
  <c r="X129" i="39"/>
  <c r="AF129" i="39"/>
  <c r="AN129" i="39"/>
  <c r="AV129" i="39"/>
  <c r="BD129" i="39"/>
  <c r="BL129" i="39"/>
  <c r="BQ129" i="39"/>
  <c r="P178" i="39"/>
  <c r="X178" i="39"/>
  <c r="AF178" i="39"/>
  <c r="AN178" i="39"/>
  <c r="Q178" i="39"/>
  <c r="Y178" i="39"/>
  <c r="AG178" i="39"/>
  <c r="AO178" i="39"/>
  <c r="R178" i="39"/>
  <c r="Z178" i="39"/>
  <c r="AH178" i="39"/>
  <c r="AP178" i="39"/>
  <c r="S178" i="39"/>
  <c r="AA178" i="39"/>
  <c r="AI178" i="39"/>
  <c r="AQ178" i="39"/>
  <c r="AV178" i="39"/>
  <c r="T178" i="39"/>
  <c r="AB178" i="39"/>
  <c r="AJ178" i="39"/>
  <c r="AR178" i="39"/>
  <c r="AW178" i="39"/>
  <c r="U178" i="39"/>
  <c r="AC178" i="39"/>
  <c r="AK178" i="39"/>
  <c r="AS178" i="39"/>
  <c r="N178" i="39"/>
  <c r="V178" i="39"/>
  <c r="AD178" i="39"/>
  <c r="AL178" i="39"/>
  <c r="AT178" i="39"/>
  <c r="O178" i="39"/>
  <c r="W178" i="39"/>
  <c r="AE178" i="39"/>
  <c r="AM178" i="39"/>
  <c r="AU178" i="39"/>
  <c r="AX178" i="39"/>
  <c r="AY178" i="39"/>
  <c r="O243" i="39"/>
  <c r="W243" i="39"/>
  <c r="AE243" i="39"/>
  <c r="AM243" i="39"/>
  <c r="AU243" i="39"/>
  <c r="AW243" i="39"/>
  <c r="P243" i="39"/>
  <c r="X243" i="39"/>
  <c r="AF243" i="39"/>
  <c r="AN243" i="39"/>
  <c r="Q243" i="39"/>
  <c r="Y243" i="39"/>
  <c r="AG243" i="39"/>
  <c r="AO243" i="39"/>
  <c r="R243" i="39"/>
  <c r="Z243" i="39"/>
  <c r="AH243" i="39"/>
  <c r="AP243" i="39"/>
  <c r="S243" i="39"/>
  <c r="AA243" i="39"/>
  <c r="AI243" i="39"/>
  <c r="AQ243" i="39"/>
  <c r="T243" i="39"/>
  <c r="AB243" i="39"/>
  <c r="AJ243" i="39"/>
  <c r="AR243" i="39"/>
  <c r="AV243" i="39"/>
  <c r="U243" i="39"/>
  <c r="AC243" i="39"/>
  <c r="AK243" i="39"/>
  <c r="AS243" i="39"/>
  <c r="N243" i="39"/>
  <c r="V243" i="39"/>
  <c r="AD243" i="39"/>
  <c r="AL243" i="39"/>
  <c r="AT243" i="39"/>
  <c r="AX243" i="39"/>
  <c r="AY243" i="39"/>
  <c r="R261" i="39"/>
  <c r="Z261" i="39"/>
  <c r="AH261" i="39"/>
  <c r="AP261" i="39"/>
  <c r="AX261" i="39"/>
  <c r="BF261" i="39"/>
  <c r="S261" i="39"/>
  <c r="AA261" i="39"/>
  <c r="AI261" i="39"/>
  <c r="AQ261" i="39"/>
  <c r="AY261" i="39"/>
  <c r="BG261" i="39"/>
  <c r="BN261" i="39"/>
  <c r="T261" i="39"/>
  <c r="AB261" i="39"/>
  <c r="AJ261" i="39"/>
  <c r="AR261" i="39"/>
  <c r="AZ261" i="39"/>
  <c r="BH261" i="39"/>
  <c r="N261" i="39"/>
  <c r="U261" i="39"/>
  <c r="AC261" i="39"/>
  <c r="AK261" i="39"/>
  <c r="AS261" i="39"/>
  <c r="BA261" i="39"/>
  <c r="BI261" i="39"/>
  <c r="V261" i="39"/>
  <c r="AD261" i="39"/>
  <c r="AL261" i="39"/>
  <c r="AT261" i="39"/>
  <c r="BB261" i="39"/>
  <c r="BJ261" i="39"/>
  <c r="O261" i="39"/>
  <c r="W261" i="39"/>
  <c r="AE261" i="39"/>
  <c r="AM261" i="39"/>
  <c r="AU261" i="39"/>
  <c r="BC261" i="39"/>
  <c r="BK261" i="39"/>
  <c r="P261" i="39"/>
  <c r="X261" i="39"/>
  <c r="AF261" i="39"/>
  <c r="AN261" i="39"/>
  <c r="AV261" i="39"/>
  <c r="BD261" i="39"/>
  <c r="BL261" i="39"/>
  <c r="BO261" i="39"/>
  <c r="Q261" i="39"/>
  <c r="Y261" i="39"/>
  <c r="AG261" i="39"/>
  <c r="AO261" i="39"/>
  <c r="AW261" i="39"/>
  <c r="BE261" i="39"/>
  <c r="BM261" i="39"/>
  <c r="BP261" i="39"/>
  <c r="BQ261" i="39"/>
  <c r="BI123" i="39"/>
  <c r="P123" i="39"/>
  <c r="X123" i="39"/>
  <c r="AF123" i="39"/>
  <c r="AN123" i="39"/>
  <c r="AV123" i="39"/>
  <c r="BD123" i="39"/>
  <c r="Q123" i="39"/>
  <c r="Y123" i="39"/>
  <c r="AG123" i="39"/>
  <c r="AO123" i="39"/>
  <c r="AW123" i="39"/>
  <c r="BE123" i="39"/>
  <c r="BJ123" i="39"/>
  <c r="R123" i="39"/>
  <c r="Z123" i="39"/>
  <c r="AH123" i="39"/>
  <c r="AP123" i="39"/>
  <c r="AX123" i="39"/>
  <c r="BF123" i="39"/>
  <c r="S123" i="39"/>
  <c r="AA123" i="39"/>
  <c r="AI123" i="39"/>
  <c r="AQ123" i="39"/>
  <c r="AY123" i="39"/>
  <c r="BG123" i="39"/>
  <c r="T123" i="39"/>
  <c r="AB123" i="39"/>
  <c r="AJ123" i="39"/>
  <c r="AR123" i="39"/>
  <c r="AZ123" i="39"/>
  <c r="BH123" i="39"/>
  <c r="N123" i="39"/>
  <c r="U123" i="39"/>
  <c r="AC123" i="39"/>
  <c r="AK123" i="39"/>
  <c r="AS123" i="39"/>
  <c r="BA123" i="39"/>
  <c r="V123" i="39"/>
  <c r="AD123" i="39"/>
  <c r="AL123" i="39"/>
  <c r="AT123" i="39"/>
  <c r="BB123" i="39"/>
  <c r="O123" i="39"/>
  <c r="W123" i="39"/>
  <c r="AE123" i="39"/>
  <c r="AM123" i="39"/>
  <c r="AU123" i="39"/>
  <c r="BC123" i="39"/>
  <c r="BK123" i="39"/>
  <c r="P49" i="39"/>
  <c r="X49" i="39"/>
  <c r="AF49" i="39"/>
  <c r="AN49" i="39"/>
  <c r="AV49" i="39"/>
  <c r="Q49" i="39"/>
  <c r="Y49" i="39"/>
  <c r="AG49" i="39"/>
  <c r="AO49" i="39"/>
  <c r="AW49" i="39"/>
  <c r="R49" i="39"/>
  <c r="Z49" i="39"/>
  <c r="AH49" i="39"/>
  <c r="AP49" i="39"/>
  <c r="AX49" i="39"/>
  <c r="S49" i="39"/>
  <c r="AA49" i="39"/>
  <c r="AI49" i="39"/>
  <c r="AQ49" i="39"/>
  <c r="AY49" i="39"/>
  <c r="BD49" i="39"/>
  <c r="T49" i="39"/>
  <c r="AB49" i="39"/>
  <c r="AJ49" i="39"/>
  <c r="AR49" i="39"/>
  <c r="AZ49" i="39"/>
  <c r="BC49" i="39"/>
  <c r="N49" i="39"/>
  <c r="U49" i="39"/>
  <c r="AC49" i="39"/>
  <c r="AK49" i="39"/>
  <c r="AS49" i="39"/>
  <c r="BA49" i="39"/>
  <c r="V49" i="39"/>
  <c r="AD49" i="39"/>
  <c r="AL49" i="39"/>
  <c r="AT49" i="39"/>
  <c r="BB49" i="39"/>
  <c r="O49" i="39"/>
  <c r="W49" i="39"/>
  <c r="AE49" i="39"/>
  <c r="AM49" i="39"/>
  <c r="AU49" i="39"/>
  <c r="O176" i="39"/>
  <c r="W176" i="39"/>
  <c r="AE176" i="39"/>
  <c r="AM176" i="39"/>
  <c r="P176" i="39"/>
  <c r="X176" i="39"/>
  <c r="AF176" i="39"/>
  <c r="AN176" i="39"/>
  <c r="Q176" i="39"/>
  <c r="Y176" i="39"/>
  <c r="AG176" i="39"/>
  <c r="AO176" i="39"/>
  <c r="R176" i="39"/>
  <c r="Z176" i="39"/>
  <c r="AH176" i="39"/>
  <c r="AP176" i="39"/>
  <c r="AT176" i="39"/>
  <c r="S176" i="39"/>
  <c r="AA176" i="39"/>
  <c r="AI176" i="39"/>
  <c r="AQ176" i="39"/>
  <c r="T176" i="39"/>
  <c r="AB176" i="39"/>
  <c r="AJ176" i="39"/>
  <c r="AR176" i="39"/>
  <c r="N176" i="39"/>
  <c r="U176" i="39"/>
  <c r="AC176" i="39"/>
  <c r="AK176" i="39"/>
  <c r="AS176" i="39"/>
  <c r="V176" i="39"/>
  <c r="AD176" i="39"/>
  <c r="AL176" i="39"/>
  <c r="AU176" i="39"/>
  <c r="AV176" i="39"/>
  <c r="AW176" i="39"/>
  <c r="S60" i="39"/>
  <c r="AA60" i="39"/>
  <c r="AI60" i="39"/>
  <c r="AQ60" i="39"/>
  <c r="AY60" i="39"/>
  <c r="BG60" i="39"/>
  <c r="BN60" i="39"/>
  <c r="T60" i="39"/>
  <c r="AB60" i="39"/>
  <c r="AJ60" i="39"/>
  <c r="AR60" i="39"/>
  <c r="AZ60" i="39"/>
  <c r="BH60" i="39"/>
  <c r="U60" i="39"/>
  <c r="AC60" i="39"/>
  <c r="AK60" i="39"/>
  <c r="AS60" i="39"/>
  <c r="BA60" i="39"/>
  <c r="BI60" i="39"/>
  <c r="N60" i="39"/>
  <c r="V60" i="39"/>
  <c r="AD60" i="39"/>
  <c r="AL60" i="39"/>
  <c r="AT60" i="39"/>
  <c r="BB60" i="39"/>
  <c r="BJ60" i="39"/>
  <c r="BO60" i="39"/>
  <c r="O60" i="39"/>
  <c r="W60" i="39"/>
  <c r="AE60" i="39"/>
  <c r="AM60" i="39"/>
  <c r="AU60" i="39"/>
  <c r="BC60" i="39"/>
  <c r="BK60" i="39"/>
  <c r="P60" i="39"/>
  <c r="X60" i="39"/>
  <c r="AF60" i="39"/>
  <c r="AN60" i="39"/>
  <c r="AV60" i="39"/>
  <c r="BD60" i="39"/>
  <c r="BL60" i="39"/>
  <c r="Q60" i="39"/>
  <c r="Y60" i="39"/>
  <c r="AG60" i="39"/>
  <c r="AO60" i="39"/>
  <c r="AW60" i="39"/>
  <c r="BE60" i="39"/>
  <c r="BM60" i="39"/>
  <c r="R60" i="39"/>
  <c r="Z60" i="39"/>
  <c r="AH60" i="39"/>
  <c r="AP60" i="39"/>
  <c r="AX60" i="39"/>
  <c r="BF60" i="39"/>
  <c r="T120" i="39"/>
  <c r="AB120" i="39"/>
  <c r="AJ120" i="39"/>
  <c r="AR120" i="39"/>
  <c r="AZ120" i="39"/>
  <c r="N120" i="39"/>
  <c r="U120" i="39"/>
  <c r="AC120" i="39"/>
  <c r="AK120" i="39"/>
  <c r="AS120" i="39"/>
  <c r="BA120" i="39"/>
  <c r="V120" i="39"/>
  <c r="AD120" i="39"/>
  <c r="AL120" i="39"/>
  <c r="AT120" i="39"/>
  <c r="BB120" i="39"/>
  <c r="O120" i="39"/>
  <c r="W120" i="39"/>
  <c r="AE120" i="39"/>
  <c r="AM120" i="39"/>
  <c r="AU120" i="39"/>
  <c r="BC120" i="39"/>
  <c r="BG120" i="39"/>
  <c r="P120" i="39"/>
  <c r="X120" i="39"/>
  <c r="AF120" i="39"/>
  <c r="AN120" i="39"/>
  <c r="AV120" i="39"/>
  <c r="BD120" i="39"/>
  <c r="BF120" i="39"/>
  <c r="Q120" i="39"/>
  <c r="Y120" i="39"/>
  <c r="AG120" i="39"/>
  <c r="AO120" i="39"/>
  <c r="AW120" i="39"/>
  <c r="BE120" i="39"/>
  <c r="R120" i="39"/>
  <c r="Z120" i="39"/>
  <c r="AH120" i="39"/>
  <c r="AP120" i="39"/>
  <c r="AX120" i="39"/>
  <c r="S120" i="39"/>
  <c r="AA120" i="39"/>
  <c r="AI120" i="39"/>
  <c r="AQ120" i="39"/>
  <c r="AY120" i="39"/>
  <c r="BH120" i="39"/>
  <c r="R43" i="39"/>
  <c r="Z43" i="39"/>
  <c r="AH43" i="39"/>
  <c r="AP43" i="39"/>
  <c r="S43" i="39"/>
  <c r="AA43" i="39"/>
  <c r="AI43" i="39"/>
  <c r="AQ43" i="39"/>
  <c r="T43" i="39"/>
  <c r="AB43" i="39"/>
  <c r="AJ43" i="39"/>
  <c r="AR43" i="39"/>
  <c r="U43" i="39"/>
  <c r="AC43" i="39"/>
  <c r="AK43" i="39"/>
  <c r="AS43" i="39"/>
  <c r="AW43" i="39"/>
  <c r="N43" i="39"/>
  <c r="V43" i="39"/>
  <c r="AD43" i="39"/>
  <c r="AL43" i="39"/>
  <c r="AT43" i="39"/>
  <c r="O43" i="39"/>
  <c r="W43" i="39"/>
  <c r="AE43" i="39"/>
  <c r="AM43" i="39"/>
  <c r="AU43" i="39"/>
  <c r="P43" i="39"/>
  <c r="X43" i="39"/>
  <c r="AF43" i="39"/>
  <c r="AN43" i="39"/>
  <c r="AV43" i="39"/>
  <c r="AX43" i="39"/>
  <c r="Q43" i="39"/>
  <c r="Y43" i="39"/>
  <c r="AG43" i="39"/>
  <c r="AO43" i="39"/>
  <c r="BF188" i="39"/>
  <c r="T188" i="39"/>
  <c r="AB188" i="39"/>
  <c r="AJ188" i="39"/>
  <c r="AR188" i="39"/>
  <c r="AZ188" i="39"/>
  <c r="N188" i="39"/>
  <c r="U188" i="39"/>
  <c r="AC188" i="39"/>
  <c r="AK188" i="39"/>
  <c r="AS188" i="39"/>
  <c r="BA188" i="39"/>
  <c r="V188" i="39"/>
  <c r="AD188" i="39"/>
  <c r="AL188" i="39"/>
  <c r="AT188" i="39"/>
  <c r="BB188" i="39"/>
  <c r="O188" i="39"/>
  <c r="W188" i="39"/>
  <c r="AE188" i="39"/>
  <c r="AM188" i="39"/>
  <c r="AU188" i="39"/>
  <c r="BC188" i="39"/>
  <c r="P188" i="39"/>
  <c r="X188" i="39"/>
  <c r="AF188" i="39"/>
  <c r="AN188" i="39"/>
  <c r="AV188" i="39"/>
  <c r="BD188" i="39"/>
  <c r="BG188" i="39"/>
  <c r="Q188" i="39"/>
  <c r="Y188" i="39"/>
  <c r="AG188" i="39"/>
  <c r="AO188" i="39"/>
  <c r="AW188" i="39"/>
  <c r="BE188" i="39"/>
  <c r="R188" i="39"/>
  <c r="Z188" i="39"/>
  <c r="AH188" i="39"/>
  <c r="AP188" i="39"/>
  <c r="AX188" i="39"/>
  <c r="S188" i="39"/>
  <c r="AA188" i="39"/>
  <c r="AI188" i="39"/>
  <c r="AQ188" i="39"/>
  <c r="AY188" i="39"/>
  <c r="BH188" i="39"/>
  <c r="BI188" i="39"/>
  <c r="AX180" i="39"/>
  <c r="R180" i="39"/>
  <c r="Z180" i="39"/>
  <c r="AH180" i="39"/>
  <c r="AP180" i="39"/>
  <c r="S180" i="39"/>
  <c r="AA180" i="39"/>
  <c r="AI180" i="39"/>
  <c r="AQ180" i="39"/>
  <c r="T180" i="39"/>
  <c r="AB180" i="39"/>
  <c r="AJ180" i="39"/>
  <c r="AR180" i="39"/>
  <c r="N180" i="39"/>
  <c r="U180" i="39"/>
  <c r="AC180" i="39"/>
  <c r="AK180" i="39"/>
  <c r="AS180" i="39"/>
  <c r="V180" i="39"/>
  <c r="AD180" i="39"/>
  <c r="AL180" i="39"/>
  <c r="AT180" i="39"/>
  <c r="O180" i="39"/>
  <c r="W180" i="39"/>
  <c r="AE180" i="39"/>
  <c r="AM180" i="39"/>
  <c r="AU180" i="39"/>
  <c r="P180" i="39"/>
  <c r="X180" i="39"/>
  <c r="AF180" i="39"/>
  <c r="AN180" i="39"/>
  <c r="AV180" i="39"/>
  <c r="AY180" i="39"/>
  <c r="Q180" i="39"/>
  <c r="Y180" i="39"/>
  <c r="AG180" i="39"/>
  <c r="AO180" i="39"/>
  <c r="AW180" i="39"/>
  <c r="AZ180" i="39"/>
  <c r="BA180" i="39"/>
  <c r="P52" i="39"/>
  <c r="X52" i="39"/>
  <c r="AF52" i="39"/>
  <c r="AN52" i="39"/>
  <c r="AV52" i="39"/>
  <c r="BD52" i="39"/>
  <c r="BG52" i="39"/>
  <c r="Q52" i="39"/>
  <c r="Y52" i="39"/>
  <c r="AG52" i="39"/>
  <c r="AO52" i="39"/>
  <c r="AW52" i="39"/>
  <c r="BE52" i="39"/>
  <c r="R52" i="39"/>
  <c r="Z52" i="39"/>
  <c r="AH52" i="39"/>
  <c r="AP52" i="39"/>
  <c r="AX52" i="39"/>
  <c r="S52" i="39"/>
  <c r="AA52" i="39"/>
  <c r="AI52" i="39"/>
  <c r="AQ52" i="39"/>
  <c r="AY52" i="39"/>
  <c r="T52" i="39"/>
  <c r="AB52" i="39"/>
  <c r="AJ52" i="39"/>
  <c r="AR52" i="39"/>
  <c r="AZ52" i="39"/>
  <c r="U52" i="39"/>
  <c r="AC52" i="39"/>
  <c r="AK52" i="39"/>
  <c r="AS52" i="39"/>
  <c r="BA52" i="39"/>
  <c r="N52" i="39"/>
  <c r="V52" i="39"/>
  <c r="AD52" i="39"/>
  <c r="AL52" i="39"/>
  <c r="AT52" i="39"/>
  <c r="BB52" i="39"/>
  <c r="O52" i="39"/>
  <c r="W52" i="39"/>
  <c r="AE52" i="39"/>
  <c r="AM52" i="39"/>
  <c r="AU52" i="39"/>
  <c r="BC52" i="39"/>
  <c r="BF52" i="39"/>
  <c r="O122" i="39"/>
  <c r="W122" i="39"/>
  <c r="AE122" i="39"/>
  <c r="AM122" i="39"/>
  <c r="AU122" i="39"/>
  <c r="BC122" i="39"/>
  <c r="P122" i="39"/>
  <c r="X122" i="39"/>
  <c r="AF122" i="39"/>
  <c r="AN122" i="39"/>
  <c r="AV122" i="39"/>
  <c r="BD122" i="39"/>
  <c r="Q122" i="39"/>
  <c r="Y122" i="39"/>
  <c r="AG122" i="39"/>
  <c r="AO122" i="39"/>
  <c r="AW122" i="39"/>
  <c r="BE122" i="39"/>
  <c r="R122" i="39"/>
  <c r="Z122" i="39"/>
  <c r="AH122" i="39"/>
  <c r="AP122" i="39"/>
  <c r="AX122" i="39"/>
  <c r="BF122" i="39"/>
  <c r="BI122" i="39"/>
  <c r="S122" i="39"/>
  <c r="AA122" i="39"/>
  <c r="AI122" i="39"/>
  <c r="AQ122" i="39"/>
  <c r="AY122" i="39"/>
  <c r="BG122" i="39"/>
  <c r="T122" i="39"/>
  <c r="AB122" i="39"/>
  <c r="AJ122" i="39"/>
  <c r="AR122" i="39"/>
  <c r="AZ122" i="39"/>
  <c r="BH122" i="39"/>
  <c r="U122" i="39"/>
  <c r="AC122" i="39"/>
  <c r="AK122" i="39"/>
  <c r="AS122" i="39"/>
  <c r="BA122" i="39"/>
  <c r="N122" i="39"/>
  <c r="V122" i="39"/>
  <c r="AD122" i="39"/>
  <c r="AL122" i="39"/>
  <c r="AT122" i="39"/>
  <c r="BB122" i="39"/>
  <c r="BJ122" i="39"/>
  <c r="BM194" i="39"/>
  <c r="V194" i="39"/>
  <c r="AD194" i="39"/>
  <c r="AL194" i="39"/>
  <c r="AT194" i="39"/>
  <c r="BB194" i="39"/>
  <c r="BJ194" i="39"/>
  <c r="AK194" i="39"/>
  <c r="BA194" i="39"/>
  <c r="O194" i="39"/>
  <c r="W194" i="39"/>
  <c r="AE194" i="39"/>
  <c r="AM194" i="39"/>
  <c r="AU194" i="39"/>
  <c r="BC194" i="39"/>
  <c r="BK194" i="39"/>
  <c r="N194" i="39"/>
  <c r="U194" i="39"/>
  <c r="AC194" i="39"/>
  <c r="AS194" i="39"/>
  <c r="BI194" i="39"/>
  <c r="P194" i="39"/>
  <c r="X194" i="39"/>
  <c r="AF194" i="39"/>
  <c r="AN194" i="39"/>
  <c r="AV194" i="39"/>
  <c r="BD194" i="39"/>
  <c r="Q194" i="39"/>
  <c r="Y194" i="39"/>
  <c r="AG194" i="39"/>
  <c r="AO194" i="39"/>
  <c r="AW194" i="39"/>
  <c r="BE194" i="39"/>
  <c r="R194" i="39"/>
  <c r="Z194" i="39"/>
  <c r="AH194" i="39"/>
  <c r="AP194" i="39"/>
  <c r="AX194" i="39"/>
  <c r="BF194" i="39"/>
  <c r="BL194" i="39"/>
  <c r="S194" i="39"/>
  <c r="AA194" i="39"/>
  <c r="AI194" i="39"/>
  <c r="AQ194" i="39"/>
  <c r="AY194" i="39"/>
  <c r="BG194" i="39"/>
  <c r="T194" i="39"/>
  <c r="AB194" i="39"/>
  <c r="AJ194" i="39"/>
  <c r="AR194" i="39"/>
  <c r="AZ194" i="39"/>
  <c r="BH194" i="39"/>
  <c r="BN194" i="39"/>
  <c r="BO194" i="39"/>
  <c r="BK125" i="39"/>
  <c r="O125" i="39"/>
  <c r="W125" i="39"/>
  <c r="AE125" i="39"/>
  <c r="AM125" i="39"/>
  <c r="AU125" i="39"/>
  <c r="BC125" i="39"/>
  <c r="P125" i="39"/>
  <c r="X125" i="39"/>
  <c r="AF125" i="39"/>
  <c r="AN125" i="39"/>
  <c r="AV125" i="39"/>
  <c r="BD125" i="39"/>
  <c r="BL125" i="39"/>
  <c r="Q125" i="39"/>
  <c r="Y125" i="39"/>
  <c r="AG125" i="39"/>
  <c r="AO125" i="39"/>
  <c r="AW125" i="39"/>
  <c r="BE125" i="39"/>
  <c r="R125" i="39"/>
  <c r="Z125" i="39"/>
  <c r="AH125" i="39"/>
  <c r="AP125" i="39"/>
  <c r="AX125" i="39"/>
  <c r="BF125" i="39"/>
  <c r="S125" i="39"/>
  <c r="AA125" i="39"/>
  <c r="AI125" i="39"/>
  <c r="AQ125" i="39"/>
  <c r="AY125" i="39"/>
  <c r="BG125" i="39"/>
  <c r="T125" i="39"/>
  <c r="AB125" i="39"/>
  <c r="AJ125" i="39"/>
  <c r="AR125" i="39"/>
  <c r="AZ125" i="39"/>
  <c r="BH125" i="39"/>
  <c r="U125" i="39"/>
  <c r="AC125" i="39"/>
  <c r="AK125" i="39"/>
  <c r="AS125" i="39"/>
  <c r="BA125" i="39"/>
  <c r="BI125" i="39"/>
  <c r="N125" i="39"/>
  <c r="V125" i="39"/>
  <c r="AD125" i="39"/>
  <c r="AL125" i="39"/>
  <c r="AT125" i="39"/>
  <c r="BB125" i="39"/>
  <c r="BJ125" i="39"/>
  <c r="BM125" i="39"/>
  <c r="O198" i="39"/>
  <c r="W198" i="39"/>
  <c r="AE198" i="39"/>
  <c r="AM198" i="39"/>
  <c r="AU198" i="39"/>
  <c r="BC198" i="39"/>
  <c r="BK198" i="39"/>
  <c r="BQ198" i="39"/>
  <c r="P198" i="39"/>
  <c r="X198" i="39"/>
  <c r="AF198" i="39"/>
  <c r="AN198" i="39"/>
  <c r="AV198" i="39"/>
  <c r="BD198" i="39"/>
  <c r="BL198" i="39"/>
  <c r="Q198" i="39"/>
  <c r="Y198" i="39"/>
  <c r="AG198" i="39"/>
  <c r="AO198" i="39"/>
  <c r="AW198" i="39"/>
  <c r="BE198" i="39"/>
  <c r="BM198" i="39"/>
  <c r="BP198" i="39"/>
  <c r="R198" i="39"/>
  <c r="Z198" i="39"/>
  <c r="AH198" i="39"/>
  <c r="AP198" i="39"/>
  <c r="AX198" i="39"/>
  <c r="BF198" i="39"/>
  <c r="BN198" i="39"/>
  <c r="S198" i="39"/>
  <c r="AA198" i="39"/>
  <c r="AI198" i="39"/>
  <c r="AQ198" i="39"/>
  <c r="AY198" i="39"/>
  <c r="BG198" i="39"/>
  <c r="BO198" i="39"/>
  <c r="T198" i="39"/>
  <c r="AB198" i="39"/>
  <c r="AJ198" i="39"/>
  <c r="AR198" i="39"/>
  <c r="AZ198" i="39"/>
  <c r="BH198" i="39"/>
  <c r="U198" i="39"/>
  <c r="AC198" i="39"/>
  <c r="AK198" i="39"/>
  <c r="AS198" i="39"/>
  <c r="BA198" i="39"/>
  <c r="BI198" i="39"/>
  <c r="N198" i="39"/>
  <c r="V198" i="39"/>
  <c r="AD198" i="39"/>
  <c r="AL198" i="39"/>
  <c r="AT198" i="39"/>
  <c r="BB198" i="39"/>
  <c r="BJ198" i="39"/>
  <c r="BR198" i="39"/>
  <c r="BS198" i="39"/>
  <c r="R265" i="39"/>
  <c r="Z265" i="39"/>
  <c r="AH265" i="39"/>
  <c r="AP265" i="39"/>
  <c r="AX265" i="39"/>
  <c r="BF265" i="39"/>
  <c r="BN265" i="39"/>
  <c r="S265" i="39"/>
  <c r="AA265" i="39"/>
  <c r="AI265" i="39"/>
  <c r="AQ265" i="39"/>
  <c r="AY265" i="39"/>
  <c r="BG265" i="39"/>
  <c r="BO265" i="39"/>
  <c r="T265" i="39"/>
  <c r="AB265" i="39"/>
  <c r="AJ265" i="39"/>
  <c r="AR265" i="39"/>
  <c r="AZ265" i="39"/>
  <c r="BH265" i="39"/>
  <c r="BP265" i="39"/>
  <c r="U265" i="39"/>
  <c r="AC265" i="39"/>
  <c r="AK265" i="39"/>
  <c r="AS265" i="39"/>
  <c r="BA265" i="39"/>
  <c r="BI265" i="39"/>
  <c r="BQ265" i="39"/>
  <c r="BR265" i="39"/>
  <c r="N265" i="39"/>
  <c r="V265" i="39"/>
  <c r="AD265" i="39"/>
  <c r="AL265" i="39"/>
  <c r="AT265" i="39"/>
  <c r="BB265" i="39"/>
  <c r="BJ265" i="39"/>
  <c r="O265" i="39"/>
  <c r="W265" i="39"/>
  <c r="AE265" i="39"/>
  <c r="AM265" i="39"/>
  <c r="AU265" i="39"/>
  <c r="BC265" i="39"/>
  <c r="BK265" i="39"/>
  <c r="P265" i="39"/>
  <c r="X265" i="39"/>
  <c r="AF265" i="39"/>
  <c r="AN265" i="39"/>
  <c r="AV265" i="39"/>
  <c r="BD265" i="39"/>
  <c r="BL265" i="39"/>
  <c r="BS265" i="39"/>
  <c r="Q265" i="39"/>
  <c r="Y265" i="39"/>
  <c r="AG265" i="39"/>
  <c r="AO265" i="39"/>
  <c r="AW265" i="39"/>
  <c r="BE265" i="39"/>
  <c r="BM265" i="39"/>
  <c r="BT265" i="39"/>
  <c r="BU265" i="39"/>
  <c r="BH255" i="39"/>
  <c r="O255" i="39"/>
  <c r="W255" i="39"/>
  <c r="AE255" i="39"/>
  <c r="AM255" i="39"/>
  <c r="AU255" i="39"/>
  <c r="BC255" i="39"/>
  <c r="P255" i="39"/>
  <c r="X255" i="39"/>
  <c r="AF255" i="39"/>
  <c r="AN255" i="39"/>
  <c r="AV255" i="39"/>
  <c r="BD255" i="39"/>
  <c r="Q255" i="39"/>
  <c r="Y255" i="39"/>
  <c r="AG255" i="39"/>
  <c r="AO255" i="39"/>
  <c r="AW255" i="39"/>
  <c r="BE255" i="39"/>
  <c r="R255" i="39"/>
  <c r="Z255" i="39"/>
  <c r="AH255" i="39"/>
  <c r="AP255" i="39"/>
  <c r="AX255" i="39"/>
  <c r="BF255" i="39"/>
  <c r="S255" i="39"/>
  <c r="AA255" i="39"/>
  <c r="AI255" i="39"/>
  <c r="AQ255" i="39"/>
  <c r="AY255" i="39"/>
  <c r="BG255" i="39"/>
  <c r="T255" i="39"/>
  <c r="AB255" i="39"/>
  <c r="AJ255" i="39"/>
  <c r="AR255" i="39"/>
  <c r="AZ255" i="39"/>
  <c r="BI255" i="39"/>
  <c r="N255" i="39"/>
  <c r="U255" i="39"/>
  <c r="AC255" i="39"/>
  <c r="AK255" i="39"/>
  <c r="AS255" i="39"/>
  <c r="BA255" i="39"/>
  <c r="V255" i="39"/>
  <c r="AD255" i="39"/>
  <c r="AL255" i="39"/>
  <c r="AT255" i="39"/>
  <c r="BB255" i="39"/>
  <c r="BJ255" i="39"/>
  <c r="BK255" i="39"/>
  <c r="BI191" i="39"/>
  <c r="S191" i="39"/>
  <c r="AA191" i="39"/>
  <c r="AI191" i="39"/>
  <c r="AQ191" i="39"/>
  <c r="AY191" i="39"/>
  <c r="BG191" i="39"/>
  <c r="T191" i="39"/>
  <c r="AB191" i="39"/>
  <c r="AJ191" i="39"/>
  <c r="AR191" i="39"/>
  <c r="AZ191" i="39"/>
  <c r="BH191" i="39"/>
  <c r="N191" i="39"/>
  <c r="U191" i="39"/>
  <c r="AC191" i="39"/>
  <c r="AK191" i="39"/>
  <c r="AS191" i="39"/>
  <c r="BA191" i="39"/>
  <c r="BJ191" i="39"/>
  <c r="V191" i="39"/>
  <c r="AD191" i="39"/>
  <c r="AL191" i="39"/>
  <c r="AT191" i="39"/>
  <c r="BB191" i="39"/>
  <c r="O191" i="39"/>
  <c r="W191" i="39"/>
  <c r="AE191" i="39"/>
  <c r="AM191" i="39"/>
  <c r="AU191" i="39"/>
  <c r="BC191" i="39"/>
  <c r="P191" i="39"/>
  <c r="X191" i="39"/>
  <c r="AF191" i="39"/>
  <c r="AN191" i="39"/>
  <c r="AV191" i="39"/>
  <c r="BD191" i="39"/>
  <c r="Q191" i="39"/>
  <c r="Y191" i="39"/>
  <c r="AG191" i="39"/>
  <c r="AO191" i="39"/>
  <c r="AW191" i="39"/>
  <c r="BE191" i="39"/>
  <c r="R191" i="39"/>
  <c r="Z191" i="39"/>
  <c r="AH191" i="39"/>
  <c r="AP191" i="39"/>
  <c r="AX191" i="39"/>
  <c r="BF191" i="39"/>
  <c r="BK191" i="39"/>
  <c r="BL191" i="39"/>
  <c r="BG189" i="39"/>
  <c r="S189" i="39"/>
  <c r="AA189" i="39"/>
  <c r="AI189" i="39"/>
  <c r="AQ189" i="39"/>
  <c r="AY189" i="39"/>
  <c r="T189" i="39"/>
  <c r="AB189" i="39"/>
  <c r="AJ189" i="39"/>
  <c r="AR189" i="39"/>
  <c r="AZ189" i="39"/>
  <c r="U189" i="39"/>
  <c r="AC189" i="39"/>
  <c r="AK189" i="39"/>
  <c r="AS189" i="39"/>
  <c r="BA189" i="39"/>
  <c r="N189" i="39"/>
  <c r="V189" i="39"/>
  <c r="AD189" i="39"/>
  <c r="AL189" i="39"/>
  <c r="AT189" i="39"/>
  <c r="BB189" i="39"/>
  <c r="O189" i="39"/>
  <c r="W189" i="39"/>
  <c r="AE189" i="39"/>
  <c r="AM189" i="39"/>
  <c r="AU189" i="39"/>
  <c r="BC189" i="39"/>
  <c r="P189" i="39"/>
  <c r="X189" i="39"/>
  <c r="AF189" i="39"/>
  <c r="AN189" i="39"/>
  <c r="AV189" i="39"/>
  <c r="BD189" i="39"/>
  <c r="Q189" i="39"/>
  <c r="Y189" i="39"/>
  <c r="AG189" i="39"/>
  <c r="AO189" i="39"/>
  <c r="AW189" i="39"/>
  <c r="BE189" i="39"/>
  <c r="BH189" i="39"/>
  <c r="R189" i="39"/>
  <c r="Z189" i="39"/>
  <c r="AH189" i="39"/>
  <c r="AP189" i="39"/>
  <c r="AX189" i="39"/>
  <c r="BF189" i="39"/>
  <c r="BI189" i="39"/>
  <c r="BJ189" i="39"/>
  <c r="BJ124" i="39"/>
  <c r="P124" i="39"/>
  <c r="X124" i="39"/>
  <c r="AF124" i="39"/>
  <c r="AN124" i="39"/>
  <c r="AV124" i="39"/>
  <c r="BD124" i="39"/>
  <c r="Q124" i="39"/>
  <c r="Y124" i="39"/>
  <c r="AG124" i="39"/>
  <c r="AO124" i="39"/>
  <c r="AW124" i="39"/>
  <c r="BE124" i="39"/>
  <c r="R124" i="39"/>
  <c r="Z124" i="39"/>
  <c r="AH124" i="39"/>
  <c r="AP124" i="39"/>
  <c r="AX124" i="39"/>
  <c r="BF124" i="39"/>
  <c r="BK124" i="39"/>
  <c r="S124" i="39"/>
  <c r="AA124" i="39"/>
  <c r="AI124" i="39"/>
  <c r="AQ124" i="39"/>
  <c r="AY124" i="39"/>
  <c r="BG124" i="39"/>
  <c r="T124" i="39"/>
  <c r="AB124" i="39"/>
  <c r="AJ124" i="39"/>
  <c r="AR124" i="39"/>
  <c r="AZ124" i="39"/>
  <c r="BH124" i="39"/>
  <c r="U124" i="39"/>
  <c r="AC124" i="39"/>
  <c r="AK124" i="39"/>
  <c r="AS124" i="39"/>
  <c r="BA124" i="39"/>
  <c r="BI124" i="39"/>
  <c r="N124" i="39"/>
  <c r="V124" i="39"/>
  <c r="AD124" i="39"/>
  <c r="AL124" i="39"/>
  <c r="AT124" i="39"/>
  <c r="BB124" i="39"/>
  <c r="O124" i="39"/>
  <c r="W124" i="39"/>
  <c r="AE124" i="39"/>
  <c r="AM124" i="39"/>
  <c r="AU124" i="39"/>
  <c r="BC124" i="39"/>
  <c r="BL124" i="39"/>
  <c r="BA183" i="39"/>
  <c r="V183" i="39"/>
  <c r="AD183" i="39"/>
  <c r="AL183" i="39"/>
  <c r="AT183" i="39"/>
  <c r="O183" i="39"/>
  <c r="W183" i="39"/>
  <c r="AE183" i="39"/>
  <c r="AM183" i="39"/>
  <c r="AU183" i="39"/>
  <c r="P183" i="39"/>
  <c r="X183" i="39"/>
  <c r="AF183" i="39"/>
  <c r="AN183" i="39"/>
  <c r="AV183" i="39"/>
  <c r="Q183" i="39"/>
  <c r="Y183" i="39"/>
  <c r="AG183" i="39"/>
  <c r="AO183" i="39"/>
  <c r="AW183" i="39"/>
  <c r="R183" i="39"/>
  <c r="Z183" i="39"/>
  <c r="AH183" i="39"/>
  <c r="AP183" i="39"/>
  <c r="AX183" i="39"/>
  <c r="S183" i="39"/>
  <c r="AA183" i="39"/>
  <c r="AI183" i="39"/>
  <c r="AQ183" i="39"/>
  <c r="AY183" i="39"/>
  <c r="T183" i="39"/>
  <c r="AB183" i="39"/>
  <c r="AJ183" i="39"/>
  <c r="AR183" i="39"/>
  <c r="AZ183" i="39"/>
  <c r="BB183" i="39"/>
  <c r="N183" i="39"/>
  <c r="U183" i="39"/>
  <c r="AC183" i="39"/>
  <c r="AK183" i="39"/>
  <c r="AS183" i="39"/>
  <c r="BC183" i="39"/>
  <c r="BD183" i="39"/>
  <c r="BI55" i="39"/>
  <c r="Q55" i="39"/>
  <c r="Y55" i="39"/>
  <c r="AG55" i="39"/>
  <c r="AO55" i="39"/>
  <c r="AW55" i="39"/>
  <c r="BE55" i="39"/>
  <c r="R55" i="39"/>
  <c r="Z55" i="39"/>
  <c r="AH55" i="39"/>
  <c r="AP55" i="39"/>
  <c r="AX55" i="39"/>
  <c r="BF55" i="39"/>
  <c r="S55" i="39"/>
  <c r="AA55" i="39"/>
  <c r="AI55" i="39"/>
  <c r="AQ55" i="39"/>
  <c r="AY55" i="39"/>
  <c r="BG55" i="39"/>
  <c r="T55" i="39"/>
  <c r="AB55" i="39"/>
  <c r="AJ55" i="39"/>
  <c r="AR55" i="39"/>
  <c r="AZ55" i="39"/>
  <c r="BH55" i="39"/>
  <c r="U55" i="39"/>
  <c r="AC55" i="39"/>
  <c r="AK55" i="39"/>
  <c r="AS55" i="39"/>
  <c r="BA55" i="39"/>
  <c r="N55" i="39"/>
  <c r="V55" i="39"/>
  <c r="AD55" i="39"/>
  <c r="AL55" i="39"/>
  <c r="AT55" i="39"/>
  <c r="BB55" i="39"/>
  <c r="BJ55" i="39"/>
  <c r="O55" i="39"/>
  <c r="W55" i="39"/>
  <c r="AE55" i="39"/>
  <c r="AM55" i="39"/>
  <c r="AU55" i="39"/>
  <c r="BC55" i="39"/>
  <c r="P55" i="39"/>
  <c r="X55" i="39"/>
  <c r="AF55" i="39"/>
  <c r="AN55" i="39"/>
  <c r="AV55" i="39"/>
  <c r="BD55" i="39"/>
  <c r="CL143" i="37"/>
  <c r="CL187" i="37"/>
  <c r="CM187" i="37" s="1"/>
  <c r="CN187" i="37" s="1"/>
  <c r="CL198" i="37"/>
  <c r="CM198" i="37" s="1"/>
  <c r="CN198" i="37" s="1"/>
  <c r="CL162" i="37"/>
  <c r="CM162" i="37" s="1"/>
  <c r="CN162" i="37" s="1"/>
  <c r="CL157" i="37"/>
  <c r="CM157" i="37" s="1"/>
  <c r="CN157" i="37" s="1"/>
  <c r="CL159" i="37"/>
  <c r="CM159" i="37" s="1"/>
  <c r="CN159" i="37" s="1"/>
  <c r="CL174" i="37"/>
  <c r="M174" i="37" s="1"/>
  <c r="CL155" i="37"/>
  <c r="M155" i="37" s="1"/>
  <c r="CL166" i="37"/>
  <c r="CM166" i="37" s="1"/>
  <c r="CN166" i="37" s="1"/>
  <c r="CL190" i="37"/>
  <c r="CM190" i="37" s="1"/>
  <c r="CN190" i="37" s="1"/>
  <c r="CL181" i="37"/>
  <c r="CM181" i="37" s="1"/>
  <c r="CN181" i="37" s="1"/>
  <c r="CL195" i="37"/>
  <c r="CM195" i="37" s="1"/>
  <c r="CN195" i="37" s="1"/>
  <c r="CL185" i="37"/>
  <c r="CM185" i="37" s="1"/>
  <c r="CN185" i="37" s="1"/>
  <c r="CL183" i="37"/>
  <c r="CM183" i="37" s="1"/>
  <c r="CN183" i="37" s="1"/>
  <c r="CL158" i="37"/>
  <c r="CM158" i="37" s="1"/>
  <c r="CN158" i="37" s="1"/>
  <c r="CL191" i="37"/>
  <c r="CM191" i="37" s="1"/>
  <c r="CN191" i="37" s="1"/>
  <c r="CL142" i="37"/>
  <c r="CM142" i="37" s="1"/>
  <c r="CN142" i="37" s="1"/>
  <c r="CL170" i="37"/>
  <c r="CM170" i="37" s="1"/>
  <c r="CN170" i="37" s="1"/>
  <c r="CL146" i="37"/>
  <c r="M146" i="37" s="1"/>
  <c r="CL171" i="37"/>
  <c r="CM171" i="37" s="1"/>
  <c r="CN171" i="37" s="1"/>
  <c r="CL161" i="37"/>
  <c r="CM161" i="37" s="1"/>
  <c r="CN161" i="37" s="1"/>
  <c r="CL192" i="37"/>
  <c r="CM192" i="37" s="1"/>
  <c r="CN192" i="37" s="1"/>
  <c r="CL153" i="37"/>
  <c r="CM153" i="37" s="1"/>
  <c r="CN153" i="37" s="1"/>
  <c r="CL177" i="37"/>
  <c r="CM177" i="37" s="1"/>
  <c r="CN177" i="37" s="1"/>
  <c r="CL160" i="37"/>
  <c r="M160" i="37" s="1"/>
  <c r="CL196" i="37"/>
  <c r="CM196" i="37" s="1"/>
  <c r="CN196" i="37" s="1"/>
  <c r="CL184" i="37"/>
  <c r="M184" i="37" s="1"/>
  <c r="CL176" i="37"/>
  <c r="M176" i="37" s="1"/>
  <c r="CL149" i="37"/>
  <c r="M149" i="37" s="1"/>
  <c r="CL167" i="37"/>
  <c r="CM167" i="37" s="1"/>
  <c r="CN167" i="37" s="1"/>
  <c r="CL148" i="37"/>
  <c r="CM148" i="37" s="1"/>
  <c r="CN148" i="37" s="1"/>
  <c r="CL163" i="37"/>
  <c r="M163" i="37" s="1"/>
  <c r="CL172" i="37"/>
  <c r="M172" i="37" s="1"/>
  <c r="CL168" i="37"/>
  <c r="M168" i="37" s="1"/>
  <c r="CL193" i="37"/>
  <c r="M193" i="37" s="1"/>
  <c r="CL200" i="37"/>
  <c r="CM200" i="37" s="1"/>
  <c r="CN200" i="37" s="1"/>
  <c r="CL154" i="37"/>
  <c r="M154" i="37" s="1"/>
  <c r="CL164" i="37"/>
  <c r="CM164" i="37" s="1"/>
  <c r="CN164" i="37" s="1"/>
  <c r="CL152" i="37"/>
  <c r="CM152" i="37" s="1"/>
  <c r="CN152" i="37" s="1"/>
  <c r="CL150" i="37"/>
  <c r="CM150" i="37" s="1"/>
  <c r="CN150" i="37" s="1"/>
  <c r="CL199" i="37"/>
  <c r="CM199" i="37" s="1"/>
  <c r="CN199" i="37" s="1"/>
  <c r="CL169" i="37"/>
  <c r="CM169" i="37" s="1"/>
  <c r="CN169" i="37" s="1"/>
  <c r="CL147" i="37"/>
  <c r="CM147" i="37" s="1"/>
  <c r="CN147" i="37" s="1"/>
  <c r="CL145" i="37"/>
  <c r="M145" i="37" s="1"/>
  <c r="CL186" i="37"/>
  <c r="M186" i="37" s="1"/>
  <c r="CL180" i="37"/>
  <c r="M180" i="37" s="1"/>
  <c r="CL165" i="37"/>
  <c r="M165" i="37" s="1"/>
  <c r="CL173" i="37"/>
  <c r="M173" i="37" s="1"/>
  <c r="CL151" i="37"/>
  <c r="M151" i="37" s="1"/>
  <c r="CL178" i="37"/>
  <c r="CM178" i="37" s="1"/>
  <c r="CN178" i="37" s="1"/>
  <c r="CL197" i="37"/>
  <c r="M197" i="37" s="1"/>
  <c r="CL156" i="37"/>
  <c r="CM156" i="37" s="1"/>
  <c r="CN156" i="37" s="1"/>
  <c r="CM264" i="37"/>
  <c r="CN264" i="37" s="1"/>
  <c r="M264" i="37"/>
  <c r="CM249" i="37"/>
  <c r="CN249" i="37" s="1"/>
  <c r="M249" i="37"/>
  <c r="CM224" i="37"/>
  <c r="CN224" i="37" s="1"/>
  <c r="M224" i="37"/>
  <c r="CM225" i="37"/>
  <c r="CN225" i="37" s="1"/>
  <c r="M225" i="37"/>
  <c r="CM232" i="37"/>
  <c r="CN232" i="37" s="1"/>
  <c r="M232" i="37"/>
  <c r="CM217" i="37"/>
  <c r="CN217" i="37" s="1"/>
  <c r="M217" i="37"/>
  <c r="CM216" i="37"/>
  <c r="CN216" i="37" s="1"/>
  <c r="M216" i="37"/>
  <c r="CM207" i="37"/>
  <c r="CN207" i="37" s="1"/>
  <c r="M207" i="37"/>
  <c r="CM213" i="37"/>
  <c r="CN213" i="37" s="1"/>
  <c r="M213" i="37"/>
  <c r="CM242" i="37"/>
  <c r="CN242" i="37" s="1"/>
  <c r="M242" i="37"/>
  <c r="CM223" i="37"/>
  <c r="CN223" i="37" s="1"/>
  <c r="M223" i="37"/>
  <c r="CM259" i="37"/>
  <c r="CN259" i="37" s="1"/>
  <c r="M259" i="37"/>
  <c r="CM227" i="37"/>
  <c r="CN227" i="37" s="1"/>
  <c r="M227" i="37"/>
  <c r="CM215" i="37"/>
  <c r="CN215" i="37" s="1"/>
  <c r="M215" i="37"/>
  <c r="CL141" i="37"/>
  <c r="CM141" i="37" s="1"/>
  <c r="CN141" i="37" s="1"/>
  <c r="CM214" i="37"/>
  <c r="CN214" i="37" s="1"/>
  <c r="M214" i="37"/>
  <c r="CM221" i="37"/>
  <c r="CN221" i="37" s="1"/>
  <c r="M221" i="37"/>
  <c r="CM258" i="37"/>
  <c r="CN258" i="37" s="1"/>
  <c r="M258" i="37"/>
  <c r="CM237" i="37"/>
  <c r="CN237" i="37" s="1"/>
  <c r="M237" i="37"/>
  <c r="CM228" i="37"/>
  <c r="CN228" i="37" s="1"/>
  <c r="M228" i="37"/>
  <c r="CM222" i="37"/>
  <c r="CN222" i="37" s="1"/>
  <c r="M222" i="37"/>
  <c r="CM236" i="37"/>
  <c r="CN236" i="37" s="1"/>
  <c r="M236" i="37"/>
  <c r="CM235" i="37"/>
  <c r="CN235" i="37" s="1"/>
  <c r="M235" i="37"/>
  <c r="CM245" i="37"/>
  <c r="CN245" i="37" s="1"/>
  <c r="M245" i="37"/>
  <c r="CM248" i="37"/>
  <c r="CN248" i="37" s="1"/>
  <c r="M248" i="37"/>
  <c r="CM219" i="37"/>
  <c r="CN219" i="37" s="1"/>
  <c r="M219" i="37"/>
  <c r="CM241" i="37"/>
  <c r="CN241" i="37" s="1"/>
  <c r="M241" i="37"/>
  <c r="CM243" i="37"/>
  <c r="CN243" i="37" s="1"/>
  <c r="M243" i="37"/>
  <c r="CM251" i="37"/>
  <c r="CN251" i="37" s="1"/>
  <c r="M251" i="37"/>
  <c r="CM218" i="37"/>
  <c r="CN218" i="37" s="1"/>
  <c r="M218" i="37"/>
  <c r="CM261" i="37"/>
  <c r="CN261" i="37" s="1"/>
  <c r="M261" i="37"/>
  <c r="CM231" i="37"/>
  <c r="CN231" i="37" s="1"/>
  <c r="M231" i="37"/>
  <c r="CM208" i="37"/>
  <c r="CN208" i="37" s="1"/>
  <c r="M208" i="37"/>
  <c r="CM210" i="37"/>
  <c r="CN210" i="37" s="1"/>
  <c r="M210" i="37"/>
  <c r="CM263" i="37"/>
  <c r="CN263" i="37" s="1"/>
  <c r="M263" i="37"/>
  <c r="CM211" i="37"/>
  <c r="CN211" i="37" s="1"/>
  <c r="M211" i="37"/>
  <c r="CM254" i="37"/>
  <c r="CN254" i="37" s="1"/>
  <c r="M254" i="37"/>
  <c r="CM256" i="37"/>
  <c r="CN256" i="37" s="1"/>
  <c r="M256" i="37"/>
  <c r="CM229" i="37"/>
  <c r="CN229" i="37" s="1"/>
  <c r="M229" i="37"/>
  <c r="CM262" i="37"/>
  <c r="CN262" i="37" s="1"/>
  <c r="M262" i="37"/>
  <c r="CM250" i="37"/>
  <c r="CN250" i="37" s="1"/>
  <c r="M250" i="37"/>
  <c r="CM209" i="37"/>
  <c r="CN209" i="37" s="1"/>
  <c r="M209" i="37"/>
  <c r="CM239" i="37"/>
  <c r="CN239" i="37" s="1"/>
  <c r="M239" i="37"/>
  <c r="CM234" i="37"/>
  <c r="CN234" i="37" s="1"/>
  <c r="M234" i="37"/>
  <c r="CM257" i="37"/>
  <c r="CN257" i="37" s="1"/>
  <c r="M257" i="37"/>
  <c r="CM252" i="37"/>
  <c r="CN252" i="37" s="1"/>
  <c r="M252" i="37"/>
  <c r="CM233" i="37"/>
  <c r="CN233" i="37" s="1"/>
  <c r="M233" i="37"/>
  <c r="CM220" i="37"/>
  <c r="CN220" i="37" s="1"/>
  <c r="M220" i="37"/>
  <c r="CM238" i="37"/>
  <c r="CN238" i="37" s="1"/>
  <c r="M238" i="37"/>
  <c r="CM247" i="37"/>
  <c r="CN247" i="37" s="1"/>
  <c r="M247" i="37"/>
  <c r="CM246" i="37"/>
  <c r="CN246" i="37" s="1"/>
  <c r="M246" i="37"/>
  <c r="CM226" i="37"/>
  <c r="CN226" i="37" s="1"/>
  <c r="M226" i="37"/>
  <c r="CM253" i="37"/>
  <c r="CN253" i="37" s="1"/>
  <c r="M253" i="37"/>
  <c r="CL175" i="37"/>
  <c r="M175" i="37" s="1"/>
  <c r="CL189" i="37"/>
  <c r="CM189" i="37" s="1"/>
  <c r="CN189" i="37" s="1"/>
  <c r="CM244" i="37"/>
  <c r="CN244" i="37" s="1"/>
  <c r="M244" i="37"/>
  <c r="CM212" i="37"/>
  <c r="CN212" i="37" s="1"/>
  <c r="M212" i="37"/>
  <c r="CM240" i="37"/>
  <c r="CN240" i="37" s="1"/>
  <c r="M240" i="37"/>
  <c r="CM265" i="37"/>
  <c r="CN265" i="37" s="1"/>
  <c r="M265" i="37"/>
  <c r="CM260" i="37"/>
  <c r="CN260" i="37" s="1"/>
  <c r="M260" i="37"/>
  <c r="CM230" i="37"/>
  <c r="CN230" i="37" s="1"/>
  <c r="M230" i="37"/>
  <c r="CM255" i="37"/>
  <c r="CN255" i="37" s="1"/>
  <c r="M255" i="37"/>
  <c r="CL194" i="37"/>
  <c r="M194" i="37" s="1"/>
  <c r="CM206" i="37"/>
  <c r="CN206" i="37" s="1"/>
  <c r="M206" i="37"/>
  <c r="CL182" i="37"/>
  <c r="M182" i="37" s="1"/>
  <c r="CL188" i="37"/>
  <c r="CM188" i="37" s="1"/>
  <c r="CN188" i="37" s="1"/>
  <c r="CL144" i="37"/>
  <c r="CM144" i="37" s="1"/>
  <c r="CN144" i="37" s="1"/>
  <c r="CQ206" i="37"/>
  <c r="CQ212" i="37" s="1"/>
  <c r="C208" i="37" s="1"/>
  <c r="CM179" i="37"/>
  <c r="CN179" i="37" s="1"/>
  <c r="M179" i="37"/>
  <c r="CK133" i="37"/>
  <c r="CL83" i="37" s="1"/>
  <c r="CL66" i="37"/>
  <c r="M66" i="37" s="1"/>
  <c r="CL49" i="37"/>
  <c r="M49" i="37" s="1"/>
  <c r="CL14" i="37"/>
  <c r="CM14" i="37" s="1"/>
  <c r="CN14" i="37" s="1"/>
  <c r="CL7" i="37"/>
  <c r="CM7" i="37" s="1"/>
  <c r="CN7" i="37" s="1"/>
  <c r="CL53" i="37"/>
  <c r="M53" i="37" s="1"/>
  <c r="CL26" i="37"/>
  <c r="CM26" i="37" s="1"/>
  <c r="CN26" i="37" s="1"/>
  <c r="CL30" i="37"/>
  <c r="CM30" i="37" s="1"/>
  <c r="CN30" i="37" s="1"/>
  <c r="CL32" i="37"/>
  <c r="CM32" i="37" s="1"/>
  <c r="CN32" i="37" s="1"/>
  <c r="CL41" i="37"/>
  <c r="M41" i="37" s="1"/>
  <c r="CL60" i="37"/>
  <c r="M60" i="37" s="1"/>
  <c r="CL52" i="37"/>
  <c r="M52" i="37" s="1"/>
  <c r="CL17" i="37"/>
  <c r="CM17" i="37" s="1"/>
  <c r="CN17" i="37" s="1"/>
  <c r="CL61" i="37"/>
  <c r="M61" i="37" s="1"/>
  <c r="CL38" i="37"/>
  <c r="CM38" i="37" s="1"/>
  <c r="CN38" i="37" s="1"/>
  <c r="CL39" i="37"/>
  <c r="CM39" i="37" s="1"/>
  <c r="CN39" i="37" s="1"/>
  <c r="CL10" i="37"/>
  <c r="CM10" i="37" s="1"/>
  <c r="CN10" i="37" s="1"/>
  <c r="CL45" i="37"/>
  <c r="M45" i="37" s="1"/>
  <c r="CL37" i="37"/>
  <c r="CM37" i="37" s="1"/>
  <c r="CN37" i="37" s="1"/>
  <c r="CL59" i="37"/>
  <c r="M59" i="37" s="1"/>
  <c r="CL47" i="37"/>
  <c r="M47" i="37" s="1"/>
  <c r="CL31" i="37"/>
  <c r="CM31" i="37" s="1"/>
  <c r="CN31" i="37" s="1"/>
  <c r="CL48" i="37"/>
  <c r="M48" i="37" s="1"/>
  <c r="CL46" i="37"/>
  <c r="M46" i="37" s="1"/>
  <c r="CL25" i="37"/>
  <c r="CM25" i="37" s="1"/>
  <c r="CN25" i="37" s="1"/>
  <c r="CL64" i="37"/>
  <c r="M64" i="37" s="1"/>
  <c r="CL15" i="37"/>
  <c r="CM15" i="37" s="1"/>
  <c r="CN15" i="37" s="1"/>
  <c r="CL11" i="37"/>
  <c r="M11" i="37" s="1"/>
  <c r="CL9" i="37"/>
  <c r="CM9" i="37" s="1"/>
  <c r="CN9" i="37" s="1"/>
  <c r="CL63" i="37"/>
  <c r="M63" i="37" s="1"/>
  <c r="CL57" i="37"/>
  <c r="M57" i="37" s="1"/>
  <c r="CL42" i="37"/>
  <c r="M42" i="37" s="1"/>
  <c r="CL24" i="37"/>
  <c r="CM24" i="37" s="1"/>
  <c r="CN24" i="37" s="1"/>
  <c r="CL8" i="37"/>
  <c r="CM8" i="37" s="1"/>
  <c r="CN8" i="37" s="1"/>
  <c r="CL56" i="37"/>
  <c r="M56" i="37" s="1"/>
  <c r="CL29" i="37"/>
  <c r="M29" i="37" s="1"/>
  <c r="CL19" i="37"/>
  <c r="M19" i="37" s="1"/>
  <c r="CL43" i="37"/>
  <c r="M43" i="37" s="1"/>
  <c r="CL65" i="37"/>
  <c r="M65" i="37" s="1"/>
  <c r="CL33" i="37"/>
  <c r="CM33" i="37" s="1"/>
  <c r="CN33" i="37" s="1"/>
  <c r="CL27" i="37"/>
  <c r="CM27" i="37" s="1"/>
  <c r="CN27" i="37" s="1"/>
  <c r="CL55" i="37"/>
  <c r="M55" i="37" s="1"/>
  <c r="CL58" i="37"/>
  <c r="M58" i="37" s="1"/>
  <c r="CL36" i="37"/>
  <c r="M36" i="37" s="1"/>
  <c r="CL50" i="37"/>
  <c r="M50" i="37" s="1"/>
  <c r="CL13" i="37"/>
  <c r="M13" i="37" s="1"/>
  <c r="CL28" i="37"/>
  <c r="M28" i="37" s="1"/>
  <c r="CL12" i="37"/>
  <c r="M12" i="37" s="1"/>
  <c r="CL18" i="37"/>
  <c r="CM18" i="37" s="1"/>
  <c r="CN18" i="37" s="1"/>
  <c r="CL22" i="37"/>
  <c r="CM22" i="37" s="1"/>
  <c r="CN22" i="37" s="1"/>
  <c r="CL20" i="37"/>
  <c r="CM20" i="37" s="1"/>
  <c r="CN20" i="37" s="1"/>
  <c r="CL44" i="37"/>
  <c r="M44" i="37" s="1"/>
  <c r="CL23" i="37"/>
  <c r="CM23" i="37" s="1"/>
  <c r="CN23" i="37" s="1"/>
  <c r="CL21" i="37"/>
  <c r="CM21" i="37" s="1"/>
  <c r="CN21" i="37" s="1"/>
  <c r="CL54" i="37"/>
  <c r="M54" i="37" s="1"/>
  <c r="CL34" i="37"/>
  <c r="CM34" i="37" s="1"/>
  <c r="CN34" i="37" s="1"/>
  <c r="CL40" i="37"/>
  <c r="CM40" i="37" s="1"/>
  <c r="CN40" i="37" s="1"/>
  <c r="CL51" i="37"/>
  <c r="M51" i="37" s="1"/>
  <c r="CL35" i="37"/>
  <c r="CM35" i="37" s="1"/>
  <c r="CN35" i="37" s="1"/>
  <c r="CL16" i="37"/>
  <c r="CM16" i="37" s="1"/>
  <c r="CN16" i="37" s="1"/>
  <c r="CM62" i="37"/>
  <c r="CN62" i="37" s="1"/>
  <c r="CQ207" i="37"/>
  <c r="CQ213" i="37" s="1"/>
  <c r="C209" i="37" s="1"/>
  <c r="CQ142" i="37"/>
  <c r="CQ148" i="37" s="1"/>
  <c r="C144" i="37" s="1"/>
  <c r="CQ8" i="37"/>
  <c r="CQ14" i="37" s="1"/>
  <c r="C10" i="37" s="1"/>
  <c r="CQ7" i="37"/>
  <c r="CQ13" i="37" s="1"/>
  <c r="C9" i="37" s="1"/>
  <c r="CH134" i="37"/>
  <c r="CQ141" i="37"/>
  <c r="CQ216" i="39" l="1" a="1"/>
  <c r="CQ216" i="39" s="1"/>
  <c r="D208" i="39" s="1"/>
  <c r="E208" i="39" s="1"/>
  <c r="CQ217" i="39" a="1"/>
  <c r="CQ217" i="39" s="1"/>
  <c r="D209" i="39" s="1"/>
  <c r="E209" i="39" s="1"/>
  <c r="C210" i="39"/>
  <c r="CV219" i="39"/>
  <c r="CV213" i="39" s="1"/>
  <c r="CV214" i="39" s="1"/>
  <c r="C74" i="33" s="1"/>
  <c r="CV154" i="39"/>
  <c r="CV148" i="39" s="1"/>
  <c r="C50" i="33" s="1"/>
  <c r="M200" i="37"/>
  <c r="CM176" i="37"/>
  <c r="CN176" i="37" s="1"/>
  <c r="L176" i="37" s="1"/>
  <c r="CV93" i="39"/>
  <c r="CV87" i="39" s="1"/>
  <c r="CV88" i="39" s="1"/>
  <c r="B34" i="33"/>
  <c r="CM155" i="37"/>
  <c r="CN155" i="37" s="1"/>
  <c r="L155" i="37" s="1"/>
  <c r="M191" i="37"/>
  <c r="D9" i="39"/>
  <c r="E9" i="39" s="1"/>
  <c r="CQ26" i="39"/>
  <c r="B21" i="39" s="1"/>
  <c r="D12" i="39"/>
  <c r="CQ19" i="39"/>
  <c r="CV13" i="39"/>
  <c r="C8" i="33" s="1"/>
  <c r="M157" i="37"/>
  <c r="CM145" i="37"/>
  <c r="CN145" i="37" s="1"/>
  <c r="L145" i="37" s="1"/>
  <c r="CV14" i="39"/>
  <c r="C7" i="33" s="1"/>
  <c r="D78" i="39"/>
  <c r="E78" i="39" s="1"/>
  <c r="CM154" i="37"/>
  <c r="CN154" i="37" s="1"/>
  <c r="L154" i="37" s="1"/>
  <c r="CV9" i="39"/>
  <c r="CV19" i="39" s="1" a="1"/>
  <c r="CV19" i="39" s="1"/>
  <c r="M161" i="37"/>
  <c r="CV22" i="39"/>
  <c r="CM168" i="37"/>
  <c r="CN168" i="37" s="1"/>
  <c r="L168" i="37" s="1"/>
  <c r="M190" i="37"/>
  <c r="M196" i="37"/>
  <c r="M187" i="37"/>
  <c r="M170" i="37"/>
  <c r="M183" i="37"/>
  <c r="CM173" i="37"/>
  <c r="CN173" i="37" s="1"/>
  <c r="AT140" i="37" s="1" a="1"/>
  <c r="AT140" i="37" s="1"/>
  <c r="M177" i="37"/>
  <c r="CM163" i="37"/>
  <c r="CN163" i="37" s="1"/>
  <c r="AJ140" i="37" s="1" a="1"/>
  <c r="AJ140" i="37" s="1"/>
  <c r="M26" i="37"/>
  <c r="M171" i="37"/>
  <c r="M162" i="37"/>
  <c r="M195" i="37"/>
  <c r="M156" i="37"/>
  <c r="M38" i="37"/>
  <c r="M150" i="37"/>
  <c r="E145" i="39"/>
  <c r="F144" i="39" s="1"/>
  <c r="G144" i="39" s="1"/>
  <c r="I144" i="39" s="1"/>
  <c r="M198" i="37"/>
  <c r="CM143" i="37"/>
  <c r="CN143" i="37" s="1"/>
  <c r="L143" i="37" s="1"/>
  <c r="M143" i="37"/>
  <c r="CQ90" i="39"/>
  <c r="CQ91" i="39" s="1"/>
  <c r="CQ92" i="39" s="1"/>
  <c r="B91" i="39" s="1"/>
  <c r="Q133" i="1" s="1"/>
  <c r="T119" i="1" s="1"/>
  <c r="CQ89" i="39"/>
  <c r="B84" i="39" s="1"/>
  <c r="Q134" i="1" s="1"/>
  <c r="CQ156" i="39"/>
  <c r="B151" i="39" s="1"/>
  <c r="CQ157" i="39"/>
  <c r="CQ158" i="39" s="1"/>
  <c r="CQ159" i="39" s="1"/>
  <c r="B159" i="39" s="1"/>
  <c r="CM180" i="37"/>
  <c r="CN180" i="37" s="1"/>
  <c r="L180" i="37" s="1"/>
  <c r="M167" i="37"/>
  <c r="M192" i="37"/>
  <c r="M159" i="37"/>
  <c r="M164" i="37"/>
  <c r="CM175" i="37"/>
  <c r="CN175" i="37" s="1"/>
  <c r="L175" i="37" s="1"/>
  <c r="CM174" i="37"/>
  <c r="CN174" i="37" s="1"/>
  <c r="L174" i="37" s="1"/>
  <c r="CM49" i="37"/>
  <c r="CN49" i="37" s="1"/>
  <c r="L49" i="37" s="1"/>
  <c r="CM60" i="37"/>
  <c r="CN60" i="37" s="1"/>
  <c r="L60" i="37" s="1"/>
  <c r="CM151" i="37"/>
  <c r="CN151" i="37" s="1"/>
  <c r="X140" i="37" s="1" a="1"/>
  <c r="X140" i="37" s="1"/>
  <c r="M166" i="37"/>
  <c r="CM172" i="37"/>
  <c r="CN172" i="37" s="1"/>
  <c r="AS140" i="37" s="1" a="1"/>
  <c r="AS140" i="37" s="1"/>
  <c r="CM186" i="37"/>
  <c r="CN186" i="37" s="1"/>
  <c r="L186" i="37" s="1"/>
  <c r="CM149" i="37"/>
  <c r="CN149" i="37" s="1"/>
  <c r="L149" i="37" s="1"/>
  <c r="CM160" i="37"/>
  <c r="CN160" i="37" s="1"/>
  <c r="L160" i="37" s="1"/>
  <c r="M142" i="37"/>
  <c r="M185" i="37"/>
  <c r="M141" i="37"/>
  <c r="M199" i="37"/>
  <c r="M153" i="37"/>
  <c r="CM197" i="37"/>
  <c r="CN197" i="37" s="1"/>
  <c r="L197" i="37" s="1"/>
  <c r="M181" i="37"/>
  <c r="CM146" i="37"/>
  <c r="CN146" i="37" s="1"/>
  <c r="L146" i="37" s="1"/>
  <c r="CM184" i="37"/>
  <c r="CN184" i="37" s="1"/>
  <c r="BE140" i="37" s="1" a="1"/>
  <c r="BE140" i="37" s="1"/>
  <c r="CM193" i="37"/>
  <c r="CN193" i="37" s="1"/>
  <c r="L193" i="37" s="1"/>
  <c r="CM165" i="37"/>
  <c r="CN165" i="37" s="1"/>
  <c r="L165" i="37" s="1"/>
  <c r="M152" i="37"/>
  <c r="M148" i="37"/>
  <c r="M158" i="37"/>
  <c r="M189" i="37"/>
  <c r="M169" i="37"/>
  <c r="M178" i="37"/>
  <c r="M144" i="37"/>
  <c r="M147" i="37"/>
  <c r="CM182" i="37"/>
  <c r="CN182" i="37" s="1"/>
  <c r="L182" i="37" s="1"/>
  <c r="L223" i="37"/>
  <c r="AE205" i="37" a="1"/>
  <c r="AE205" i="37" s="1"/>
  <c r="L216" i="37"/>
  <c r="X205" i="37" a="1"/>
  <c r="X205" i="37" s="1"/>
  <c r="L224" i="37"/>
  <c r="AF205" i="37" a="1"/>
  <c r="AF205" i="37" s="1"/>
  <c r="L260" i="37"/>
  <c r="BP205" i="37" a="1"/>
  <c r="BP205" i="37" s="1"/>
  <c r="L244" i="37"/>
  <c r="AZ205" i="37" a="1"/>
  <c r="AZ205" i="37" s="1"/>
  <c r="L246" i="37"/>
  <c r="BB205" i="37" a="1"/>
  <c r="BB205" i="37" s="1"/>
  <c r="L233" i="37"/>
  <c r="AO205" i="37" a="1"/>
  <c r="AO205" i="37" s="1"/>
  <c r="L239" i="37"/>
  <c r="AU205" i="37" a="1"/>
  <c r="AU205" i="37" s="1"/>
  <c r="L229" i="37"/>
  <c r="AK205" i="37" a="1"/>
  <c r="AK205" i="37" s="1"/>
  <c r="L263" i="37"/>
  <c r="BS205" i="37" a="1"/>
  <c r="BS205" i="37" s="1"/>
  <c r="L261" i="37"/>
  <c r="BQ205" i="37" a="1"/>
  <c r="BQ205" i="37" s="1"/>
  <c r="L241" i="37"/>
  <c r="AW205" i="37" a="1"/>
  <c r="AW205" i="37" s="1"/>
  <c r="L235" i="37"/>
  <c r="AQ205" i="37" a="1"/>
  <c r="AQ205" i="37" s="1"/>
  <c r="L237" i="37"/>
  <c r="AS205" i="37" a="1"/>
  <c r="AS205" i="37" s="1"/>
  <c r="L215" i="37"/>
  <c r="W205" i="37" a="1"/>
  <c r="W205" i="37" s="1"/>
  <c r="L242" i="37"/>
  <c r="AX205" i="37" a="1"/>
  <c r="AX205" i="37" s="1"/>
  <c r="L217" i="37"/>
  <c r="Y205" i="37" a="1"/>
  <c r="Y205" i="37" s="1"/>
  <c r="L249" i="37"/>
  <c r="BE205" i="37" a="1"/>
  <c r="BE205" i="37" s="1"/>
  <c r="L265" i="37"/>
  <c r="BU205" i="37" a="1"/>
  <c r="BU205" i="37" s="1"/>
  <c r="L247" i="37"/>
  <c r="BC205" i="37" a="1"/>
  <c r="BC205" i="37" s="1"/>
  <c r="L252" i="37"/>
  <c r="BH205" i="37" a="1"/>
  <c r="BH205" i="37" s="1"/>
  <c r="L209" i="37"/>
  <c r="Q205" i="37" a="1"/>
  <c r="Q205" i="37" s="1"/>
  <c r="L256" i="37"/>
  <c r="BL205" i="37" a="1"/>
  <c r="BL205" i="37" s="1"/>
  <c r="L210" i="37"/>
  <c r="R205" i="37" a="1"/>
  <c r="R205" i="37" s="1"/>
  <c r="L218" i="37"/>
  <c r="Z205" i="37" a="1"/>
  <c r="Z205" i="37" s="1"/>
  <c r="L219" i="37"/>
  <c r="AA205" i="37" a="1"/>
  <c r="AA205" i="37" s="1"/>
  <c r="L236" i="37"/>
  <c r="AR205" i="37" a="1"/>
  <c r="AR205" i="37" s="1"/>
  <c r="L258" i="37"/>
  <c r="BN205" i="37" a="1"/>
  <c r="BN205" i="37" s="1"/>
  <c r="L227" i="37"/>
  <c r="AI205" i="37" a="1"/>
  <c r="AI205" i="37" s="1"/>
  <c r="L213" i="37"/>
  <c r="U205" i="37" a="1"/>
  <c r="U205" i="37" s="1"/>
  <c r="L232" i="37"/>
  <c r="AN205" i="37" a="1"/>
  <c r="AN205" i="37" s="1"/>
  <c r="L264" i="37"/>
  <c r="BT205" i="37" a="1"/>
  <c r="BT205" i="37" s="1"/>
  <c r="L255" i="37"/>
  <c r="BK205" i="37" a="1"/>
  <c r="BK205" i="37" s="1"/>
  <c r="L240" i="37"/>
  <c r="AV205" i="37" a="1"/>
  <c r="AV205" i="37" s="1"/>
  <c r="L253" i="37"/>
  <c r="BI205" i="37" a="1"/>
  <c r="BI205" i="37" s="1"/>
  <c r="L238" i="37"/>
  <c r="AT205" i="37" a="1"/>
  <c r="AT205" i="37" s="1"/>
  <c r="L257" i="37"/>
  <c r="BM205" i="37" a="1"/>
  <c r="BM205" i="37" s="1"/>
  <c r="L250" i="37"/>
  <c r="BF205" i="37" a="1"/>
  <c r="BF205" i="37" s="1"/>
  <c r="L254" i="37"/>
  <c r="BJ205" i="37" a="1"/>
  <c r="BJ205" i="37" s="1"/>
  <c r="L208" i="37"/>
  <c r="P205" i="37" a="1"/>
  <c r="P205" i="37" s="1"/>
  <c r="L251" i="37"/>
  <c r="BG205" i="37" a="1"/>
  <c r="BG205" i="37" s="1"/>
  <c r="L248" i="37"/>
  <c r="BD205" i="37" a="1"/>
  <c r="BD205" i="37" s="1"/>
  <c r="L222" i="37"/>
  <c r="AD205" i="37" a="1"/>
  <c r="AD205" i="37" s="1"/>
  <c r="L221" i="37"/>
  <c r="AC205" i="37" a="1"/>
  <c r="AC205" i="37" s="1"/>
  <c r="L259" i="37"/>
  <c r="BO205" i="37" a="1"/>
  <c r="BO205" i="37" s="1"/>
  <c r="L207" i="37"/>
  <c r="O205" i="37" a="1"/>
  <c r="O205" i="37" s="1"/>
  <c r="L225" i="37"/>
  <c r="AG205" i="37" a="1"/>
  <c r="AG205" i="37" s="1"/>
  <c r="L230" i="37"/>
  <c r="AL205" i="37" a="1"/>
  <c r="AL205" i="37" s="1"/>
  <c r="L212" i="37"/>
  <c r="T205" i="37" a="1"/>
  <c r="T205" i="37" s="1"/>
  <c r="L226" i="37"/>
  <c r="AH205" i="37" a="1"/>
  <c r="AH205" i="37" s="1"/>
  <c r="L220" i="37"/>
  <c r="AB205" i="37" a="1"/>
  <c r="AB205" i="37" s="1"/>
  <c r="L234" i="37"/>
  <c r="AP205" i="37" a="1"/>
  <c r="AP205" i="37" s="1"/>
  <c r="L262" i="37"/>
  <c r="BR205" i="37" a="1"/>
  <c r="BR205" i="37" s="1"/>
  <c r="L211" i="37"/>
  <c r="S205" i="37" a="1"/>
  <c r="S205" i="37" s="1"/>
  <c r="L231" i="37"/>
  <c r="AM205" i="37" a="1"/>
  <c r="AM205" i="37" s="1"/>
  <c r="L243" i="37"/>
  <c r="AY205" i="37" a="1"/>
  <c r="AY205" i="37" s="1"/>
  <c r="L245" i="37"/>
  <c r="BA205" i="37" a="1"/>
  <c r="BA205" i="37" s="1"/>
  <c r="L228" i="37"/>
  <c r="AJ205" i="37" a="1"/>
  <c r="AJ205" i="37" s="1"/>
  <c r="L214" i="37"/>
  <c r="V205" i="37" a="1"/>
  <c r="V205" i="37" s="1"/>
  <c r="L206" i="37"/>
  <c r="N205" i="37" a="1"/>
  <c r="N205" i="37" s="1"/>
  <c r="M188" i="37"/>
  <c r="CM194" i="37"/>
  <c r="CN194" i="37" s="1"/>
  <c r="BO140" i="37" s="1" a="1"/>
  <c r="BO140" i="37" s="1"/>
  <c r="M37" i="37"/>
  <c r="CL74" i="37"/>
  <c r="CM74" i="37" s="1"/>
  <c r="CN74" i="37" s="1"/>
  <c r="M15" i="37"/>
  <c r="CM65" i="37"/>
  <c r="CN65" i="37" s="1"/>
  <c r="BT6" i="37" s="1" a="1"/>
  <c r="BT6" i="37" s="1"/>
  <c r="M20" i="37"/>
  <c r="L199" i="37"/>
  <c r="BT140" i="37" a="1"/>
  <c r="BT140" i="37" s="1"/>
  <c r="L167" i="37"/>
  <c r="AN140" i="37" a="1"/>
  <c r="AN140" i="37" s="1"/>
  <c r="L179" i="37"/>
  <c r="AZ140" i="37" a="1"/>
  <c r="AZ140" i="37" s="1"/>
  <c r="L188" i="37"/>
  <c r="BI140" i="37" a="1"/>
  <c r="BI140" i="37" s="1"/>
  <c r="L142" i="37"/>
  <c r="O140" i="37" a="1"/>
  <c r="O140" i="37" s="1"/>
  <c r="L164" i="37"/>
  <c r="AK140" i="37" a="1"/>
  <c r="AK140" i="37" s="1"/>
  <c r="L152" i="37"/>
  <c r="Y140" i="37" a="1"/>
  <c r="Y140" i="37" s="1"/>
  <c r="L161" i="37"/>
  <c r="AH140" i="37" a="1"/>
  <c r="AH140" i="37" s="1"/>
  <c r="L156" i="37"/>
  <c r="AC140" i="37" a="1"/>
  <c r="AC140" i="37" s="1"/>
  <c r="L171" i="37"/>
  <c r="AR140" i="37" a="1"/>
  <c r="AR140" i="37" s="1"/>
  <c r="L198" i="37"/>
  <c r="BS140" i="37" a="1"/>
  <c r="BS140" i="37" s="1"/>
  <c r="L144" i="37"/>
  <c r="Q140" i="37" a="1"/>
  <c r="Q140" i="37" s="1"/>
  <c r="L178" i="37"/>
  <c r="AY140" i="37" a="1"/>
  <c r="AY140" i="37" s="1"/>
  <c r="L150" i="37"/>
  <c r="W140" i="37" a="1"/>
  <c r="W140" i="37" s="1"/>
  <c r="L187" i="37"/>
  <c r="BH140" i="37" a="1"/>
  <c r="BH140" i="37" s="1"/>
  <c r="L177" i="37"/>
  <c r="AX140" i="37" a="1"/>
  <c r="AX140" i="37" s="1"/>
  <c r="L189" i="37"/>
  <c r="BJ140" i="37" a="1"/>
  <c r="BJ140" i="37" s="1"/>
  <c r="L192" i="37"/>
  <c r="BM140" i="37" a="1"/>
  <c r="BM140" i="37" s="1"/>
  <c r="CL94" i="37"/>
  <c r="CL92" i="37"/>
  <c r="L195" i="37"/>
  <c r="BP140" i="37" a="1"/>
  <c r="BP140" i="37" s="1"/>
  <c r="L181" i="37"/>
  <c r="BB140" i="37" a="1"/>
  <c r="BB140" i="37" s="1"/>
  <c r="L169" i="37"/>
  <c r="AP140" i="37" a="1"/>
  <c r="AP140" i="37" s="1"/>
  <c r="L196" i="37"/>
  <c r="BQ140" i="37" a="1"/>
  <c r="BQ140" i="37" s="1"/>
  <c r="L148" i="37"/>
  <c r="U140" i="37" a="1"/>
  <c r="U140" i="37" s="1"/>
  <c r="L190" i="37"/>
  <c r="BK140" i="37" a="1"/>
  <c r="BK140" i="37" s="1"/>
  <c r="L153" i="37"/>
  <c r="Z140" i="37" a="1"/>
  <c r="Z140" i="37" s="1"/>
  <c r="L185" i="37"/>
  <c r="BF140" i="37" a="1"/>
  <c r="BF140" i="37" s="1"/>
  <c r="CL102" i="37"/>
  <c r="L159" i="37"/>
  <c r="AF140" i="37" a="1"/>
  <c r="AF140" i="37" s="1"/>
  <c r="L200" i="37"/>
  <c r="BU140" i="37" a="1"/>
  <c r="BU140" i="37" s="1"/>
  <c r="L157" i="37"/>
  <c r="AD140" i="37" a="1"/>
  <c r="AD140" i="37" s="1"/>
  <c r="L191" i="37"/>
  <c r="BL140" i="37" a="1"/>
  <c r="BL140" i="37" s="1"/>
  <c r="L162" i="37"/>
  <c r="AI140" i="37" a="1"/>
  <c r="AI140" i="37" s="1"/>
  <c r="L147" i="37"/>
  <c r="T140" i="37" a="1"/>
  <c r="T140" i="37" s="1"/>
  <c r="L170" i="37"/>
  <c r="AQ140" i="37" a="1"/>
  <c r="AQ140" i="37" s="1"/>
  <c r="L158" i="37"/>
  <c r="AE140" i="37" a="1"/>
  <c r="AE140" i="37" s="1"/>
  <c r="L183" i="37"/>
  <c r="BD140" i="37" a="1"/>
  <c r="BD140" i="37" s="1"/>
  <c r="L166" i="37"/>
  <c r="AM140" i="37" a="1"/>
  <c r="AM140" i="37" s="1"/>
  <c r="CL118" i="37"/>
  <c r="CM118" i="37" s="1"/>
  <c r="CN118" i="37" s="1"/>
  <c r="L118" i="37" s="1"/>
  <c r="L141" i="37"/>
  <c r="N140" i="37" a="1"/>
  <c r="N140" i="37" s="1"/>
  <c r="CL90" i="37"/>
  <c r="CM90" i="37" s="1"/>
  <c r="CN90" i="37" s="1"/>
  <c r="L90" i="37" s="1"/>
  <c r="CL97" i="37"/>
  <c r="CM97" i="37" s="1"/>
  <c r="CN97" i="37" s="1"/>
  <c r="L97" i="37" s="1"/>
  <c r="CL91" i="37"/>
  <c r="CM91" i="37" s="1"/>
  <c r="CN91" i="37" s="1"/>
  <c r="L91" i="37" s="1"/>
  <c r="CL126" i="37"/>
  <c r="CL81" i="37"/>
  <c r="CM81" i="37" s="1"/>
  <c r="CN81" i="37" s="1"/>
  <c r="L81" i="37" s="1"/>
  <c r="CL109" i="37"/>
  <c r="CL76" i="37"/>
  <c r="CM44" i="37"/>
  <c r="CN44" i="37" s="1"/>
  <c r="L44" i="37" s="1"/>
  <c r="CM36" i="37"/>
  <c r="CN36" i="37" s="1"/>
  <c r="L36" i="37" s="1"/>
  <c r="CM29" i="37"/>
  <c r="CN29" i="37" s="1"/>
  <c r="L29" i="37" s="1"/>
  <c r="CL133" i="37"/>
  <c r="CM133" i="37" s="1"/>
  <c r="CN133" i="37" s="1"/>
  <c r="L133" i="37" s="1"/>
  <c r="CL121" i="37"/>
  <c r="CM56" i="37"/>
  <c r="CN56" i="37" s="1"/>
  <c r="BK6" i="37" s="1" a="1"/>
  <c r="BK6" i="37" s="1"/>
  <c r="CL107" i="37"/>
  <c r="CM107" i="37" s="1"/>
  <c r="CN107" i="37" s="1"/>
  <c r="L107" i="37" s="1"/>
  <c r="CL113" i="37"/>
  <c r="CM113" i="37" s="1"/>
  <c r="CN113" i="37" s="1"/>
  <c r="L113" i="37" s="1"/>
  <c r="CL86" i="37"/>
  <c r="CM86" i="37" s="1"/>
  <c r="CN86" i="37" s="1"/>
  <c r="L86" i="37" s="1"/>
  <c r="CM57" i="37"/>
  <c r="CN57" i="37" s="1"/>
  <c r="BL6" i="37" s="1" a="1"/>
  <c r="BL6" i="37" s="1"/>
  <c r="CL110" i="37"/>
  <c r="CM110" i="37" s="1"/>
  <c r="CN110" i="37" s="1"/>
  <c r="L110" i="37" s="1"/>
  <c r="CL131" i="37"/>
  <c r="CM131" i="37" s="1"/>
  <c r="CN131" i="37" s="1"/>
  <c r="L131" i="37" s="1"/>
  <c r="CL127" i="37"/>
  <c r="CM48" i="37"/>
  <c r="CN48" i="37" s="1"/>
  <c r="L48" i="37" s="1"/>
  <c r="CL129" i="37"/>
  <c r="CM129" i="37" s="1"/>
  <c r="CN129" i="37" s="1"/>
  <c r="L129" i="37" s="1"/>
  <c r="CL103" i="37"/>
  <c r="CM103" i="37" s="1"/>
  <c r="CN103" i="37" s="1"/>
  <c r="L103" i="37" s="1"/>
  <c r="CL98" i="37"/>
  <c r="CM98" i="37" s="1"/>
  <c r="CN98" i="37" s="1"/>
  <c r="L98" i="37" s="1"/>
  <c r="CM58" i="37"/>
  <c r="CN58" i="37" s="1"/>
  <c r="L58" i="37" s="1"/>
  <c r="CL105" i="37"/>
  <c r="CM105" i="37" s="1"/>
  <c r="CN105" i="37" s="1"/>
  <c r="L105" i="37" s="1"/>
  <c r="CL80" i="37"/>
  <c r="CM80" i="37" s="1"/>
  <c r="CN80" i="37" s="1"/>
  <c r="L80" i="37" s="1"/>
  <c r="CL93" i="37"/>
  <c r="CM93" i="37" s="1"/>
  <c r="CN93" i="37" s="1"/>
  <c r="L93" i="37" s="1"/>
  <c r="CL88" i="37"/>
  <c r="CL82" i="37"/>
  <c r="CL95" i="37"/>
  <c r="CL124" i="37"/>
  <c r="CL114" i="37"/>
  <c r="CL85" i="37"/>
  <c r="CL123" i="37"/>
  <c r="CL87" i="37"/>
  <c r="CL79" i="37"/>
  <c r="CM79" i="37" s="1"/>
  <c r="CN79" i="37" s="1"/>
  <c r="L79" i="37" s="1"/>
  <c r="CL119" i="37"/>
  <c r="CM119" i="37" s="1"/>
  <c r="CN119" i="37" s="1"/>
  <c r="L119" i="37" s="1"/>
  <c r="CL128" i="37"/>
  <c r="CM128" i="37" s="1"/>
  <c r="CN128" i="37" s="1"/>
  <c r="L128" i="37" s="1"/>
  <c r="CL117" i="37"/>
  <c r="CM117" i="37" s="1"/>
  <c r="CN117" i="37" s="1"/>
  <c r="L117" i="37" s="1"/>
  <c r="CL104" i="37"/>
  <c r="CM104" i="37" s="1"/>
  <c r="CN104" i="37" s="1"/>
  <c r="L104" i="37" s="1"/>
  <c r="CL115" i="37"/>
  <c r="CM115" i="37" s="1"/>
  <c r="CN115" i="37" s="1"/>
  <c r="L115" i="37" s="1"/>
  <c r="CL112" i="37"/>
  <c r="CL132" i="37"/>
  <c r="CM11" i="37"/>
  <c r="CN11" i="37" s="1"/>
  <c r="L11" i="37" s="1"/>
  <c r="M14" i="37"/>
  <c r="CL125" i="37"/>
  <c r="CL96" i="37"/>
  <c r="CL99" i="37"/>
  <c r="CL100" i="37"/>
  <c r="CL120" i="37"/>
  <c r="CL101" i="37"/>
  <c r="CL130" i="37"/>
  <c r="CL106" i="37"/>
  <c r="CM61" i="37"/>
  <c r="CN61" i="37" s="1"/>
  <c r="BP6" i="37" s="1" a="1"/>
  <c r="BP6" i="37" s="1"/>
  <c r="CL75" i="37"/>
  <c r="CL78" i="37"/>
  <c r="CM78" i="37" s="1"/>
  <c r="CN78" i="37" s="1"/>
  <c r="L78" i="37" s="1"/>
  <c r="CL111" i="37"/>
  <c r="CL89" i="37"/>
  <c r="CM89" i="37" s="1"/>
  <c r="CN89" i="37" s="1"/>
  <c r="L89" i="37" s="1"/>
  <c r="CL122" i="37"/>
  <c r="CM122" i="37" s="1"/>
  <c r="CN122" i="37" s="1"/>
  <c r="L122" i="37" s="1"/>
  <c r="CL116" i="37"/>
  <c r="CL108" i="37"/>
  <c r="CL77" i="37"/>
  <c r="CL84" i="37"/>
  <c r="CM28" i="37"/>
  <c r="CN28" i="37" s="1"/>
  <c r="L28" i="37" s="1"/>
  <c r="CM83" i="37"/>
  <c r="CN83" i="37" s="1"/>
  <c r="L83" i="37" s="1"/>
  <c r="M83" i="37"/>
  <c r="M40" i="37"/>
  <c r="CM66" i="37"/>
  <c r="CN66" i="37" s="1"/>
  <c r="L66" i="37" s="1"/>
  <c r="CM19" i="37"/>
  <c r="CN19" i="37" s="1"/>
  <c r="Z6" i="37" s="1" a="1"/>
  <c r="Z6" i="37" s="1"/>
  <c r="M34" i="37"/>
  <c r="M7" i="37"/>
  <c r="M9" i="37"/>
  <c r="M23" i="37"/>
  <c r="CM52" i="37"/>
  <c r="CN52" i="37" s="1"/>
  <c r="BG6" i="37" s="1" a="1"/>
  <c r="BG6" i="37" s="1"/>
  <c r="M17" i="37"/>
  <c r="CM50" i="37"/>
  <c r="CN50" i="37" s="1"/>
  <c r="BE6" i="37" s="1" a="1"/>
  <c r="BE6" i="37" s="1"/>
  <c r="CM47" i="37"/>
  <c r="CN47" i="37" s="1"/>
  <c r="L47" i="37" s="1"/>
  <c r="CM59" i="37"/>
  <c r="CN59" i="37" s="1"/>
  <c r="BN6" i="37" s="1" a="1"/>
  <c r="BN6" i="37" s="1"/>
  <c r="CM63" i="37"/>
  <c r="CN63" i="37" s="1"/>
  <c r="BR6" i="37" s="1" a="1"/>
  <c r="BR6" i="37" s="1"/>
  <c r="CM53" i="37"/>
  <c r="CN53" i="37" s="1"/>
  <c r="L53" i="37" s="1"/>
  <c r="M31" i="37"/>
  <c r="CM43" i="37"/>
  <c r="CN43" i="37" s="1"/>
  <c r="AX6" i="37" s="1" a="1"/>
  <c r="AX6" i="37" s="1"/>
  <c r="CM13" i="37"/>
  <c r="CN13" i="37" s="1"/>
  <c r="L13" i="37" s="1"/>
  <c r="M8" i="37"/>
  <c r="CM45" i="37"/>
  <c r="CN45" i="37" s="1"/>
  <c r="L45" i="37" s="1"/>
  <c r="CM55" i="37"/>
  <c r="CN55" i="37" s="1"/>
  <c r="L55" i="37" s="1"/>
  <c r="CM41" i="37"/>
  <c r="CN41" i="37" s="1"/>
  <c r="L41" i="37" s="1"/>
  <c r="CM64" i="37"/>
  <c r="CN64" i="37" s="1"/>
  <c r="BS6" i="37" s="1" a="1"/>
  <c r="BS6" i="37" s="1"/>
  <c r="M33" i="37"/>
  <c r="CM12" i="37"/>
  <c r="CN12" i="37" s="1"/>
  <c r="L12" i="37" s="1"/>
  <c r="CM46" i="37"/>
  <c r="CN46" i="37" s="1"/>
  <c r="L46" i="37" s="1"/>
  <c r="CM42" i="37"/>
  <c r="CN42" i="37" s="1"/>
  <c r="AW6" i="37" s="1" a="1"/>
  <c r="AW6" i="37" s="1"/>
  <c r="M39" i="37"/>
  <c r="M30" i="37"/>
  <c r="M25" i="37"/>
  <c r="M35" i="37"/>
  <c r="M16" i="37"/>
  <c r="CM54" i="37"/>
  <c r="CN54" i="37" s="1"/>
  <c r="L54" i="37" s="1"/>
  <c r="M10" i="37"/>
  <c r="M27" i="37"/>
  <c r="M32" i="37"/>
  <c r="M18" i="37"/>
  <c r="M24" i="37"/>
  <c r="M21" i="37"/>
  <c r="M22" i="37"/>
  <c r="CM51" i="37"/>
  <c r="CN51" i="37" s="1"/>
  <c r="L51" i="37" s="1"/>
  <c r="CQ143" i="37"/>
  <c r="CQ146" i="37" s="1"/>
  <c r="CQ152" i="37" s="1" a="1"/>
  <c r="CQ152" i="37" s="1"/>
  <c r="D144" i="37" s="1"/>
  <c r="E144" i="37" s="1"/>
  <c r="L40" i="37"/>
  <c r="AU6" i="37" a="1"/>
  <c r="AU6" i="37" s="1"/>
  <c r="L26" i="37"/>
  <c r="AG6" i="37" a="1"/>
  <c r="AG6" i="37" s="1"/>
  <c r="L9" i="37"/>
  <c r="P6" i="37" a="1"/>
  <c r="P6" i="37" s="1"/>
  <c r="L32" i="37"/>
  <c r="AM6" i="37" a="1"/>
  <c r="AM6" i="37" s="1"/>
  <c r="L34" i="37"/>
  <c r="AO6" i="37" a="1"/>
  <c r="AO6" i="37" s="1"/>
  <c r="L38" i="37"/>
  <c r="AS6" i="37" a="1"/>
  <c r="AS6" i="37" s="1"/>
  <c r="L22" i="37"/>
  <c r="AC6" i="37" a="1"/>
  <c r="AC6" i="37" s="1"/>
  <c r="L17" i="37"/>
  <c r="X6" i="37" a="1"/>
  <c r="X6" i="37" s="1"/>
  <c r="L16" i="37"/>
  <c r="W6" i="37" a="1"/>
  <c r="W6" i="37" s="1"/>
  <c r="L23" i="37"/>
  <c r="AD6" i="37" a="1"/>
  <c r="AD6" i="37" s="1"/>
  <c r="L15" i="37"/>
  <c r="V6" i="37" a="1"/>
  <c r="V6" i="37" s="1"/>
  <c r="L8" i="37"/>
  <c r="O6" i="37" a="1"/>
  <c r="O6" i="37" s="1"/>
  <c r="L37" i="37"/>
  <c r="AR6" i="37" a="1"/>
  <c r="AR6" i="37" s="1"/>
  <c r="L20" i="37"/>
  <c r="AA6" i="37" a="1"/>
  <c r="AA6" i="37" s="1"/>
  <c r="L62" i="37"/>
  <c r="BQ6" i="37" a="1"/>
  <c r="BQ6" i="37" s="1"/>
  <c r="L18" i="37"/>
  <c r="Y6" i="37" a="1"/>
  <c r="Y6" i="37" s="1"/>
  <c r="L25" i="37"/>
  <c r="AF6" i="37" a="1"/>
  <c r="AF6" i="37" s="1"/>
  <c r="L24" i="37"/>
  <c r="AE6" i="37" a="1"/>
  <c r="AE6" i="37" s="1"/>
  <c r="L31" i="37"/>
  <c r="AL6" i="37" a="1"/>
  <c r="AL6" i="37" s="1"/>
  <c r="L33" i="37"/>
  <c r="AN6" i="37" a="1"/>
  <c r="AN6" i="37" s="1"/>
  <c r="L35" i="37"/>
  <c r="AP6" i="37" a="1"/>
  <c r="AP6" i="37" s="1"/>
  <c r="L10" i="37"/>
  <c r="Q6" i="37" a="1"/>
  <c r="Q6" i="37" s="1"/>
  <c r="L30" i="37"/>
  <c r="AK6" i="37" a="1"/>
  <c r="AK6" i="37" s="1"/>
  <c r="L27" i="37"/>
  <c r="AH6" i="37" a="1"/>
  <c r="AH6" i="37" s="1"/>
  <c r="L21" i="37"/>
  <c r="AB6" i="37" a="1"/>
  <c r="AB6" i="37" s="1"/>
  <c r="L39" i="37"/>
  <c r="AT6" i="37" a="1"/>
  <c r="AT6" i="37" s="1"/>
  <c r="L14" i="37"/>
  <c r="U6" i="37" a="1"/>
  <c r="U6" i="37" s="1"/>
  <c r="L7" i="37"/>
  <c r="N6" i="37" a="1"/>
  <c r="N6" i="37" s="1"/>
  <c r="CQ214" i="37"/>
  <c r="C210" i="37" s="1"/>
  <c r="CQ208" i="37"/>
  <c r="CQ15" i="37"/>
  <c r="CQ75" i="37"/>
  <c r="CQ81" i="37" s="1"/>
  <c r="C77" i="37" s="1"/>
  <c r="CQ74" i="37"/>
  <c r="CQ9" i="37"/>
  <c r="CQ147" i="37"/>
  <c r="CQ218" i="39" l="1"/>
  <c r="CQ225" i="39"/>
  <c r="B220" i="39" s="1"/>
  <c r="D52" i="3"/>
  <c r="Q200" i="1"/>
  <c r="T175" i="1" s="1"/>
  <c r="D53" i="3"/>
  <c r="Q201" i="1"/>
  <c r="D34" i="3"/>
  <c r="D33" i="3"/>
  <c r="D151" i="39"/>
  <c r="D84" i="39"/>
  <c r="C71" i="33"/>
  <c r="CV208" i="39"/>
  <c r="CV210" i="39" s="1"/>
  <c r="C86" i="33" s="1"/>
  <c r="CV220" i="39"/>
  <c r="AW140" i="37" a="1"/>
  <c r="AW140" i="37" s="1"/>
  <c r="CV80" i="39"/>
  <c r="C30" i="33" s="1"/>
  <c r="CV155" i="39"/>
  <c r="CV156" i="39" s="1"/>
  <c r="C52" i="33" s="1"/>
  <c r="CV143" i="39"/>
  <c r="CV146" i="39" s="1"/>
  <c r="CV149" i="39"/>
  <c r="C53" i="33" s="1"/>
  <c r="AO140" i="37" a="1"/>
  <c r="AO140" i="37" s="1"/>
  <c r="CV218" i="39" a="1"/>
  <c r="CV218" i="39" s="1"/>
  <c r="AB140" i="37" a="1"/>
  <c r="AB140" i="37" s="1"/>
  <c r="M81" i="37"/>
  <c r="CV81" i="39"/>
  <c r="C29" i="33" s="1"/>
  <c r="D11" i="39"/>
  <c r="E11" i="39" s="1"/>
  <c r="CQ21" i="39"/>
  <c r="C28" i="33"/>
  <c r="CV76" i="39"/>
  <c r="R140" i="37" a="1"/>
  <c r="R140" i="37" s="1"/>
  <c r="AA140" i="37" a="1"/>
  <c r="AA140" i="37" s="1"/>
  <c r="L172" i="37"/>
  <c r="CV15" i="39"/>
  <c r="C10" i="33" s="1"/>
  <c r="P140" i="37" a="1"/>
  <c r="P140" i="37" s="1"/>
  <c r="CV11" i="39"/>
  <c r="L173" i="37"/>
  <c r="L163" i="37"/>
  <c r="D11" i="33"/>
  <c r="CV12" i="39"/>
  <c r="CV24" i="39" s="1"/>
  <c r="C9" i="33"/>
  <c r="L56" i="37"/>
  <c r="BC56" i="37" s="1"/>
  <c r="BC6" i="37" a="1"/>
  <c r="BC6" i="37" s="1"/>
  <c r="R6" i="37" a="1"/>
  <c r="R6" i="37" s="1"/>
  <c r="F143" i="39"/>
  <c r="G143" i="39" s="1"/>
  <c r="I143" i="39" s="1"/>
  <c r="S73" i="37" a="1"/>
  <c r="S73" i="37" s="1"/>
  <c r="L151" i="37"/>
  <c r="M93" i="37"/>
  <c r="V140" i="37" a="1"/>
  <c r="V140" i="37" s="1"/>
  <c r="AV140" i="37" a="1"/>
  <c r="AV140" i="37" s="1"/>
  <c r="AL140" i="37" a="1"/>
  <c r="AL140" i="37" s="1"/>
  <c r="M79" i="37"/>
  <c r="BN140" i="37" a="1"/>
  <c r="BN140" i="37" s="1"/>
  <c r="L65" i="37"/>
  <c r="U65" i="37" s="1"/>
  <c r="BO6" i="37" a="1"/>
  <c r="BO6" i="37" s="1"/>
  <c r="BA140" i="37" a="1"/>
  <c r="BA140" i="37" s="1"/>
  <c r="L184" i="37"/>
  <c r="AO184" i="37" s="1"/>
  <c r="F77" i="39"/>
  <c r="G77" i="39" s="1"/>
  <c r="I77" i="39" s="1"/>
  <c r="F76" i="39"/>
  <c r="G76" i="39" s="1"/>
  <c r="D210" i="39"/>
  <c r="E210" i="39" s="1"/>
  <c r="F209" i="39" s="1"/>
  <c r="G209" i="39" s="1"/>
  <c r="I209" i="39" s="1"/>
  <c r="CQ220" i="39"/>
  <c r="BD6" i="37" a="1"/>
  <c r="BD6" i="37" s="1"/>
  <c r="S140" i="37" a="1"/>
  <c r="S140" i="37" s="1"/>
  <c r="M74" i="37"/>
  <c r="AU140" i="37" a="1"/>
  <c r="AU140" i="37" s="1"/>
  <c r="AG140" i="37" a="1"/>
  <c r="AG140" i="37" s="1"/>
  <c r="L194" i="37"/>
  <c r="N194" i="37" s="1"/>
  <c r="M97" i="37"/>
  <c r="BG140" i="37" a="1"/>
  <c r="BG140" i="37" s="1"/>
  <c r="M110" i="37"/>
  <c r="AJ6" i="37" a="1"/>
  <c r="AJ6" i="37" s="1"/>
  <c r="BR140" i="37" a="1"/>
  <c r="BR140" i="37" s="1"/>
  <c r="BC73" i="37" a="1"/>
  <c r="BC73" i="37" s="1"/>
  <c r="M105" i="37"/>
  <c r="BC140" i="37" a="1"/>
  <c r="BC140" i="37" s="1"/>
  <c r="M80" i="37"/>
  <c r="M115" i="37"/>
  <c r="AE73" i="37" a="1"/>
  <c r="AE73" i="37" s="1"/>
  <c r="L52" i="37"/>
  <c r="AL52" i="37" s="1"/>
  <c r="M131" i="37"/>
  <c r="M91" i="37"/>
  <c r="BU73" i="37" a="1"/>
  <c r="BU73" i="37" s="1"/>
  <c r="M133" i="37"/>
  <c r="M103" i="37"/>
  <c r="L61" i="37"/>
  <c r="BO61" i="37" s="1"/>
  <c r="AQ73" i="37" a="1"/>
  <c r="AQ73" i="37" s="1"/>
  <c r="M113" i="37"/>
  <c r="BQ264" i="37"/>
  <c r="BI264" i="37"/>
  <c r="BA264" i="37"/>
  <c r="AS264" i="37"/>
  <c r="AK264" i="37"/>
  <c r="AC264" i="37"/>
  <c r="U264" i="37"/>
  <c r="BP264" i="37"/>
  <c r="BH264" i="37"/>
  <c r="AZ264" i="37"/>
  <c r="AR264" i="37"/>
  <c r="AJ264" i="37"/>
  <c r="AB264" i="37"/>
  <c r="T264" i="37"/>
  <c r="BO264" i="37"/>
  <c r="BG264" i="37"/>
  <c r="AY264" i="37"/>
  <c r="AQ264" i="37"/>
  <c r="AI264" i="37"/>
  <c r="AA264" i="37"/>
  <c r="S264" i="37"/>
  <c r="BN264" i="37"/>
  <c r="BF264" i="37"/>
  <c r="AX264" i="37"/>
  <c r="AP264" i="37"/>
  <c r="AH264" i="37"/>
  <c r="Z264" i="37"/>
  <c r="R264" i="37"/>
  <c r="BM264" i="37"/>
  <c r="BE264" i="37"/>
  <c r="AW264" i="37"/>
  <c r="AO264" i="37"/>
  <c r="AG264" i="37"/>
  <c r="Y264" i="37"/>
  <c r="Q264" i="37"/>
  <c r="BT264" i="37"/>
  <c r="BL264" i="37"/>
  <c r="BD264" i="37"/>
  <c r="AV264" i="37"/>
  <c r="AN264" i="37"/>
  <c r="AF264" i="37"/>
  <c r="X264" i="37"/>
  <c r="P264" i="37"/>
  <c r="BS264" i="37"/>
  <c r="BK264" i="37"/>
  <c r="BC264" i="37"/>
  <c r="AU264" i="37"/>
  <c r="AM264" i="37"/>
  <c r="AE264" i="37"/>
  <c r="W264" i="37"/>
  <c r="O264" i="37"/>
  <c r="BR264" i="37"/>
  <c r="BJ264" i="37"/>
  <c r="BB264" i="37"/>
  <c r="AT264" i="37"/>
  <c r="AL264" i="37"/>
  <c r="AD264" i="37"/>
  <c r="N264" i="37"/>
  <c r="V264" i="37"/>
  <c r="BI258" i="37"/>
  <c r="BA258" i="37"/>
  <c r="AS258" i="37"/>
  <c r="AK258" i="37"/>
  <c r="AC258" i="37"/>
  <c r="U258" i="37"/>
  <c r="BH258" i="37"/>
  <c r="AZ258" i="37"/>
  <c r="AR258" i="37"/>
  <c r="AJ258" i="37"/>
  <c r="AB258" i="37"/>
  <c r="T258" i="37"/>
  <c r="BG258" i="37"/>
  <c r="AY258" i="37"/>
  <c r="AQ258" i="37"/>
  <c r="AI258" i="37"/>
  <c r="AA258" i="37"/>
  <c r="S258" i="37"/>
  <c r="BN258" i="37"/>
  <c r="BF258" i="37"/>
  <c r="AX258" i="37"/>
  <c r="AP258" i="37"/>
  <c r="AH258" i="37"/>
  <c r="Z258" i="37"/>
  <c r="R258" i="37"/>
  <c r="BM258" i="37"/>
  <c r="BE258" i="37"/>
  <c r="AW258" i="37"/>
  <c r="AO258" i="37"/>
  <c r="AG258" i="37"/>
  <c r="Y258" i="37"/>
  <c r="Q258" i="37"/>
  <c r="BL258" i="37"/>
  <c r="BD258" i="37"/>
  <c r="AV258" i="37"/>
  <c r="AN258" i="37"/>
  <c r="AF258" i="37"/>
  <c r="X258" i="37"/>
  <c r="P258" i="37"/>
  <c r="BK258" i="37"/>
  <c r="BC258" i="37"/>
  <c r="AU258" i="37"/>
  <c r="AM258" i="37"/>
  <c r="AE258" i="37"/>
  <c r="W258" i="37"/>
  <c r="O258" i="37"/>
  <c r="BB258" i="37"/>
  <c r="AD258" i="37"/>
  <c r="V258" i="37"/>
  <c r="N258" i="37"/>
  <c r="BJ258" i="37"/>
  <c r="AT258" i="37"/>
  <c r="AL258" i="37"/>
  <c r="AZ247" i="37"/>
  <c r="AR247" i="37"/>
  <c r="AJ247" i="37"/>
  <c r="AB247" i="37"/>
  <c r="T247" i="37"/>
  <c r="AW247" i="37"/>
  <c r="AO247" i="37"/>
  <c r="AG247" i="37"/>
  <c r="Y247" i="37"/>
  <c r="Q247" i="37"/>
  <c r="AV247" i="37"/>
  <c r="AN247" i="37"/>
  <c r="AF247" i="37"/>
  <c r="X247" i="37"/>
  <c r="P247" i="37"/>
  <c r="BC247" i="37"/>
  <c r="AU247" i="37"/>
  <c r="AM247" i="37"/>
  <c r="AE247" i="37"/>
  <c r="W247" i="37"/>
  <c r="O247" i="37"/>
  <c r="BA247" i="37"/>
  <c r="AS247" i="37"/>
  <c r="AK247" i="37"/>
  <c r="AC247" i="37"/>
  <c r="U247" i="37"/>
  <c r="AX247" i="37"/>
  <c r="AA247" i="37"/>
  <c r="AT247" i="37"/>
  <c r="Z247" i="37"/>
  <c r="AQ247" i="37"/>
  <c r="V247" i="37"/>
  <c r="AP247" i="37"/>
  <c r="S247" i="37"/>
  <c r="AL247" i="37"/>
  <c r="R247" i="37"/>
  <c r="AI247" i="37"/>
  <c r="N247" i="37"/>
  <c r="BB247" i="37"/>
  <c r="AH247" i="37"/>
  <c r="AY247" i="37"/>
  <c r="AD247" i="37"/>
  <c r="BI254" i="37"/>
  <c r="BA254" i="37"/>
  <c r="AS254" i="37"/>
  <c r="AK254" i="37"/>
  <c r="AC254" i="37"/>
  <c r="U254" i="37"/>
  <c r="BH254" i="37"/>
  <c r="AZ254" i="37"/>
  <c r="AR254" i="37"/>
  <c r="AJ254" i="37"/>
  <c r="AB254" i="37"/>
  <c r="T254" i="37"/>
  <c r="BF254" i="37"/>
  <c r="AX254" i="37"/>
  <c r="AP254" i="37"/>
  <c r="AH254" i="37"/>
  <c r="Z254" i="37"/>
  <c r="R254" i="37"/>
  <c r="BE254" i="37"/>
  <c r="AW254" i="37"/>
  <c r="AO254" i="37"/>
  <c r="AG254" i="37"/>
  <c r="Y254" i="37"/>
  <c r="Q254" i="37"/>
  <c r="BD254" i="37"/>
  <c r="AV254" i="37"/>
  <c r="AN254" i="37"/>
  <c r="AF254" i="37"/>
  <c r="X254" i="37"/>
  <c r="P254" i="37"/>
  <c r="BC254" i="37"/>
  <c r="AU254" i="37"/>
  <c r="AM254" i="37"/>
  <c r="AE254" i="37"/>
  <c r="W254" i="37"/>
  <c r="O254" i="37"/>
  <c r="AQ254" i="37"/>
  <c r="BJ254" i="37"/>
  <c r="AD254" i="37"/>
  <c r="BG254" i="37"/>
  <c r="AA254" i="37"/>
  <c r="BB254" i="37"/>
  <c r="V254" i="37"/>
  <c r="AT254" i="37"/>
  <c r="N254" i="37"/>
  <c r="S254" i="37"/>
  <c r="AY254" i="37"/>
  <c r="AL254" i="37"/>
  <c r="AI254" i="37"/>
  <c r="BE253" i="37"/>
  <c r="AW253" i="37"/>
  <c r="BD253" i="37"/>
  <c r="AV253" i="37"/>
  <c r="AN253" i="37"/>
  <c r="BB253" i="37"/>
  <c r="BI253" i="37"/>
  <c r="BH253" i="37"/>
  <c r="AZ253" i="37"/>
  <c r="AR253" i="37"/>
  <c r="BG253" i="37"/>
  <c r="AY253" i="37"/>
  <c r="AQ253" i="37"/>
  <c r="AU253" i="37"/>
  <c r="AJ253" i="37"/>
  <c r="AB253" i="37"/>
  <c r="T253" i="37"/>
  <c r="AP253" i="37"/>
  <c r="AG253" i="37"/>
  <c r="Y253" i="37"/>
  <c r="Q253" i="37"/>
  <c r="BF253" i="37"/>
  <c r="AO253" i="37"/>
  <c r="AF253" i="37"/>
  <c r="X253" i="37"/>
  <c r="P253" i="37"/>
  <c r="BC253" i="37"/>
  <c r="AM253" i="37"/>
  <c r="AE253" i="37"/>
  <c r="W253" i="37"/>
  <c r="O253" i="37"/>
  <c r="AX253" i="37"/>
  <c r="AK253" i="37"/>
  <c r="AC253" i="37"/>
  <c r="U253" i="37"/>
  <c r="AL253" i="37"/>
  <c r="R253" i="37"/>
  <c r="AI253" i="37"/>
  <c r="N253" i="37"/>
  <c r="AH253" i="37"/>
  <c r="AD253" i="37"/>
  <c r="AA253" i="37"/>
  <c r="BA253" i="37"/>
  <c r="Z253" i="37"/>
  <c r="AT253" i="37"/>
  <c r="V253" i="37"/>
  <c r="AS253" i="37"/>
  <c r="S253" i="37"/>
  <c r="BI256" i="37"/>
  <c r="BA256" i="37"/>
  <c r="AS256" i="37"/>
  <c r="AK256" i="37"/>
  <c r="AC256" i="37"/>
  <c r="U256" i="37"/>
  <c r="BH256" i="37"/>
  <c r="AZ256" i="37"/>
  <c r="AR256" i="37"/>
  <c r="AJ256" i="37"/>
  <c r="AB256" i="37"/>
  <c r="T256" i="37"/>
  <c r="BG256" i="37"/>
  <c r="AY256" i="37"/>
  <c r="AQ256" i="37"/>
  <c r="AI256" i="37"/>
  <c r="AA256" i="37"/>
  <c r="S256" i="37"/>
  <c r="BF256" i="37"/>
  <c r="AX256" i="37"/>
  <c r="AP256" i="37"/>
  <c r="AH256" i="37"/>
  <c r="Z256" i="37"/>
  <c r="R256" i="37"/>
  <c r="BE256" i="37"/>
  <c r="AW256" i="37"/>
  <c r="AO256" i="37"/>
  <c r="AG256" i="37"/>
  <c r="Y256" i="37"/>
  <c r="Q256" i="37"/>
  <c r="BL256" i="37"/>
  <c r="BD256" i="37"/>
  <c r="AV256" i="37"/>
  <c r="AN256" i="37"/>
  <c r="AF256" i="37"/>
  <c r="X256" i="37"/>
  <c r="P256" i="37"/>
  <c r="BK256" i="37"/>
  <c r="BC256" i="37"/>
  <c r="AU256" i="37"/>
  <c r="AM256" i="37"/>
  <c r="AE256" i="37"/>
  <c r="W256" i="37"/>
  <c r="O256" i="37"/>
  <c r="AL256" i="37"/>
  <c r="N256" i="37"/>
  <c r="BJ256" i="37"/>
  <c r="AT256" i="37"/>
  <c r="BB256" i="37"/>
  <c r="AD256" i="37"/>
  <c r="V256" i="37"/>
  <c r="BU265" i="37"/>
  <c r="BM265" i="37"/>
  <c r="BE265" i="37"/>
  <c r="AW265" i="37"/>
  <c r="AO265" i="37"/>
  <c r="AG265" i="37"/>
  <c r="Y265" i="37"/>
  <c r="Q265" i="37"/>
  <c r="BT265" i="37"/>
  <c r="BL265" i="37"/>
  <c r="BD265" i="37"/>
  <c r="AV265" i="37"/>
  <c r="AN265" i="37"/>
  <c r="AF265" i="37"/>
  <c r="X265" i="37"/>
  <c r="P265" i="37"/>
  <c r="BS265" i="37"/>
  <c r="BK265" i="37"/>
  <c r="BC265" i="37"/>
  <c r="AU265" i="37"/>
  <c r="AM265" i="37"/>
  <c r="AE265" i="37"/>
  <c r="W265" i="37"/>
  <c r="O265" i="37"/>
  <c r="BR265" i="37"/>
  <c r="BJ265" i="37"/>
  <c r="BB265" i="37"/>
  <c r="AT265" i="37"/>
  <c r="AL265" i="37"/>
  <c r="AD265" i="37"/>
  <c r="V265" i="37"/>
  <c r="N265" i="37"/>
  <c r="BQ265" i="37"/>
  <c r="BI265" i="37"/>
  <c r="BA265" i="37"/>
  <c r="AS265" i="37"/>
  <c r="AK265" i="37"/>
  <c r="AC265" i="37"/>
  <c r="U265" i="37"/>
  <c r="BP265" i="37"/>
  <c r="BH265" i="37"/>
  <c r="AZ265" i="37"/>
  <c r="AR265" i="37"/>
  <c r="AJ265" i="37"/>
  <c r="AB265" i="37"/>
  <c r="T265" i="37"/>
  <c r="BO265" i="37"/>
  <c r="BG265" i="37"/>
  <c r="AY265" i="37"/>
  <c r="AQ265" i="37"/>
  <c r="AI265" i="37"/>
  <c r="AA265" i="37"/>
  <c r="S265" i="37"/>
  <c r="BN265" i="37"/>
  <c r="BF265" i="37"/>
  <c r="AX265" i="37"/>
  <c r="AP265" i="37"/>
  <c r="AH265" i="37"/>
  <c r="Z265" i="37"/>
  <c r="R265" i="37"/>
  <c r="BM261" i="37"/>
  <c r="BE261" i="37"/>
  <c r="AW261" i="37"/>
  <c r="AO261" i="37"/>
  <c r="AG261" i="37"/>
  <c r="Y261" i="37"/>
  <c r="Q261" i="37"/>
  <c r="BL261" i="37"/>
  <c r="BD261" i="37"/>
  <c r="AV261" i="37"/>
  <c r="AN261" i="37"/>
  <c r="AF261" i="37"/>
  <c r="X261" i="37"/>
  <c r="P261" i="37"/>
  <c r="BK261" i="37"/>
  <c r="BC261" i="37"/>
  <c r="AU261" i="37"/>
  <c r="AM261" i="37"/>
  <c r="AE261" i="37"/>
  <c r="W261" i="37"/>
  <c r="O261" i="37"/>
  <c r="BJ261" i="37"/>
  <c r="BB261" i="37"/>
  <c r="AT261" i="37"/>
  <c r="AL261" i="37"/>
  <c r="AD261" i="37"/>
  <c r="V261" i="37"/>
  <c r="N261" i="37"/>
  <c r="BQ261" i="37"/>
  <c r="BI261" i="37"/>
  <c r="BA261" i="37"/>
  <c r="AS261" i="37"/>
  <c r="AK261" i="37"/>
  <c r="AC261" i="37"/>
  <c r="U261" i="37"/>
  <c r="BP261" i="37"/>
  <c r="BH261" i="37"/>
  <c r="AZ261" i="37"/>
  <c r="AR261" i="37"/>
  <c r="AJ261" i="37"/>
  <c r="AB261" i="37"/>
  <c r="T261" i="37"/>
  <c r="BO261" i="37"/>
  <c r="BG261" i="37"/>
  <c r="AY261" i="37"/>
  <c r="AQ261" i="37"/>
  <c r="AI261" i="37"/>
  <c r="AA261" i="37"/>
  <c r="S261" i="37"/>
  <c r="BN261" i="37"/>
  <c r="AP261" i="37"/>
  <c r="AH261" i="37"/>
  <c r="Z261" i="37"/>
  <c r="BF261" i="37"/>
  <c r="AX261" i="37"/>
  <c r="R261" i="37"/>
  <c r="AR241" i="37"/>
  <c r="AJ241" i="37"/>
  <c r="AB241" i="37"/>
  <c r="T241" i="37"/>
  <c r="AU241" i="37"/>
  <c r="AM241" i="37"/>
  <c r="AE241" i="37"/>
  <c r="W241" i="37"/>
  <c r="O241" i="37"/>
  <c r="AP241" i="37"/>
  <c r="AF241" i="37"/>
  <c r="U241" i="37"/>
  <c r="AO241" i="37"/>
  <c r="AD241" i="37"/>
  <c r="S241" i="37"/>
  <c r="AN241" i="37"/>
  <c r="AC241" i="37"/>
  <c r="R241" i="37"/>
  <c r="AV241" i="37"/>
  <c r="AK241" i="37"/>
  <c r="Z241" i="37"/>
  <c r="P241" i="37"/>
  <c r="AT241" i="37"/>
  <c r="AI241" i="37"/>
  <c r="Y241" i="37"/>
  <c r="N241" i="37"/>
  <c r="AL241" i="37"/>
  <c r="AH241" i="37"/>
  <c r="AG241" i="37"/>
  <c r="AA241" i="37"/>
  <c r="X241" i="37"/>
  <c r="AW241" i="37"/>
  <c r="V241" i="37"/>
  <c r="AQ241" i="37"/>
  <c r="AS241" i="37"/>
  <c r="Q241" i="37"/>
  <c r="BD248" i="37"/>
  <c r="AV248" i="37"/>
  <c r="AN248" i="37"/>
  <c r="AF248" i="37"/>
  <c r="X248" i="37"/>
  <c r="P248" i="37"/>
  <c r="BA248" i="37"/>
  <c r="AS248" i="37"/>
  <c r="AK248" i="37"/>
  <c r="AC248" i="37"/>
  <c r="U248" i="37"/>
  <c r="AZ248" i="37"/>
  <c r="AR248" i="37"/>
  <c r="AJ248" i="37"/>
  <c r="AB248" i="37"/>
  <c r="T248" i="37"/>
  <c r="AY248" i="37"/>
  <c r="AQ248" i="37"/>
  <c r="AI248" i="37"/>
  <c r="AA248" i="37"/>
  <c r="S248" i="37"/>
  <c r="AW248" i="37"/>
  <c r="AO248" i="37"/>
  <c r="AG248" i="37"/>
  <c r="Y248" i="37"/>
  <c r="Q248" i="37"/>
  <c r="AP248" i="37"/>
  <c r="V248" i="37"/>
  <c r="AM248" i="37"/>
  <c r="R248" i="37"/>
  <c r="AL248" i="37"/>
  <c r="O248" i="37"/>
  <c r="BC248" i="37"/>
  <c r="AH248" i="37"/>
  <c r="N248" i="37"/>
  <c r="BB248" i="37"/>
  <c r="AE248" i="37"/>
  <c r="AX248" i="37"/>
  <c r="AD248" i="37"/>
  <c r="AU248" i="37"/>
  <c r="Z248" i="37"/>
  <c r="AT248" i="37"/>
  <c r="W248" i="37"/>
  <c r="BD250" i="37"/>
  <c r="AV250" i="37"/>
  <c r="AN250" i="37"/>
  <c r="AF250" i="37"/>
  <c r="X250" i="37"/>
  <c r="P250" i="37"/>
  <c r="BA250" i="37"/>
  <c r="AS250" i="37"/>
  <c r="AK250" i="37"/>
  <c r="AC250" i="37"/>
  <c r="U250" i="37"/>
  <c r="AZ250" i="37"/>
  <c r="AR250" i="37"/>
  <c r="AJ250" i="37"/>
  <c r="AB250" i="37"/>
  <c r="T250" i="37"/>
  <c r="AY250" i="37"/>
  <c r="AQ250" i="37"/>
  <c r="AI250" i="37"/>
  <c r="AA250" i="37"/>
  <c r="S250" i="37"/>
  <c r="BE250" i="37"/>
  <c r="AW250" i="37"/>
  <c r="AO250" i="37"/>
  <c r="AG250" i="37"/>
  <c r="Y250" i="37"/>
  <c r="Q250" i="37"/>
  <c r="BF250" i="37"/>
  <c r="AL250" i="37"/>
  <c r="O250" i="37"/>
  <c r="BC250" i="37"/>
  <c r="AH250" i="37"/>
  <c r="N250" i="37"/>
  <c r="BB250" i="37"/>
  <c r="AE250" i="37"/>
  <c r="AX250" i="37"/>
  <c r="AD250" i="37"/>
  <c r="AU250" i="37"/>
  <c r="Z250" i="37"/>
  <c r="AT250" i="37"/>
  <c r="W250" i="37"/>
  <c r="AP250" i="37"/>
  <c r="V250" i="37"/>
  <c r="AM250" i="37"/>
  <c r="R250" i="37"/>
  <c r="AV240" i="37"/>
  <c r="AN240" i="37"/>
  <c r="AF240" i="37"/>
  <c r="X240" i="37"/>
  <c r="P240" i="37"/>
  <c r="AQ240" i="37"/>
  <c r="AI240" i="37"/>
  <c r="AA240" i="37"/>
  <c r="S240" i="37"/>
  <c r="AT240" i="37"/>
  <c r="AJ240" i="37"/>
  <c r="Y240" i="37"/>
  <c r="N240" i="37"/>
  <c r="AS240" i="37"/>
  <c r="AH240" i="37"/>
  <c r="W240" i="37"/>
  <c r="AR240" i="37"/>
  <c r="AG240" i="37"/>
  <c r="V240" i="37"/>
  <c r="AO240" i="37"/>
  <c r="AD240" i="37"/>
  <c r="T240" i="37"/>
  <c r="AM240" i="37"/>
  <c r="AC240" i="37"/>
  <c r="R240" i="37"/>
  <c r="AU240" i="37"/>
  <c r="Q240" i="37"/>
  <c r="AP240" i="37"/>
  <c r="O240" i="37"/>
  <c r="AL240" i="37"/>
  <c r="AK240" i="37"/>
  <c r="AE240" i="37"/>
  <c r="AB240" i="37"/>
  <c r="Z240" i="37"/>
  <c r="U240" i="37"/>
  <c r="AZ249" i="37"/>
  <c r="AR249" i="37"/>
  <c r="AJ249" i="37"/>
  <c r="AB249" i="37"/>
  <c r="T249" i="37"/>
  <c r="BE249" i="37"/>
  <c r="AW249" i="37"/>
  <c r="AO249" i="37"/>
  <c r="AG249" i="37"/>
  <c r="Y249" i="37"/>
  <c r="Q249" i="37"/>
  <c r="BD249" i="37"/>
  <c r="AV249" i="37"/>
  <c r="AN249" i="37"/>
  <c r="AF249" i="37"/>
  <c r="X249" i="37"/>
  <c r="P249" i="37"/>
  <c r="BC249" i="37"/>
  <c r="AU249" i="37"/>
  <c r="AM249" i="37"/>
  <c r="AE249" i="37"/>
  <c r="W249" i="37"/>
  <c r="O249" i="37"/>
  <c r="BA249" i="37"/>
  <c r="AS249" i="37"/>
  <c r="AK249" i="37"/>
  <c r="AC249" i="37"/>
  <c r="U249" i="37"/>
  <c r="AL249" i="37"/>
  <c r="R249" i="37"/>
  <c r="AI249" i="37"/>
  <c r="N249" i="37"/>
  <c r="BB249" i="37"/>
  <c r="AH249" i="37"/>
  <c r="AY249" i="37"/>
  <c r="AD249" i="37"/>
  <c r="AX249" i="37"/>
  <c r="AA249" i="37"/>
  <c r="AT249" i="37"/>
  <c r="Z249" i="37"/>
  <c r="AQ249" i="37"/>
  <c r="V249" i="37"/>
  <c r="AP249" i="37"/>
  <c r="S249" i="37"/>
  <c r="BM263" i="37"/>
  <c r="BE263" i="37"/>
  <c r="AW263" i="37"/>
  <c r="AO263" i="37"/>
  <c r="AG263" i="37"/>
  <c r="Y263" i="37"/>
  <c r="Q263" i="37"/>
  <c r="BL263" i="37"/>
  <c r="BD263" i="37"/>
  <c r="AV263" i="37"/>
  <c r="AN263" i="37"/>
  <c r="AF263" i="37"/>
  <c r="X263" i="37"/>
  <c r="P263" i="37"/>
  <c r="BS263" i="37"/>
  <c r="BK263" i="37"/>
  <c r="BC263" i="37"/>
  <c r="AU263" i="37"/>
  <c r="AM263" i="37"/>
  <c r="AE263" i="37"/>
  <c r="W263" i="37"/>
  <c r="O263" i="37"/>
  <c r="BR263" i="37"/>
  <c r="BJ263" i="37"/>
  <c r="BB263" i="37"/>
  <c r="AT263" i="37"/>
  <c r="AL263" i="37"/>
  <c r="AD263" i="37"/>
  <c r="V263" i="37"/>
  <c r="N263" i="37"/>
  <c r="BQ263" i="37"/>
  <c r="BI263" i="37"/>
  <c r="BA263" i="37"/>
  <c r="AS263" i="37"/>
  <c r="AK263" i="37"/>
  <c r="AC263" i="37"/>
  <c r="U263" i="37"/>
  <c r="BP263" i="37"/>
  <c r="BH263" i="37"/>
  <c r="AZ263" i="37"/>
  <c r="AR263" i="37"/>
  <c r="AJ263" i="37"/>
  <c r="AB263" i="37"/>
  <c r="T263" i="37"/>
  <c r="BO263" i="37"/>
  <c r="BG263" i="37"/>
  <c r="AY263" i="37"/>
  <c r="AQ263" i="37"/>
  <c r="AI263" i="37"/>
  <c r="AA263" i="37"/>
  <c r="S263" i="37"/>
  <c r="R263" i="37"/>
  <c r="BN263" i="37"/>
  <c r="BF263" i="37"/>
  <c r="AX263" i="37"/>
  <c r="AP263" i="37"/>
  <c r="Z263" i="37"/>
  <c r="AH263" i="37"/>
  <c r="AV246" i="37"/>
  <c r="AN246" i="37"/>
  <c r="AF246" i="37"/>
  <c r="X246" i="37"/>
  <c r="P246" i="37"/>
  <c r="BA246" i="37"/>
  <c r="AS246" i="37"/>
  <c r="AK246" i="37"/>
  <c r="AC246" i="37"/>
  <c r="U246" i="37"/>
  <c r="AZ246" i="37"/>
  <c r="AR246" i="37"/>
  <c r="AJ246" i="37"/>
  <c r="AB246" i="37"/>
  <c r="T246" i="37"/>
  <c r="AY246" i="37"/>
  <c r="AQ246" i="37"/>
  <c r="AI246" i="37"/>
  <c r="AA246" i="37"/>
  <c r="S246" i="37"/>
  <c r="AW246" i="37"/>
  <c r="AO246" i="37"/>
  <c r="AG246" i="37"/>
  <c r="Y246" i="37"/>
  <c r="Q246" i="37"/>
  <c r="AH246" i="37"/>
  <c r="N246" i="37"/>
  <c r="BB246" i="37"/>
  <c r="AE246" i="37"/>
  <c r="AX246" i="37"/>
  <c r="AD246" i="37"/>
  <c r="AU246" i="37"/>
  <c r="Z246" i="37"/>
  <c r="AT246" i="37"/>
  <c r="W246" i="37"/>
  <c r="AP246" i="37"/>
  <c r="V246" i="37"/>
  <c r="AM246" i="37"/>
  <c r="R246" i="37"/>
  <c r="AL246" i="37"/>
  <c r="O246" i="37"/>
  <c r="AR243" i="37"/>
  <c r="AJ243" i="37"/>
  <c r="AB243" i="37"/>
  <c r="T243" i="37"/>
  <c r="AW243" i="37"/>
  <c r="AO243" i="37"/>
  <c r="AG243" i="37"/>
  <c r="Y243" i="37"/>
  <c r="Q243" i="37"/>
  <c r="AV243" i="37"/>
  <c r="AN243" i="37"/>
  <c r="AF243" i="37"/>
  <c r="X243" i="37"/>
  <c r="P243" i="37"/>
  <c r="AU243" i="37"/>
  <c r="AM243" i="37"/>
  <c r="AE243" i="37"/>
  <c r="W243" i="37"/>
  <c r="O243" i="37"/>
  <c r="AS243" i="37"/>
  <c r="AK243" i="37"/>
  <c r="AC243" i="37"/>
  <c r="U243" i="37"/>
  <c r="AT243" i="37"/>
  <c r="Z243" i="37"/>
  <c r="AQ243" i="37"/>
  <c r="V243" i="37"/>
  <c r="AP243" i="37"/>
  <c r="S243" i="37"/>
  <c r="AL243" i="37"/>
  <c r="R243" i="37"/>
  <c r="AI243" i="37"/>
  <c r="N243" i="37"/>
  <c r="AH243" i="37"/>
  <c r="AY243" i="37"/>
  <c r="AD243" i="37"/>
  <c r="AA243" i="37"/>
  <c r="AX243" i="37"/>
  <c r="BI260" i="37"/>
  <c r="BA260" i="37"/>
  <c r="AS260" i="37"/>
  <c r="AK260" i="37"/>
  <c r="AC260" i="37"/>
  <c r="U260" i="37"/>
  <c r="BP260" i="37"/>
  <c r="BH260" i="37"/>
  <c r="AZ260" i="37"/>
  <c r="AR260" i="37"/>
  <c r="AJ260" i="37"/>
  <c r="AB260" i="37"/>
  <c r="T260" i="37"/>
  <c r="BO260" i="37"/>
  <c r="BG260" i="37"/>
  <c r="AY260" i="37"/>
  <c r="AQ260" i="37"/>
  <c r="AI260" i="37"/>
  <c r="AA260" i="37"/>
  <c r="S260" i="37"/>
  <c r="BN260" i="37"/>
  <c r="BF260" i="37"/>
  <c r="AX260" i="37"/>
  <c r="AP260" i="37"/>
  <c r="AH260" i="37"/>
  <c r="Z260" i="37"/>
  <c r="R260" i="37"/>
  <c r="BM260" i="37"/>
  <c r="BE260" i="37"/>
  <c r="AW260" i="37"/>
  <c r="AO260" i="37"/>
  <c r="AG260" i="37"/>
  <c r="Y260" i="37"/>
  <c r="Q260" i="37"/>
  <c r="BL260" i="37"/>
  <c r="BD260" i="37"/>
  <c r="AV260" i="37"/>
  <c r="AN260" i="37"/>
  <c r="AF260" i="37"/>
  <c r="X260" i="37"/>
  <c r="P260" i="37"/>
  <c r="BK260" i="37"/>
  <c r="BC260" i="37"/>
  <c r="AU260" i="37"/>
  <c r="AM260" i="37"/>
  <c r="AE260" i="37"/>
  <c r="W260" i="37"/>
  <c r="O260" i="37"/>
  <c r="AD260" i="37"/>
  <c r="BJ260" i="37"/>
  <c r="BB260" i="37"/>
  <c r="AL260" i="37"/>
  <c r="AT260" i="37"/>
  <c r="V260" i="37"/>
  <c r="N260" i="37"/>
  <c r="L63" i="37"/>
  <c r="BI63" i="37" s="1"/>
  <c r="AZ245" i="37"/>
  <c r="AR245" i="37"/>
  <c r="AJ245" i="37"/>
  <c r="AB245" i="37"/>
  <c r="T245" i="37"/>
  <c r="AW245" i="37"/>
  <c r="AO245" i="37"/>
  <c r="AG245" i="37"/>
  <c r="Y245" i="37"/>
  <c r="Q245" i="37"/>
  <c r="AV245" i="37"/>
  <c r="AN245" i="37"/>
  <c r="AF245" i="37"/>
  <c r="X245" i="37"/>
  <c r="P245" i="37"/>
  <c r="AU245" i="37"/>
  <c r="AM245" i="37"/>
  <c r="AE245" i="37"/>
  <c r="W245" i="37"/>
  <c r="O245" i="37"/>
  <c r="BA245" i="37"/>
  <c r="AS245" i="37"/>
  <c r="AK245" i="37"/>
  <c r="AC245" i="37"/>
  <c r="U245" i="37"/>
  <c r="AQ245" i="37"/>
  <c r="V245" i="37"/>
  <c r="AP245" i="37"/>
  <c r="S245" i="37"/>
  <c r="AL245" i="37"/>
  <c r="R245" i="37"/>
  <c r="AI245" i="37"/>
  <c r="N245" i="37"/>
  <c r="AH245" i="37"/>
  <c r="AY245" i="37"/>
  <c r="AD245" i="37"/>
  <c r="AX245" i="37"/>
  <c r="AA245" i="37"/>
  <c r="Z245" i="37"/>
  <c r="AT245" i="37"/>
  <c r="BQ262" i="37"/>
  <c r="BI262" i="37"/>
  <c r="BA262" i="37"/>
  <c r="AS262" i="37"/>
  <c r="AK262" i="37"/>
  <c r="AC262" i="37"/>
  <c r="U262" i="37"/>
  <c r="BP262" i="37"/>
  <c r="BH262" i="37"/>
  <c r="AZ262" i="37"/>
  <c r="AR262" i="37"/>
  <c r="AJ262" i="37"/>
  <c r="AB262" i="37"/>
  <c r="T262" i="37"/>
  <c r="BO262" i="37"/>
  <c r="BG262" i="37"/>
  <c r="AY262" i="37"/>
  <c r="AQ262" i="37"/>
  <c r="AI262" i="37"/>
  <c r="AA262" i="37"/>
  <c r="S262" i="37"/>
  <c r="BN262" i="37"/>
  <c r="BF262" i="37"/>
  <c r="AX262" i="37"/>
  <c r="AP262" i="37"/>
  <c r="AH262" i="37"/>
  <c r="Z262" i="37"/>
  <c r="R262" i="37"/>
  <c r="BM262" i="37"/>
  <c r="BE262" i="37"/>
  <c r="AW262" i="37"/>
  <c r="AO262" i="37"/>
  <c r="AG262" i="37"/>
  <c r="Y262" i="37"/>
  <c r="Q262" i="37"/>
  <c r="BL262" i="37"/>
  <c r="BD262" i="37"/>
  <c r="AV262" i="37"/>
  <c r="AN262" i="37"/>
  <c r="AF262" i="37"/>
  <c r="X262" i="37"/>
  <c r="P262" i="37"/>
  <c r="BK262" i="37"/>
  <c r="BC262" i="37"/>
  <c r="AU262" i="37"/>
  <c r="AM262" i="37"/>
  <c r="AE262" i="37"/>
  <c r="W262" i="37"/>
  <c r="O262" i="37"/>
  <c r="AL262" i="37"/>
  <c r="N262" i="37"/>
  <c r="BR262" i="37"/>
  <c r="BJ262" i="37"/>
  <c r="AT262" i="37"/>
  <c r="BB262" i="37"/>
  <c r="AD262" i="37"/>
  <c r="V262" i="37"/>
  <c r="BM259" i="37"/>
  <c r="BE259" i="37"/>
  <c r="AW259" i="37"/>
  <c r="AO259" i="37"/>
  <c r="AG259" i="37"/>
  <c r="Y259" i="37"/>
  <c r="Q259" i="37"/>
  <c r="BL259" i="37"/>
  <c r="BD259" i="37"/>
  <c r="AV259" i="37"/>
  <c r="AN259" i="37"/>
  <c r="AF259" i="37"/>
  <c r="X259" i="37"/>
  <c r="P259" i="37"/>
  <c r="BK259" i="37"/>
  <c r="BC259" i="37"/>
  <c r="AU259" i="37"/>
  <c r="AM259" i="37"/>
  <c r="AE259" i="37"/>
  <c r="W259" i="37"/>
  <c r="O259" i="37"/>
  <c r="BJ259" i="37"/>
  <c r="BB259" i="37"/>
  <c r="AT259" i="37"/>
  <c r="AL259" i="37"/>
  <c r="AD259" i="37"/>
  <c r="V259" i="37"/>
  <c r="N259" i="37"/>
  <c r="BI259" i="37"/>
  <c r="BA259" i="37"/>
  <c r="AS259" i="37"/>
  <c r="AK259" i="37"/>
  <c r="AC259" i="37"/>
  <c r="U259" i="37"/>
  <c r="BH259" i="37"/>
  <c r="AZ259" i="37"/>
  <c r="AR259" i="37"/>
  <c r="AJ259" i="37"/>
  <c r="AB259" i="37"/>
  <c r="T259" i="37"/>
  <c r="BO259" i="37"/>
  <c r="BG259" i="37"/>
  <c r="AY259" i="37"/>
  <c r="AQ259" i="37"/>
  <c r="AI259" i="37"/>
  <c r="AA259" i="37"/>
  <c r="S259" i="37"/>
  <c r="AX259" i="37"/>
  <c r="AP259" i="37"/>
  <c r="AH259" i="37"/>
  <c r="R259" i="37"/>
  <c r="BN259" i="37"/>
  <c r="BF259" i="37"/>
  <c r="Z259" i="37"/>
  <c r="AZ251" i="37"/>
  <c r="AR251" i="37"/>
  <c r="AJ251" i="37"/>
  <c r="AB251" i="37"/>
  <c r="T251" i="37"/>
  <c r="BE251" i="37"/>
  <c r="AW251" i="37"/>
  <c r="AO251" i="37"/>
  <c r="AG251" i="37"/>
  <c r="Y251" i="37"/>
  <c r="Q251" i="37"/>
  <c r="BD251" i="37"/>
  <c r="AV251" i="37"/>
  <c r="AN251" i="37"/>
  <c r="AF251" i="37"/>
  <c r="X251" i="37"/>
  <c r="P251" i="37"/>
  <c r="BC251" i="37"/>
  <c r="AU251" i="37"/>
  <c r="AM251" i="37"/>
  <c r="AE251" i="37"/>
  <c r="W251" i="37"/>
  <c r="O251" i="37"/>
  <c r="BA251" i="37"/>
  <c r="AS251" i="37"/>
  <c r="AK251" i="37"/>
  <c r="AC251" i="37"/>
  <c r="U251" i="37"/>
  <c r="BF251" i="37"/>
  <c r="AI251" i="37"/>
  <c r="N251" i="37"/>
  <c r="BB251" i="37"/>
  <c r="AH251" i="37"/>
  <c r="AY251" i="37"/>
  <c r="AD251" i="37"/>
  <c r="AX251" i="37"/>
  <c r="AA251" i="37"/>
  <c r="AT251" i="37"/>
  <c r="Z251" i="37"/>
  <c r="AQ251" i="37"/>
  <c r="V251" i="37"/>
  <c r="AP251" i="37"/>
  <c r="S251" i="37"/>
  <c r="BG251" i="37"/>
  <c r="AL251" i="37"/>
  <c r="R251" i="37"/>
  <c r="BM257" i="37"/>
  <c r="BE257" i="37"/>
  <c r="AW257" i="37"/>
  <c r="AO257" i="37"/>
  <c r="AG257" i="37"/>
  <c r="Y257" i="37"/>
  <c r="Q257" i="37"/>
  <c r="BL257" i="37"/>
  <c r="BD257" i="37"/>
  <c r="AV257" i="37"/>
  <c r="AN257" i="37"/>
  <c r="AF257" i="37"/>
  <c r="X257" i="37"/>
  <c r="P257" i="37"/>
  <c r="BK257" i="37"/>
  <c r="BC257" i="37"/>
  <c r="AU257" i="37"/>
  <c r="AM257" i="37"/>
  <c r="AE257" i="37"/>
  <c r="W257" i="37"/>
  <c r="O257" i="37"/>
  <c r="BJ257" i="37"/>
  <c r="BB257" i="37"/>
  <c r="AT257" i="37"/>
  <c r="AL257" i="37"/>
  <c r="AD257" i="37"/>
  <c r="V257" i="37"/>
  <c r="N257" i="37"/>
  <c r="BI257" i="37"/>
  <c r="BA257" i="37"/>
  <c r="AS257" i="37"/>
  <c r="AK257" i="37"/>
  <c r="AC257" i="37"/>
  <c r="U257" i="37"/>
  <c r="BH257" i="37"/>
  <c r="AZ257" i="37"/>
  <c r="AR257" i="37"/>
  <c r="AJ257" i="37"/>
  <c r="AB257" i="37"/>
  <c r="T257" i="37"/>
  <c r="BG257" i="37"/>
  <c r="AY257" i="37"/>
  <c r="AQ257" i="37"/>
  <c r="AI257" i="37"/>
  <c r="AA257" i="37"/>
  <c r="S257" i="37"/>
  <c r="AP257" i="37"/>
  <c r="R257" i="37"/>
  <c r="AX257" i="37"/>
  <c r="BF257" i="37"/>
  <c r="AH257" i="37"/>
  <c r="Z257" i="37"/>
  <c r="BE255" i="37"/>
  <c r="AW255" i="37"/>
  <c r="AO255" i="37"/>
  <c r="AG255" i="37"/>
  <c r="Y255" i="37"/>
  <c r="Q255" i="37"/>
  <c r="BD255" i="37"/>
  <c r="AV255" i="37"/>
  <c r="AN255" i="37"/>
  <c r="AF255" i="37"/>
  <c r="X255" i="37"/>
  <c r="P255" i="37"/>
  <c r="BK255" i="37"/>
  <c r="BC255" i="37"/>
  <c r="AU255" i="37"/>
  <c r="BJ255" i="37"/>
  <c r="BB255" i="37"/>
  <c r="AT255" i="37"/>
  <c r="AL255" i="37"/>
  <c r="AD255" i="37"/>
  <c r="V255" i="37"/>
  <c r="N255" i="37"/>
  <c r="BI255" i="37"/>
  <c r="BA255" i="37"/>
  <c r="AS255" i="37"/>
  <c r="AK255" i="37"/>
  <c r="AC255" i="37"/>
  <c r="U255" i="37"/>
  <c r="BH255" i="37"/>
  <c r="AZ255" i="37"/>
  <c r="AR255" i="37"/>
  <c r="AJ255" i="37"/>
  <c r="AB255" i="37"/>
  <c r="T255" i="37"/>
  <c r="BG255" i="37"/>
  <c r="AY255" i="37"/>
  <c r="AQ255" i="37"/>
  <c r="AI255" i="37"/>
  <c r="AA255" i="37"/>
  <c r="S255" i="37"/>
  <c r="AP255" i="37"/>
  <c r="AE255" i="37"/>
  <c r="Z255" i="37"/>
  <c r="W255" i="37"/>
  <c r="AX255" i="37"/>
  <c r="O255" i="37"/>
  <c r="AH255" i="37"/>
  <c r="R255" i="37"/>
  <c r="BF255" i="37"/>
  <c r="AM255" i="37"/>
  <c r="BD252" i="37"/>
  <c r="AV252" i="37"/>
  <c r="AN252" i="37"/>
  <c r="AF252" i="37"/>
  <c r="X252" i="37"/>
  <c r="P252" i="37"/>
  <c r="BA252" i="37"/>
  <c r="AS252" i="37"/>
  <c r="AK252" i="37"/>
  <c r="AC252" i="37"/>
  <c r="U252" i="37"/>
  <c r="BH252" i="37"/>
  <c r="AZ252" i="37"/>
  <c r="AR252" i="37"/>
  <c r="AJ252" i="37"/>
  <c r="AB252" i="37"/>
  <c r="T252" i="37"/>
  <c r="BG252" i="37"/>
  <c r="AY252" i="37"/>
  <c r="AQ252" i="37"/>
  <c r="AI252" i="37"/>
  <c r="AA252" i="37"/>
  <c r="S252" i="37"/>
  <c r="BE252" i="37"/>
  <c r="AW252" i="37"/>
  <c r="AO252" i="37"/>
  <c r="AG252" i="37"/>
  <c r="Y252" i="37"/>
  <c r="Q252" i="37"/>
  <c r="BC252" i="37"/>
  <c r="AH252" i="37"/>
  <c r="N252" i="37"/>
  <c r="BB252" i="37"/>
  <c r="AE252" i="37"/>
  <c r="AX252" i="37"/>
  <c r="AD252" i="37"/>
  <c r="AU252" i="37"/>
  <c r="Z252" i="37"/>
  <c r="AT252" i="37"/>
  <c r="W252" i="37"/>
  <c r="AP252" i="37"/>
  <c r="V252" i="37"/>
  <c r="AM252" i="37"/>
  <c r="R252" i="37"/>
  <c r="BF252" i="37"/>
  <c r="AL252" i="37"/>
  <c r="O252" i="37"/>
  <c r="AV244" i="37"/>
  <c r="AN244" i="37"/>
  <c r="AF244" i="37"/>
  <c r="X244" i="37"/>
  <c r="P244" i="37"/>
  <c r="AS244" i="37"/>
  <c r="AK244" i="37"/>
  <c r="AC244" i="37"/>
  <c r="U244" i="37"/>
  <c r="AZ244" i="37"/>
  <c r="AR244" i="37"/>
  <c r="AJ244" i="37"/>
  <c r="AB244" i="37"/>
  <c r="T244" i="37"/>
  <c r="AY244" i="37"/>
  <c r="AQ244" i="37"/>
  <c r="AI244" i="37"/>
  <c r="AA244" i="37"/>
  <c r="S244" i="37"/>
  <c r="AW244" i="37"/>
  <c r="AO244" i="37"/>
  <c r="AG244" i="37"/>
  <c r="Y244" i="37"/>
  <c r="Q244" i="37"/>
  <c r="AE244" i="37"/>
  <c r="AX244" i="37"/>
  <c r="AD244" i="37"/>
  <c r="AU244" i="37"/>
  <c r="Z244" i="37"/>
  <c r="AT244" i="37"/>
  <c r="W244" i="37"/>
  <c r="AP244" i="37"/>
  <c r="V244" i="37"/>
  <c r="AM244" i="37"/>
  <c r="R244" i="37"/>
  <c r="AL244" i="37"/>
  <c r="O244" i="37"/>
  <c r="AH244" i="37"/>
  <c r="N244" i="37"/>
  <c r="AV242" i="37"/>
  <c r="AN242" i="37"/>
  <c r="AF242" i="37"/>
  <c r="X242" i="37"/>
  <c r="P242" i="37"/>
  <c r="AS242" i="37"/>
  <c r="AK242" i="37"/>
  <c r="AC242" i="37"/>
  <c r="AR242" i="37"/>
  <c r="AJ242" i="37"/>
  <c r="AB242" i="37"/>
  <c r="T242" i="37"/>
  <c r="AQ242" i="37"/>
  <c r="AI242" i="37"/>
  <c r="AA242" i="37"/>
  <c r="S242" i="37"/>
  <c r="AW242" i="37"/>
  <c r="AO242" i="37"/>
  <c r="AG242" i="37"/>
  <c r="Y242" i="37"/>
  <c r="Q242" i="37"/>
  <c r="AL242" i="37"/>
  <c r="R242" i="37"/>
  <c r="AH242" i="37"/>
  <c r="O242" i="37"/>
  <c r="AE242" i="37"/>
  <c r="N242" i="37"/>
  <c r="AU242" i="37"/>
  <c r="Z242" i="37"/>
  <c r="AT242" i="37"/>
  <c r="W242" i="37"/>
  <c r="AP242" i="37"/>
  <c r="AM242" i="37"/>
  <c r="AD242" i="37"/>
  <c r="V242" i="37"/>
  <c r="U242" i="37"/>
  <c r="AX242" i="37"/>
  <c r="BF73" i="37" a="1"/>
  <c r="BF73" i="37" s="1"/>
  <c r="AZ6" i="37" a="1"/>
  <c r="AZ6" i="37" s="1"/>
  <c r="AV6" i="37" a="1"/>
  <c r="AV6" i="37" s="1"/>
  <c r="M89" i="37"/>
  <c r="M107" i="37"/>
  <c r="L64" i="37"/>
  <c r="BM64" i="37" s="1"/>
  <c r="M129" i="37"/>
  <c r="BQ73" i="37" a="1"/>
  <c r="BQ73" i="37" s="1"/>
  <c r="M118" i="37"/>
  <c r="BU6" i="37" a="1"/>
  <c r="BU6" i="37" s="1"/>
  <c r="BP73" i="37" a="1"/>
  <c r="BP73" i="37" s="1"/>
  <c r="BJ73" i="37" a="1"/>
  <c r="BJ73" i="37" s="1"/>
  <c r="M119" i="37"/>
  <c r="M122" i="37"/>
  <c r="L50" i="37"/>
  <c r="AD50" i="37" s="1"/>
  <c r="M98" i="37"/>
  <c r="AY6" i="37" a="1"/>
  <c r="AY6" i="37" s="1"/>
  <c r="M117" i="37"/>
  <c r="M86" i="37"/>
  <c r="Z73" i="37" a="1"/>
  <c r="Z73" i="37" s="1"/>
  <c r="BH6" i="37" a="1"/>
  <c r="BH6" i="37" s="1"/>
  <c r="L42" i="37"/>
  <c r="AH42" i="37" s="1"/>
  <c r="L19" i="37"/>
  <c r="AC73" i="37" a="1"/>
  <c r="AC73" i="37" s="1"/>
  <c r="BO128" i="37"/>
  <c r="BG128" i="37"/>
  <c r="AY128" i="37"/>
  <c r="AQ128" i="37"/>
  <c r="AI128" i="37"/>
  <c r="AA128" i="37"/>
  <c r="S128" i="37"/>
  <c r="BN128" i="37"/>
  <c r="BF128" i="37"/>
  <c r="AX128" i="37"/>
  <c r="AP128" i="37"/>
  <c r="AH128" i="37"/>
  <c r="Z128" i="37"/>
  <c r="R128" i="37"/>
  <c r="BK128" i="37"/>
  <c r="BC128" i="37"/>
  <c r="AU128" i="37"/>
  <c r="AM128" i="37"/>
  <c r="AE128" i="37"/>
  <c r="W128" i="37"/>
  <c r="O128" i="37"/>
  <c r="BL128" i="37"/>
  <c r="AZ128" i="37"/>
  <c r="AL128" i="37"/>
  <c r="Y128" i="37"/>
  <c r="BH128" i="37"/>
  <c r="AT128" i="37"/>
  <c r="AG128" i="37"/>
  <c r="U128" i="37"/>
  <c r="BE128" i="37"/>
  <c r="AS128" i="37"/>
  <c r="AF128" i="37"/>
  <c r="T128" i="37"/>
  <c r="BD128" i="37"/>
  <c r="AR128" i="37"/>
  <c r="AD128" i="37"/>
  <c r="Q128" i="37"/>
  <c r="BM128" i="37"/>
  <c r="BA128" i="37"/>
  <c r="AN128" i="37"/>
  <c r="AB128" i="37"/>
  <c r="N128" i="37"/>
  <c r="BJ128" i="37"/>
  <c r="AC128" i="37"/>
  <c r="BI128" i="37"/>
  <c r="X128" i="37"/>
  <c r="BB128" i="37"/>
  <c r="V128" i="37"/>
  <c r="AW128" i="37"/>
  <c r="P128" i="37"/>
  <c r="AV128" i="37"/>
  <c r="AO128" i="37"/>
  <c r="BP128" i="37"/>
  <c r="AJ128" i="37"/>
  <c r="AK128" i="37"/>
  <c r="BK129" i="37"/>
  <c r="BC129" i="37"/>
  <c r="AU129" i="37"/>
  <c r="AM129" i="37"/>
  <c r="AE129" i="37"/>
  <c r="W129" i="37"/>
  <c r="O129" i="37"/>
  <c r="BJ129" i="37"/>
  <c r="BB129" i="37"/>
  <c r="AT129" i="37"/>
  <c r="AL129" i="37"/>
  <c r="AD129" i="37"/>
  <c r="V129" i="37"/>
  <c r="N129" i="37"/>
  <c r="BO129" i="37"/>
  <c r="BG129" i="37"/>
  <c r="AY129" i="37"/>
  <c r="AQ129" i="37"/>
  <c r="AI129" i="37"/>
  <c r="AA129" i="37"/>
  <c r="S129" i="37"/>
  <c r="BN129" i="37"/>
  <c r="BA129" i="37"/>
  <c r="AO129" i="37"/>
  <c r="AB129" i="37"/>
  <c r="P129" i="37"/>
  <c r="BI129" i="37"/>
  <c r="AW129" i="37"/>
  <c r="AJ129" i="37"/>
  <c r="X129" i="37"/>
  <c r="BH129" i="37"/>
  <c r="AV129" i="37"/>
  <c r="AH129" i="37"/>
  <c r="U129" i="37"/>
  <c r="BF129" i="37"/>
  <c r="AS129" i="37"/>
  <c r="AG129" i="37"/>
  <c r="T129" i="37"/>
  <c r="BP129" i="37"/>
  <c r="BD129" i="37"/>
  <c r="AP129" i="37"/>
  <c r="AC129" i="37"/>
  <c r="Q129" i="37"/>
  <c r="BE129" i="37"/>
  <c r="Y129" i="37"/>
  <c r="AZ129" i="37"/>
  <c r="R129" i="37"/>
  <c r="AX129" i="37"/>
  <c r="AR129" i="37"/>
  <c r="AN129" i="37"/>
  <c r="BQ129" i="37"/>
  <c r="AK129" i="37"/>
  <c r="BL129" i="37"/>
  <c r="Z129" i="37"/>
  <c r="AF129" i="37"/>
  <c r="BM129" i="37"/>
  <c r="L43" i="37"/>
  <c r="AT43" i="37" s="1"/>
  <c r="BG122" i="37"/>
  <c r="AY122" i="37"/>
  <c r="AQ122" i="37"/>
  <c r="AI122" i="37"/>
  <c r="AA122" i="37"/>
  <c r="S122" i="37"/>
  <c r="BC122" i="37"/>
  <c r="AU122" i="37"/>
  <c r="AM122" i="37"/>
  <c r="AE122" i="37"/>
  <c r="W122" i="37"/>
  <c r="O122" i="37"/>
  <c r="BA122" i="37"/>
  <c r="AP122" i="37"/>
  <c r="AF122" i="37"/>
  <c r="U122" i="37"/>
  <c r="BJ122" i="37"/>
  <c r="AZ122" i="37"/>
  <c r="AO122" i="37"/>
  <c r="AD122" i="37"/>
  <c r="T122" i="37"/>
  <c r="BF122" i="37"/>
  <c r="AV122" i="37"/>
  <c r="AK122" i="37"/>
  <c r="Z122" i="37"/>
  <c r="P122" i="37"/>
  <c r="BE122" i="37"/>
  <c r="AN122" i="37"/>
  <c r="X122" i="37"/>
  <c r="BD122" i="37"/>
  <c r="AL122" i="37"/>
  <c r="V122" i="37"/>
  <c r="BB122" i="37"/>
  <c r="AJ122" i="37"/>
  <c r="R122" i="37"/>
  <c r="AX122" i="37"/>
  <c r="AH122" i="37"/>
  <c r="Q122" i="37"/>
  <c r="AW122" i="37"/>
  <c r="AG122" i="37"/>
  <c r="N122" i="37"/>
  <c r="AT122" i="37"/>
  <c r="AC122" i="37"/>
  <c r="BH122" i="37"/>
  <c r="AR122" i="37"/>
  <c r="Y122" i="37"/>
  <c r="BI122" i="37"/>
  <c r="AS122" i="37"/>
  <c r="AB122" i="37"/>
  <c r="BU133" i="37"/>
  <c r="BM133" i="37"/>
  <c r="BE133" i="37"/>
  <c r="AW133" i="37"/>
  <c r="AO133" i="37"/>
  <c r="AG133" i="37"/>
  <c r="Y133" i="37"/>
  <c r="Q133" i="37"/>
  <c r="BT133" i="37"/>
  <c r="BL133" i="37"/>
  <c r="BD133" i="37"/>
  <c r="AV133" i="37"/>
  <c r="AN133" i="37"/>
  <c r="AF133" i="37"/>
  <c r="X133" i="37"/>
  <c r="P133" i="37"/>
  <c r="BS133" i="37"/>
  <c r="BK133" i="37"/>
  <c r="BC133" i="37"/>
  <c r="AU133" i="37"/>
  <c r="AM133" i="37"/>
  <c r="AE133" i="37"/>
  <c r="W133" i="37"/>
  <c r="O133" i="37"/>
  <c r="BR133" i="37"/>
  <c r="BJ133" i="37"/>
  <c r="BB133" i="37"/>
  <c r="AT133" i="37"/>
  <c r="AL133" i="37"/>
  <c r="AD133" i="37"/>
  <c r="V133" i="37"/>
  <c r="N133" i="37"/>
  <c r="BQ133" i="37"/>
  <c r="BI133" i="37"/>
  <c r="BA133" i="37"/>
  <c r="AS133" i="37"/>
  <c r="AK133" i="37"/>
  <c r="AC133" i="37"/>
  <c r="U133" i="37"/>
  <c r="BP133" i="37"/>
  <c r="BH133" i="37"/>
  <c r="AZ133" i="37"/>
  <c r="AR133" i="37"/>
  <c r="AJ133" i="37"/>
  <c r="AB133" i="37"/>
  <c r="T133" i="37"/>
  <c r="BO133" i="37"/>
  <c r="BG133" i="37"/>
  <c r="AY133" i="37"/>
  <c r="AQ133" i="37"/>
  <c r="AI133" i="37"/>
  <c r="AA133" i="37"/>
  <c r="S133" i="37"/>
  <c r="BN133" i="37"/>
  <c r="BF133" i="37"/>
  <c r="AX133" i="37"/>
  <c r="AP133" i="37"/>
  <c r="AH133" i="37"/>
  <c r="Z133" i="37"/>
  <c r="R133" i="37"/>
  <c r="BS131" i="37"/>
  <c r="BK131" i="37"/>
  <c r="BC131" i="37"/>
  <c r="AU131" i="37"/>
  <c r="AM131" i="37"/>
  <c r="AE131" i="37"/>
  <c r="W131" i="37"/>
  <c r="O131" i="37"/>
  <c r="BR131" i="37"/>
  <c r="BJ131" i="37"/>
  <c r="BB131" i="37"/>
  <c r="AT131" i="37"/>
  <c r="AL131" i="37"/>
  <c r="AD131" i="37"/>
  <c r="V131" i="37"/>
  <c r="N131" i="37"/>
  <c r="BP131" i="37"/>
  <c r="BO131" i="37"/>
  <c r="BG131" i="37"/>
  <c r="AY131" i="37"/>
  <c r="AQ131" i="37"/>
  <c r="AI131" i="37"/>
  <c r="AA131" i="37"/>
  <c r="S131" i="37"/>
  <c r="BE131" i="37"/>
  <c r="AR131" i="37"/>
  <c r="AF131" i="37"/>
  <c r="R131" i="37"/>
  <c r="BQ131" i="37"/>
  <c r="BD131" i="37"/>
  <c r="BN131" i="37"/>
  <c r="BA131" i="37"/>
  <c r="BM131" i="37"/>
  <c r="AZ131" i="37"/>
  <c r="AN131" i="37"/>
  <c r="Z131" i="37"/>
  <c r="BL131" i="37"/>
  <c r="AX131" i="37"/>
  <c r="AK131" i="37"/>
  <c r="Y131" i="37"/>
  <c r="BI131" i="37"/>
  <c r="AW131" i="37"/>
  <c r="AJ131" i="37"/>
  <c r="X131" i="37"/>
  <c r="BF131" i="37"/>
  <c r="AS131" i="37"/>
  <c r="AG131" i="37"/>
  <c r="T131" i="37"/>
  <c r="AP131" i="37"/>
  <c r="AO131" i="37"/>
  <c r="AH131" i="37"/>
  <c r="AC131" i="37"/>
  <c r="AB131" i="37"/>
  <c r="U131" i="37"/>
  <c r="AV131" i="37"/>
  <c r="P131" i="37"/>
  <c r="BH131" i="37"/>
  <c r="Q131" i="37"/>
  <c r="M90" i="37"/>
  <c r="N183" i="37"/>
  <c r="AZ183" i="37"/>
  <c r="AR183" i="37"/>
  <c r="AJ183" i="37"/>
  <c r="AB183" i="37"/>
  <c r="T183" i="37"/>
  <c r="AX183" i="37"/>
  <c r="AP183" i="37"/>
  <c r="AH183" i="37"/>
  <c r="Z183" i="37"/>
  <c r="R183" i="37"/>
  <c r="AW183" i="37"/>
  <c r="AO183" i="37"/>
  <c r="AG183" i="37"/>
  <c r="Y183" i="37"/>
  <c r="Q183" i="37"/>
  <c r="BA183" i="37"/>
  <c r="AM183" i="37"/>
  <c r="AA183" i="37"/>
  <c r="AY183" i="37"/>
  <c r="AL183" i="37"/>
  <c r="X183" i="37"/>
  <c r="AV183" i="37"/>
  <c r="AK183" i="37"/>
  <c r="W183" i="37"/>
  <c r="AU183" i="37"/>
  <c r="AI183" i="37"/>
  <c r="V183" i="37"/>
  <c r="BD183" i="37"/>
  <c r="AS183" i="37"/>
  <c r="AE183" i="37"/>
  <c r="S183" i="37"/>
  <c r="BC183" i="37"/>
  <c r="U183" i="37"/>
  <c r="BB183" i="37"/>
  <c r="P183" i="37"/>
  <c r="AT183" i="37"/>
  <c r="O183" i="37"/>
  <c r="AQ183" i="37"/>
  <c r="AF183" i="37"/>
  <c r="AN183" i="37"/>
  <c r="AD183" i="37"/>
  <c r="AC183" i="37"/>
  <c r="N191" i="37"/>
  <c r="BG191" i="37"/>
  <c r="AY191" i="37"/>
  <c r="AQ191" i="37"/>
  <c r="AI191" i="37"/>
  <c r="AA191" i="37"/>
  <c r="S191" i="37"/>
  <c r="BK191" i="37"/>
  <c r="BC191" i="37"/>
  <c r="AU191" i="37"/>
  <c r="AM191" i="37"/>
  <c r="AE191" i="37"/>
  <c r="W191" i="37"/>
  <c r="O191" i="37"/>
  <c r="BD191" i="37"/>
  <c r="AS191" i="37"/>
  <c r="AH191" i="37"/>
  <c r="X191" i="37"/>
  <c r="BB191" i="37"/>
  <c r="AR191" i="37"/>
  <c r="AG191" i="37"/>
  <c r="V191" i="37"/>
  <c r="BL191" i="37"/>
  <c r="BA191" i="37"/>
  <c r="AP191" i="37"/>
  <c r="AF191" i="37"/>
  <c r="U191" i="37"/>
  <c r="BJ191" i="37"/>
  <c r="AZ191" i="37"/>
  <c r="AO191" i="37"/>
  <c r="AD191" i="37"/>
  <c r="T191" i="37"/>
  <c r="BI191" i="37"/>
  <c r="AX191" i="37"/>
  <c r="AN191" i="37"/>
  <c r="AC191" i="37"/>
  <c r="R191" i="37"/>
  <c r="BH191" i="37"/>
  <c r="AJ191" i="37"/>
  <c r="BF191" i="37"/>
  <c r="AB191" i="37"/>
  <c r="BE191" i="37"/>
  <c r="Z191" i="37"/>
  <c r="AW191" i="37"/>
  <c r="Y191" i="37"/>
  <c r="AT191" i="37"/>
  <c r="P191" i="37"/>
  <c r="AV191" i="37"/>
  <c r="AK191" i="37"/>
  <c r="AL191" i="37"/>
  <c r="Q191" i="37"/>
  <c r="N180" i="37"/>
  <c r="AY180" i="37"/>
  <c r="AQ180" i="37"/>
  <c r="AI180" i="37"/>
  <c r="AA180" i="37"/>
  <c r="S180" i="37"/>
  <c r="AX180" i="37"/>
  <c r="AP180" i="37"/>
  <c r="AH180" i="37"/>
  <c r="Z180" i="37"/>
  <c r="R180" i="37"/>
  <c r="AU180" i="37"/>
  <c r="AM180" i="37"/>
  <c r="AE180" i="37"/>
  <c r="W180" i="37"/>
  <c r="O180" i="37"/>
  <c r="AO180" i="37"/>
  <c r="AC180" i="37"/>
  <c r="P180" i="37"/>
  <c r="BA180" i="37"/>
  <c r="AN180" i="37"/>
  <c r="AB180" i="37"/>
  <c r="AZ180" i="37"/>
  <c r="AL180" i="37"/>
  <c r="Y180" i="37"/>
  <c r="AW180" i="37"/>
  <c r="AK180" i="37"/>
  <c r="X180" i="37"/>
  <c r="AT180" i="37"/>
  <c r="AG180" i="37"/>
  <c r="U180" i="37"/>
  <c r="AD180" i="37"/>
  <c r="V180" i="37"/>
  <c r="T180" i="37"/>
  <c r="AV180" i="37"/>
  <c r="Q180" i="37"/>
  <c r="AS180" i="37"/>
  <c r="AR180" i="37"/>
  <c r="AJ180" i="37"/>
  <c r="AF180" i="37"/>
  <c r="N196" i="37"/>
  <c r="BP196" i="37"/>
  <c r="BH196" i="37"/>
  <c r="AZ196" i="37"/>
  <c r="AR196" i="37"/>
  <c r="AJ196" i="37"/>
  <c r="AB196" i="37"/>
  <c r="T196" i="37"/>
  <c r="BO196" i="37"/>
  <c r="BG196" i="37"/>
  <c r="AY196" i="37"/>
  <c r="AQ196" i="37"/>
  <c r="AI196" i="37"/>
  <c r="AA196" i="37"/>
  <c r="S196" i="37"/>
  <c r="BM196" i="37"/>
  <c r="BE196" i="37"/>
  <c r="AW196" i="37"/>
  <c r="AO196" i="37"/>
  <c r="AG196" i="37"/>
  <c r="Y196" i="37"/>
  <c r="Q196" i="37"/>
  <c r="BL196" i="37"/>
  <c r="BD196" i="37"/>
  <c r="AV196" i="37"/>
  <c r="AN196" i="37"/>
  <c r="AF196" i="37"/>
  <c r="X196" i="37"/>
  <c r="P196" i="37"/>
  <c r="BI196" i="37"/>
  <c r="AS196" i="37"/>
  <c r="AC196" i="37"/>
  <c r="BF196" i="37"/>
  <c r="AP196" i="37"/>
  <c r="Z196" i="37"/>
  <c r="BC196" i="37"/>
  <c r="AM196" i="37"/>
  <c r="W196" i="37"/>
  <c r="BB196" i="37"/>
  <c r="AL196" i="37"/>
  <c r="V196" i="37"/>
  <c r="BQ196" i="37"/>
  <c r="BA196" i="37"/>
  <c r="AK196" i="37"/>
  <c r="U196" i="37"/>
  <c r="AX196" i="37"/>
  <c r="AU196" i="37"/>
  <c r="AT196" i="37"/>
  <c r="AH196" i="37"/>
  <c r="BN196" i="37"/>
  <c r="AD196" i="37"/>
  <c r="AE196" i="37"/>
  <c r="R196" i="37"/>
  <c r="O196" i="37"/>
  <c r="BJ196" i="37"/>
  <c r="BK196" i="37"/>
  <c r="N181" i="37"/>
  <c r="AX181" i="37"/>
  <c r="AP181" i="37"/>
  <c r="AH181" i="37"/>
  <c r="AY181" i="37"/>
  <c r="AO181" i="37"/>
  <c r="AF181" i="37"/>
  <c r="X181" i="37"/>
  <c r="P181" i="37"/>
  <c r="AW181" i="37"/>
  <c r="AN181" i="37"/>
  <c r="AE181" i="37"/>
  <c r="W181" i="37"/>
  <c r="O181" i="37"/>
  <c r="AV181" i="37"/>
  <c r="AM181" i="37"/>
  <c r="AD181" i="37"/>
  <c r="AT181" i="37"/>
  <c r="AK181" i="37"/>
  <c r="AB181" i="37"/>
  <c r="T181" i="37"/>
  <c r="AL181" i="37"/>
  <c r="V181" i="37"/>
  <c r="BB181" i="37"/>
  <c r="AJ181" i="37"/>
  <c r="U181" i="37"/>
  <c r="BA181" i="37"/>
  <c r="AI181" i="37"/>
  <c r="S181" i="37"/>
  <c r="AZ181" i="37"/>
  <c r="AG181" i="37"/>
  <c r="R181" i="37"/>
  <c r="AS181" i="37"/>
  <c r="AA181" i="37"/>
  <c r="AU181" i="37"/>
  <c r="AR181" i="37"/>
  <c r="AQ181" i="37"/>
  <c r="AC181" i="37"/>
  <c r="Z181" i="37"/>
  <c r="Y181" i="37"/>
  <c r="Q181" i="37"/>
  <c r="N187" i="37"/>
  <c r="BD187" i="37"/>
  <c r="AV187" i="37"/>
  <c r="AN187" i="37"/>
  <c r="AF187" i="37"/>
  <c r="X187" i="37"/>
  <c r="P187" i="37"/>
  <c r="BB187" i="37"/>
  <c r="AT187" i="37"/>
  <c r="AL187" i="37"/>
  <c r="AD187" i="37"/>
  <c r="V187" i="37"/>
  <c r="BA187" i="37"/>
  <c r="AS187" i="37"/>
  <c r="AK187" i="37"/>
  <c r="AC187" i="37"/>
  <c r="U187" i="37"/>
  <c r="BG187" i="37"/>
  <c r="AU187" i="37"/>
  <c r="AH187" i="37"/>
  <c r="T187" i="37"/>
  <c r="BF187" i="37"/>
  <c r="AR187" i="37"/>
  <c r="AG187" i="37"/>
  <c r="S187" i="37"/>
  <c r="BE187" i="37"/>
  <c r="AQ187" i="37"/>
  <c r="AE187" i="37"/>
  <c r="R187" i="37"/>
  <c r="BC187" i="37"/>
  <c r="AP187" i="37"/>
  <c r="AB187" i="37"/>
  <c r="Q187" i="37"/>
  <c r="AY187" i="37"/>
  <c r="AM187" i="37"/>
  <c r="Z187" i="37"/>
  <c r="AA187" i="37"/>
  <c r="BH187" i="37"/>
  <c r="Y187" i="37"/>
  <c r="AZ187" i="37"/>
  <c r="W187" i="37"/>
  <c r="AX187" i="37"/>
  <c r="O187" i="37"/>
  <c r="AO187" i="37"/>
  <c r="AW187" i="37"/>
  <c r="AJ187" i="37"/>
  <c r="AI187" i="37"/>
  <c r="N179" i="37"/>
  <c r="AT179" i="37"/>
  <c r="AL179" i="37"/>
  <c r="AD179" i="37"/>
  <c r="V179" i="37"/>
  <c r="AS179" i="37"/>
  <c r="AK179" i="37"/>
  <c r="AC179" i="37"/>
  <c r="U179" i="37"/>
  <c r="AX179" i="37"/>
  <c r="AP179" i="37"/>
  <c r="AH179" i="37"/>
  <c r="Z179" i="37"/>
  <c r="R179" i="37"/>
  <c r="AW179" i="37"/>
  <c r="AJ179" i="37"/>
  <c r="X179" i="37"/>
  <c r="AV179" i="37"/>
  <c r="AI179" i="37"/>
  <c r="W179" i="37"/>
  <c r="AU179" i="37"/>
  <c r="AG179" i="37"/>
  <c r="T179" i="37"/>
  <c r="AR179" i="37"/>
  <c r="AF179" i="37"/>
  <c r="S179" i="37"/>
  <c r="AO179" i="37"/>
  <c r="AB179" i="37"/>
  <c r="P179" i="37"/>
  <c r="Y179" i="37"/>
  <c r="AZ179" i="37"/>
  <c r="Q179" i="37"/>
  <c r="AY179" i="37"/>
  <c r="O179" i="37"/>
  <c r="AQ179" i="37"/>
  <c r="AN179" i="37"/>
  <c r="AM179" i="37"/>
  <c r="AE179" i="37"/>
  <c r="AA179" i="37"/>
  <c r="N199" i="37"/>
  <c r="BP199" i="37"/>
  <c r="BH199" i="37"/>
  <c r="AZ199" i="37"/>
  <c r="AR199" i="37"/>
  <c r="AJ199" i="37"/>
  <c r="AB199" i="37"/>
  <c r="T199" i="37"/>
  <c r="BO199" i="37"/>
  <c r="BG199" i="37"/>
  <c r="AY199" i="37"/>
  <c r="AQ199" i="37"/>
  <c r="AI199" i="37"/>
  <c r="AA199" i="37"/>
  <c r="S199" i="37"/>
  <c r="BN199" i="37"/>
  <c r="BF199" i="37"/>
  <c r="AX199" i="37"/>
  <c r="AP199" i="37"/>
  <c r="AH199" i="37"/>
  <c r="Z199" i="37"/>
  <c r="R199" i="37"/>
  <c r="BM199" i="37"/>
  <c r="BE199" i="37"/>
  <c r="BT199" i="37"/>
  <c r="BL199" i="37"/>
  <c r="BD199" i="37"/>
  <c r="AV199" i="37"/>
  <c r="AN199" i="37"/>
  <c r="AF199" i="37"/>
  <c r="X199" i="37"/>
  <c r="P199" i="37"/>
  <c r="BS199" i="37"/>
  <c r="BK199" i="37"/>
  <c r="BC199" i="37"/>
  <c r="AU199" i="37"/>
  <c r="AM199" i="37"/>
  <c r="AE199" i="37"/>
  <c r="W199" i="37"/>
  <c r="O199" i="37"/>
  <c r="BQ199" i="37"/>
  <c r="AO199" i="37"/>
  <c r="U199" i="37"/>
  <c r="BJ199" i="37"/>
  <c r="AL199" i="37"/>
  <c r="Q199" i="37"/>
  <c r="BI199" i="37"/>
  <c r="AK199" i="37"/>
  <c r="BB199" i="37"/>
  <c r="AG199" i="37"/>
  <c r="BA199" i="37"/>
  <c r="AD199" i="37"/>
  <c r="AS199" i="37"/>
  <c r="AC199" i="37"/>
  <c r="Y199" i="37"/>
  <c r="V199" i="37"/>
  <c r="BR199" i="37"/>
  <c r="AW199" i="37"/>
  <c r="AT199" i="37"/>
  <c r="N176" i="37"/>
  <c r="AU176" i="37"/>
  <c r="AM176" i="37"/>
  <c r="AE176" i="37"/>
  <c r="W176" i="37"/>
  <c r="O176" i="37"/>
  <c r="AT176" i="37"/>
  <c r="AL176" i="37"/>
  <c r="AD176" i="37"/>
  <c r="V176" i="37"/>
  <c r="AQ176" i="37"/>
  <c r="AI176" i="37"/>
  <c r="AA176" i="37"/>
  <c r="S176" i="37"/>
  <c r="AN176" i="37"/>
  <c r="Z176" i="37"/>
  <c r="AK176" i="37"/>
  <c r="Y176" i="37"/>
  <c r="AW176" i="37"/>
  <c r="AJ176" i="37"/>
  <c r="X176" i="37"/>
  <c r="AV176" i="37"/>
  <c r="AH176" i="37"/>
  <c r="U176" i="37"/>
  <c r="AR176" i="37"/>
  <c r="AF176" i="37"/>
  <c r="R176" i="37"/>
  <c r="Q176" i="37"/>
  <c r="AS176" i="37"/>
  <c r="P176" i="37"/>
  <c r="AP176" i="37"/>
  <c r="AO176" i="37"/>
  <c r="AG176" i="37"/>
  <c r="AC176" i="37"/>
  <c r="AB176" i="37"/>
  <c r="T176" i="37"/>
  <c r="L59" i="37"/>
  <c r="BI59" i="37" s="1"/>
  <c r="L57" i="37"/>
  <c r="AS57" i="37" s="1"/>
  <c r="AQ6" i="37" a="1"/>
  <c r="AQ6" i="37" s="1"/>
  <c r="N193" i="37"/>
  <c r="BI193" i="37"/>
  <c r="BA193" i="37"/>
  <c r="AS193" i="37"/>
  <c r="AK193" i="37"/>
  <c r="AC193" i="37"/>
  <c r="U193" i="37"/>
  <c r="BM193" i="37"/>
  <c r="BE193" i="37"/>
  <c r="AW193" i="37"/>
  <c r="AO193" i="37"/>
  <c r="AG193" i="37"/>
  <c r="Y193" i="37"/>
  <c r="Q193" i="37"/>
  <c r="BH193" i="37"/>
  <c r="AX193" i="37"/>
  <c r="AM193" i="37"/>
  <c r="AB193" i="37"/>
  <c r="R193" i="37"/>
  <c r="BG193" i="37"/>
  <c r="AV193" i="37"/>
  <c r="AL193" i="37"/>
  <c r="AA193" i="37"/>
  <c r="P193" i="37"/>
  <c r="BF193" i="37"/>
  <c r="AU193" i="37"/>
  <c r="AJ193" i="37"/>
  <c r="Z193" i="37"/>
  <c r="O193" i="37"/>
  <c r="BD193" i="37"/>
  <c r="AT193" i="37"/>
  <c r="AI193" i="37"/>
  <c r="X193" i="37"/>
  <c r="BN193" i="37"/>
  <c r="BC193" i="37"/>
  <c r="AR193" i="37"/>
  <c r="AH193" i="37"/>
  <c r="W193" i="37"/>
  <c r="AP193" i="37"/>
  <c r="BL193" i="37"/>
  <c r="AN193" i="37"/>
  <c r="BK193" i="37"/>
  <c r="AF193" i="37"/>
  <c r="BJ193" i="37"/>
  <c r="AE193" i="37"/>
  <c r="AZ193" i="37"/>
  <c r="V193" i="37"/>
  <c r="AY193" i="37"/>
  <c r="AQ193" i="37"/>
  <c r="AD193" i="37"/>
  <c r="T193" i="37"/>
  <c r="BB193" i="37"/>
  <c r="S193" i="37"/>
  <c r="M104" i="37"/>
  <c r="N197" i="37"/>
  <c r="BM197" i="37"/>
  <c r="BE197" i="37"/>
  <c r="AW197" i="37"/>
  <c r="AO197" i="37"/>
  <c r="AG197" i="37"/>
  <c r="Y197" i="37"/>
  <c r="Q197" i="37"/>
  <c r="BL197" i="37"/>
  <c r="BD197" i="37"/>
  <c r="AV197" i="37"/>
  <c r="AN197" i="37"/>
  <c r="AF197" i="37"/>
  <c r="X197" i="37"/>
  <c r="P197" i="37"/>
  <c r="BR197" i="37"/>
  <c r="BJ197" i="37"/>
  <c r="BB197" i="37"/>
  <c r="AT197" i="37"/>
  <c r="AL197" i="37"/>
  <c r="AD197" i="37"/>
  <c r="V197" i="37"/>
  <c r="BQ197" i="37"/>
  <c r="BI197" i="37"/>
  <c r="BA197" i="37"/>
  <c r="AS197" i="37"/>
  <c r="AK197" i="37"/>
  <c r="AC197" i="37"/>
  <c r="U197" i="37"/>
  <c r="BH197" i="37"/>
  <c r="AR197" i="37"/>
  <c r="AB197" i="37"/>
  <c r="BG197" i="37"/>
  <c r="AQ197" i="37"/>
  <c r="AA197" i="37"/>
  <c r="BF197" i="37"/>
  <c r="AP197" i="37"/>
  <c r="Z197" i="37"/>
  <c r="BC197" i="37"/>
  <c r="AM197" i="37"/>
  <c r="W197" i="37"/>
  <c r="BP197" i="37"/>
  <c r="AZ197" i="37"/>
  <c r="AJ197" i="37"/>
  <c r="T197" i="37"/>
  <c r="AY197" i="37"/>
  <c r="O197" i="37"/>
  <c r="AX197" i="37"/>
  <c r="AU197" i="37"/>
  <c r="AI197" i="37"/>
  <c r="BO197" i="37"/>
  <c r="AE197" i="37"/>
  <c r="S197" i="37"/>
  <c r="R197" i="37"/>
  <c r="BN197" i="37"/>
  <c r="BK197" i="37"/>
  <c r="AH197" i="37"/>
  <c r="AI6" i="37" a="1"/>
  <c r="AI6" i="37" s="1"/>
  <c r="BM6" i="37" a="1"/>
  <c r="BM6" i="37" s="1"/>
  <c r="M128" i="37"/>
  <c r="N185" i="37"/>
  <c r="BB185" i="37"/>
  <c r="AT185" i="37"/>
  <c r="AL185" i="37"/>
  <c r="AD185" i="37"/>
  <c r="V185" i="37"/>
  <c r="AZ185" i="37"/>
  <c r="AR185" i="37"/>
  <c r="AJ185" i="37"/>
  <c r="AB185" i="37"/>
  <c r="T185" i="37"/>
  <c r="AY185" i="37"/>
  <c r="AQ185" i="37"/>
  <c r="AI185" i="37"/>
  <c r="AA185" i="37"/>
  <c r="S185" i="37"/>
  <c r="BC185" i="37"/>
  <c r="AO185" i="37"/>
  <c r="AC185" i="37"/>
  <c r="P185" i="37"/>
  <c r="BA185" i="37"/>
  <c r="AN185" i="37"/>
  <c r="Z185" i="37"/>
  <c r="O185" i="37"/>
  <c r="AX185" i="37"/>
  <c r="AM185" i="37"/>
  <c r="Y185" i="37"/>
  <c r="AW185" i="37"/>
  <c r="AK185" i="37"/>
  <c r="X185" i="37"/>
  <c r="BF185" i="37"/>
  <c r="AU185" i="37"/>
  <c r="AG185" i="37"/>
  <c r="U185" i="37"/>
  <c r="AH185" i="37"/>
  <c r="AF185" i="37"/>
  <c r="AE185" i="37"/>
  <c r="BE185" i="37"/>
  <c r="W185" i="37"/>
  <c r="AV185" i="37"/>
  <c r="Q185" i="37"/>
  <c r="BD185" i="37"/>
  <c r="AS185" i="37"/>
  <c r="AP185" i="37"/>
  <c r="R185" i="37"/>
  <c r="N186" i="37"/>
  <c r="BG186" i="37"/>
  <c r="AY186" i="37"/>
  <c r="AQ186" i="37"/>
  <c r="AI186" i="37"/>
  <c r="AA186" i="37"/>
  <c r="S186" i="37"/>
  <c r="BE186" i="37"/>
  <c r="AW186" i="37"/>
  <c r="AO186" i="37"/>
  <c r="AG186" i="37"/>
  <c r="Y186" i="37"/>
  <c r="Q186" i="37"/>
  <c r="BD186" i="37"/>
  <c r="AV186" i="37"/>
  <c r="AN186" i="37"/>
  <c r="AF186" i="37"/>
  <c r="X186" i="37"/>
  <c r="P186" i="37"/>
  <c r="AX186" i="37"/>
  <c r="AK186" i="37"/>
  <c r="W186" i="37"/>
  <c r="AU186" i="37"/>
  <c r="AJ186" i="37"/>
  <c r="V186" i="37"/>
  <c r="AT186" i="37"/>
  <c r="AH186" i="37"/>
  <c r="U186" i="37"/>
  <c r="BF186" i="37"/>
  <c r="AS186" i="37"/>
  <c r="AE186" i="37"/>
  <c r="T186" i="37"/>
  <c r="BB186" i="37"/>
  <c r="AP186" i="37"/>
  <c r="AC186" i="37"/>
  <c r="O186" i="37"/>
  <c r="AD186" i="37"/>
  <c r="AB186" i="37"/>
  <c r="BC186" i="37"/>
  <c r="Z186" i="37"/>
  <c r="BA186" i="37"/>
  <c r="R186" i="37"/>
  <c r="AR186" i="37"/>
  <c r="AZ186" i="37"/>
  <c r="AM186" i="37"/>
  <c r="AL186" i="37"/>
  <c r="N192" i="37"/>
  <c r="BL192" i="37"/>
  <c r="BD192" i="37"/>
  <c r="AV192" i="37"/>
  <c r="AN192" i="37"/>
  <c r="AF192" i="37"/>
  <c r="X192" i="37"/>
  <c r="P192" i="37"/>
  <c r="BH192" i="37"/>
  <c r="AZ192" i="37"/>
  <c r="AR192" i="37"/>
  <c r="AJ192" i="37"/>
  <c r="AB192" i="37"/>
  <c r="T192" i="37"/>
  <c r="BF192" i="37"/>
  <c r="AU192" i="37"/>
  <c r="AK192" i="37"/>
  <c r="Z192" i="37"/>
  <c r="O192" i="37"/>
  <c r="BE192" i="37"/>
  <c r="AT192" i="37"/>
  <c r="AI192" i="37"/>
  <c r="Y192" i="37"/>
  <c r="BC192" i="37"/>
  <c r="AS192" i="37"/>
  <c r="AH192" i="37"/>
  <c r="W192" i="37"/>
  <c r="BM192" i="37"/>
  <c r="BB192" i="37"/>
  <c r="AQ192" i="37"/>
  <c r="AG192" i="37"/>
  <c r="V192" i="37"/>
  <c r="BK192" i="37"/>
  <c r="BA192" i="37"/>
  <c r="AP192" i="37"/>
  <c r="AE192" i="37"/>
  <c r="U192" i="37"/>
  <c r="BJ192" i="37"/>
  <c r="AL192" i="37"/>
  <c r="BI192" i="37"/>
  <c r="AD192" i="37"/>
  <c r="BG192" i="37"/>
  <c r="AC192" i="37"/>
  <c r="AY192" i="37"/>
  <c r="AA192" i="37"/>
  <c r="AW192" i="37"/>
  <c r="R192" i="37"/>
  <c r="S192" i="37"/>
  <c r="Q192" i="37"/>
  <c r="AX192" i="37"/>
  <c r="AO192" i="37"/>
  <c r="AM192" i="37"/>
  <c r="N200" i="37"/>
  <c r="BU200" i="37"/>
  <c r="BM200" i="37"/>
  <c r="BE200" i="37"/>
  <c r="AW200" i="37"/>
  <c r="AO200" i="37"/>
  <c r="AG200" i="37"/>
  <c r="Y200" i="37"/>
  <c r="Q200" i="37"/>
  <c r="BT200" i="37"/>
  <c r="BL200" i="37"/>
  <c r="BD200" i="37"/>
  <c r="AV200" i="37"/>
  <c r="AN200" i="37"/>
  <c r="AF200" i="37"/>
  <c r="X200" i="37"/>
  <c r="P200" i="37"/>
  <c r="BS200" i="37"/>
  <c r="BK200" i="37"/>
  <c r="BC200" i="37"/>
  <c r="AU200" i="37"/>
  <c r="AM200" i="37"/>
  <c r="AE200" i="37"/>
  <c r="W200" i="37"/>
  <c r="O200" i="37"/>
  <c r="BR200" i="37"/>
  <c r="BJ200" i="37"/>
  <c r="BB200" i="37"/>
  <c r="AT200" i="37"/>
  <c r="AL200" i="37"/>
  <c r="AD200" i="37"/>
  <c r="V200" i="37"/>
  <c r="BQ200" i="37"/>
  <c r="BI200" i="37"/>
  <c r="BA200" i="37"/>
  <c r="AS200" i="37"/>
  <c r="AK200" i="37"/>
  <c r="AC200" i="37"/>
  <c r="U200" i="37"/>
  <c r="BP200" i="37"/>
  <c r="BH200" i="37"/>
  <c r="AZ200" i="37"/>
  <c r="AR200" i="37"/>
  <c r="AJ200" i="37"/>
  <c r="AB200" i="37"/>
  <c r="T200" i="37"/>
  <c r="BO200" i="37"/>
  <c r="AI200" i="37"/>
  <c r="BN200" i="37"/>
  <c r="AH200" i="37"/>
  <c r="BG200" i="37"/>
  <c r="AA200" i="37"/>
  <c r="BF200" i="37"/>
  <c r="Z200" i="37"/>
  <c r="AY200" i="37"/>
  <c r="S200" i="37"/>
  <c r="AX200" i="37"/>
  <c r="AQ200" i="37"/>
  <c r="AP200" i="37"/>
  <c r="R200" i="37"/>
  <c r="N178" i="37"/>
  <c r="AW178" i="37"/>
  <c r="AO178" i="37"/>
  <c r="AG178" i="37"/>
  <c r="Y178" i="37"/>
  <c r="Q178" i="37"/>
  <c r="AV178" i="37"/>
  <c r="AN178" i="37"/>
  <c r="AF178" i="37"/>
  <c r="X178" i="37"/>
  <c r="P178" i="37"/>
  <c r="AS178" i="37"/>
  <c r="AK178" i="37"/>
  <c r="AC178" i="37"/>
  <c r="U178" i="37"/>
  <c r="AT178" i="37"/>
  <c r="AH178" i="37"/>
  <c r="T178" i="37"/>
  <c r="AR178" i="37"/>
  <c r="AE178" i="37"/>
  <c r="S178" i="37"/>
  <c r="AQ178" i="37"/>
  <c r="AD178" i="37"/>
  <c r="R178" i="37"/>
  <c r="AP178" i="37"/>
  <c r="AB178" i="37"/>
  <c r="O178" i="37"/>
  <c r="AY178" i="37"/>
  <c r="AL178" i="37"/>
  <c r="Z178" i="37"/>
  <c r="V178" i="37"/>
  <c r="AX178" i="37"/>
  <c r="AU178" i="37"/>
  <c r="AM178" i="37"/>
  <c r="AJ178" i="37"/>
  <c r="AI178" i="37"/>
  <c r="AA178" i="37"/>
  <c r="W178" i="37"/>
  <c r="N190" i="37"/>
  <c r="BJ190" i="37"/>
  <c r="BB190" i="37"/>
  <c r="AT190" i="37"/>
  <c r="AL190" i="37"/>
  <c r="AD190" i="37"/>
  <c r="V190" i="37"/>
  <c r="BF190" i="37"/>
  <c r="AX190" i="37"/>
  <c r="AP190" i="37"/>
  <c r="AH190" i="37"/>
  <c r="Z190" i="37"/>
  <c r="R190" i="37"/>
  <c r="BA190" i="37"/>
  <c r="AQ190" i="37"/>
  <c r="AF190" i="37"/>
  <c r="BK190" i="37"/>
  <c r="AZ190" i="37"/>
  <c r="AO190" i="37"/>
  <c r="AE190" i="37"/>
  <c r="T190" i="37"/>
  <c r="BI190" i="37"/>
  <c r="AY190" i="37"/>
  <c r="AN190" i="37"/>
  <c r="AC190" i="37"/>
  <c r="S190" i="37"/>
  <c r="BH190" i="37"/>
  <c r="AW190" i="37"/>
  <c r="AM190" i="37"/>
  <c r="AB190" i="37"/>
  <c r="Q190" i="37"/>
  <c r="BG190" i="37"/>
  <c r="AV190" i="37"/>
  <c r="AK190" i="37"/>
  <c r="AA190" i="37"/>
  <c r="P190" i="37"/>
  <c r="BE190" i="37"/>
  <c r="AG190" i="37"/>
  <c r="BD190" i="37"/>
  <c r="Y190" i="37"/>
  <c r="BC190" i="37"/>
  <c r="X190" i="37"/>
  <c r="AU190" i="37"/>
  <c r="W190" i="37"/>
  <c r="AR190" i="37"/>
  <c r="O190" i="37"/>
  <c r="AS190" i="37"/>
  <c r="AJ190" i="37"/>
  <c r="AI190" i="37"/>
  <c r="U190" i="37"/>
  <c r="N195" i="37"/>
  <c r="BK195" i="37"/>
  <c r="BC195" i="37"/>
  <c r="AU195" i="37"/>
  <c r="AM195" i="37"/>
  <c r="AE195" i="37"/>
  <c r="W195" i="37"/>
  <c r="O195" i="37"/>
  <c r="BJ195" i="37"/>
  <c r="BB195" i="37"/>
  <c r="AT195" i="37"/>
  <c r="AL195" i="37"/>
  <c r="AD195" i="37"/>
  <c r="V195" i="37"/>
  <c r="BP195" i="37"/>
  <c r="BH195" i="37"/>
  <c r="AZ195" i="37"/>
  <c r="AR195" i="37"/>
  <c r="AJ195" i="37"/>
  <c r="AB195" i="37"/>
  <c r="T195" i="37"/>
  <c r="BO195" i="37"/>
  <c r="BG195" i="37"/>
  <c r="AY195" i="37"/>
  <c r="AQ195" i="37"/>
  <c r="AI195" i="37"/>
  <c r="AA195" i="37"/>
  <c r="S195" i="37"/>
  <c r="BF195" i="37"/>
  <c r="AP195" i="37"/>
  <c r="Z195" i="37"/>
  <c r="BE195" i="37"/>
  <c r="AO195" i="37"/>
  <c r="Y195" i="37"/>
  <c r="BD195" i="37"/>
  <c r="AN195" i="37"/>
  <c r="X195" i="37"/>
  <c r="BA195" i="37"/>
  <c r="AK195" i="37"/>
  <c r="U195" i="37"/>
  <c r="BN195" i="37"/>
  <c r="AX195" i="37"/>
  <c r="AH195" i="37"/>
  <c r="R195" i="37"/>
  <c r="AW195" i="37"/>
  <c r="AV195" i="37"/>
  <c r="AS195" i="37"/>
  <c r="AG195" i="37"/>
  <c r="BM195" i="37"/>
  <c r="AC195" i="37"/>
  <c r="BL195" i="37"/>
  <c r="BI195" i="37"/>
  <c r="AF195" i="37"/>
  <c r="Q195" i="37"/>
  <c r="P195" i="37"/>
  <c r="N189" i="37"/>
  <c r="BE189" i="37"/>
  <c r="AW189" i="37"/>
  <c r="AO189" i="37"/>
  <c r="AG189" i="37"/>
  <c r="Y189" i="37"/>
  <c r="Q189" i="37"/>
  <c r="BI189" i="37"/>
  <c r="BA189" i="37"/>
  <c r="AS189" i="37"/>
  <c r="AK189" i="37"/>
  <c r="AC189" i="37"/>
  <c r="U189" i="37"/>
  <c r="BJ189" i="37"/>
  <c r="AY189" i="37"/>
  <c r="AN189" i="37"/>
  <c r="AD189" i="37"/>
  <c r="S189" i="37"/>
  <c r="BG189" i="37"/>
  <c r="AV189" i="37"/>
  <c r="AL189" i="37"/>
  <c r="AA189" i="37"/>
  <c r="P189" i="37"/>
  <c r="BF189" i="37"/>
  <c r="AU189" i="37"/>
  <c r="AJ189" i="37"/>
  <c r="Z189" i="37"/>
  <c r="O189" i="37"/>
  <c r="AR189" i="37"/>
  <c r="AB189" i="37"/>
  <c r="BH189" i="37"/>
  <c r="AQ189" i="37"/>
  <c r="X189" i="37"/>
  <c r="BD189" i="37"/>
  <c r="AP189" i="37"/>
  <c r="W189" i="37"/>
  <c r="BC189" i="37"/>
  <c r="AM189" i="37"/>
  <c r="V189" i="37"/>
  <c r="AZ189" i="37"/>
  <c r="AH189" i="37"/>
  <c r="R189" i="37"/>
  <c r="BB189" i="37"/>
  <c r="AX189" i="37"/>
  <c r="AT189" i="37"/>
  <c r="AI189" i="37"/>
  <c r="AE189" i="37"/>
  <c r="AF189" i="37"/>
  <c r="T189" i="37"/>
  <c r="N198" i="37"/>
  <c r="BR198" i="37"/>
  <c r="BJ198" i="37"/>
  <c r="BB198" i="37"/>
  <c r="AT198" i="37"/>
  <c r="AL198" i="37"/>
  <c r="AD198" i="37"/>
  <c r="V198" i="37"/>
  <c r="BQ198" i="37"/>
  <c r="BI198" i="37"/>
  <c r="BA198" i="37"/>
  <c r="AS198" i="37"/>
  <c r="AK198" i="37"/>
  <c r="AC198" i="37"/>
  <c r="U198" i="37"/>
  <c r="BO198" i="37"/>
  <c r="BG198" i="37"/>
  <c r="AY198" i="37"/>
  <c r="AQ198" i="37"/>
  <c r="AI198" i="37"/>
  <c r="AA198" i="37"/>
  <c r="S198" i="37"/>
  <c r="BN198" i="37"/>
  <c r="BF198" i="37"/>
  <c r="AX198" i="37"/>
  <c r="AP198" i="37"/>
  <c r="AH198" i="37"/>
  <c r="Z198" i="37"/>
  <c r="R198" i="37"/>
  <c r="BK198" i="37"/>
  <c r="AU198" i="37"/>
  <c r="AE198" i="37"/>
  <c r="O198" i="37"/>
  <c r="BH198" i="37"/>
  <c r="AR198" i="37"/>
  <c r="AB198" i="37"/>
  <c r="BE198" i="37"/>
  <c r="AO198" i="37"/>
  <c r="Y198" i="37"/>
  <c r="BD198" i="37"/>
  <c r="AN198" i="37"/>
  <c r="X198" i="37"/>
  <c r="BS198" i="37"/>
  <c r="BC198" i="37"/>
  <c r="AM198" i="37"/>
  <c r="W198" i="37"/>
  <c r="BL198" i="37"/>
  <c r="Q198" i="37"/>
  <c r="AZ198" i="37"/>
  <c r="P198" i="37"/>
  <c r="AW198" i="37"/>
  <c r="AV198" i="37"/>
  <c r="AG198" i="37"/>
  <c r="AF198" i="37"/>
  <c r="T198" i="37"/>
  <c r="BP198" i="37"/>
  <c r="BM198" i="37"/>
  <c r="AJ198" i="37"/>
  <c r="N188" i="37"/>
  <c r="BH188" i="37"/>
  <c r="AZ188" i="37"/>
  <c r="AR188" i="37"/>
  <c r="AJ188" i="37"/>
  <c r="BD188" i="37"/>
  <c r="AV188" i="37"/>
  <c r="AN188" i="37"/>
  <c r="AF188" i="37"/>
  <c r="BI188" i="37"/>
  <c r="AX188" i="37"/>
  <c r="AM188" i="37"/>
  <c r="AC188" i="37"/>
  <c r="U188" i="37"/>
  <c r="BF188" i="37"/>
  <c r="AU188" i="37"/>
  <c r="AK188" i="37"/>
  <c r="AA188" i="37"/>
  <c r="S188" i="37"/>
  <c r="BE188" i="37"/>
  <c r="AT188" i="37"/>
  <c r="AI188" i="37"/>
  <c r="Z188" i="37"/>
  <c r="R188" i="37"/>
  <c r="AS188" i="37"/>
  <c r="AD188" i="37"/>
  <c r="P188" i="37"/>
  <c r="AQ188" i="37"/>
  <c r="AB188" i="37"/>
  <c r="O188" i="37"/>
  <c r="BG188" i="37"/>
  <c r="AP188" i="37"/>
  <c r="Y188" i="37"/>
  <c r="BC188" i="37"/>
  <c r="AO188" i="37"/>
  <c r="X188" i="37"/>
  <c r="BA188" i="37"/>
  <c r="AH188" i="37"/>
  <c r="V188" i="37"/>
  <c r="AE188" i="37"/>
  <c r="W188" i="37"/>
  <c r="T188" i="37"/>
  <c r="BB188" i="37"/>
  <c r="Q188" i="37"/>
  <c r="AW188" i="37"/>
  <c r="AY188" i="37"/>
  <c r="AL188" i="37"/>
  <c r="AG188" i="37"/>
  <c r="N177" i="37"/>
  <c r="AR177" i="37"/>
  <c r="AJ177" i="37"/>
  <c r="AB177" i="37"/>
  <c r="T177" i="37"/>
  <c r="AQ177" i="37"/>
  <c r="AI177" i="37"/>
  <c r="AA177" i="37"/>
  <c r="S177" i="37"/>
  <c r="AV177" i="37"/>
  <c r="AN177" i="37"/>
  <c r="AF177" i="37"/>
  <c r="X177" i="37"/>
  <c r="P177" i="37"/>
  <c r="AP177" i="37"/>
  <c r="AD177" i="37"/>
  <c r="Q177" i="37"/>
  <c r="AO177" i="37"/>
  <c r="AC177" i="37"/>
  <c r="O177" i="37"/>
  <c r="AM177" i="37"/>
  <c r="Z177" i="37"/>
  <c r="AX177" i="37"/>
  <c r="AL177" i="37"/>
  <c r="Y177" i="37"/>
  <c r="AU177" i="37"/>
  <c r="AH177" i="37"/>
  <c r="V177" i="37"/>
  <c r="AW177" i="37"/>
  <c r="R177" i="37"/>
  <c r="AT177" i="37"/>
  <c r="AS177" i="37"/>
  <c r="AK177" i="37"/>
  <c r="AG177" i="37"/>
  <c r="AE177" i="37"/>
  <c r="W177" i="37"/>
  <c r="U177" i="37"/>
  <c r="M78" i="37"/>
  <c r="N182" i="37"/>
  <c r="BC182" i="37"/>
  <c r="AU182" i="37"/>
  <c r="AM182" i="37"/>
  <c r="AE182" i="37"/>
  <c r="W182" i="37"/>
  <c r="O182" i="37"/>
  <c r="BA182" i="37"/>
  <c r="AS182" i="37"/>
  <c r="AK182" i="37"/>
  <c r="AC182" i="37"/>
  <c r="U182" i="37"/>
  <c r="AZ182" i="37"/>
  <c r="AR182" i="37"/>
  <c r="AJ182" i="37"/>
  <c r="AB182" i="37"/>
  <c r="T182" i="37"/>
  <c r="AQ182" i="37"/>
  <c r="AF182" i="37"/>
  <c r="R182" i="37"/>
  <c r="AP182" i="37"/>
  <c r="AD182" i="37"/>
  <c r="Q182" i="37"/>
  <c r="BB182" i="37"/>
  <c r="AO182" i="37"/>
  <c r="AA182" i="37"/>
  <c r="P182" i="37"/>
  <c r="AY182" i="37"/>
  <c r="AN182" i="37"/>
  <c r="Z182" i="37"/>
  <c r="AW182" i="37"/>
  <c r="AI182" i="37"/>
  <c r="X182" i="37"/>
  <c r="AL182" i="37"/>
  <c r="AH182" i="37"/>
  <c r="AG182" i="37"/>
  <c r="Y182" i="37"/>
  <c r="AX182" i="37"/>
  <c r="S182" i="37"/>
  <c r="AV182" i="37"/>
  <c r="AT182" i="37"/>
  <c r="V182" i="37"/>
  <c r="BI6" i="37" a="1"/>
  <c r="BI6" i="37" s="1"/>
  <c r="CM92" i="37"/>
  <c r="CN92" i="37" s="1"/>
  <c r="L92" i="37" s="1"/>
  <c r="M92" i="37"/>
  <c r="CM102" i="37"/>
  <c r="CN102" i="37" s="1"/>
  <c r="M102" i="37"/>
  <c r="CM94" i="37"/>
  <c r="CN94" i="37" s="1"/>
  <c r="L94" i="37" s="1"/>
  <c r="M94" i="37"/>
  <c r="CM121" i="37"/>
  <c r="CN121" i="37" s="1"/>
  <c r="L121" i="37" s="1"/>
  <c r="M121" i="37"/>
  <c r="CM126" i="37"/>
  <c r="CN126" i="37" s="1"/>
  <c r="M126" i="37"/>
  <c r="CM76" i="37"/>
  <c r="CN76" i="37" s="1"/>
  <c r="L76" i="37" s="1"/>
  <c r="M76" i="37"/>
  <c r="CM109" i="37"/>
  <c r="CN109" i="37" s="1"/>
  <c r="L109" i="37" s="1"/>
  <c r="M109" i="37"/>
  <c r="CM127" i="37"/>
  <c r="CN127" i="37" s="1"/>
  <c r="M127" i="37"/>
  <c r="N73" i="37" a="1"/>
  <c r="N73" i="37" s="1"/>
  <c r="CM88" i="37"/>
  <c r="CN88" i="37" s="1"/>
  <c r="M88" i="37"/>
  <c r="CM130" i="37"/>
  <c r="CN130" i="37" s="1"/>
  <c r="M130" i="37"/>
  <c r="CM111" i="37"/>
  <c r="CN111" i="37" s="1"/>
  <c r="L111" i="37" s="1"/>
  <c r="M111" i="37"/>
  <c r="CM101" i="37"/>
  <c r="CN101" i="37" s="1"/>
  <c r="M101" i="37"/>
  <c r="CM87" i="37"/>
  <c r="CN87" i="37" s="1"/>
  <c r="M87" i="37"/>
  <c r="CM120" i="37"/>
  <c r="CN120" i="37" s="1"/>
  <c r="M120" i="37"/>
  <c r="CM123" i="37"/>
  <c r="CN123" i="37" s="1"/>
  <c r="M123" i="37"/>
  <c r="CM75" i="37"/>
  <c r="CN75" i="37" s="1"/>
  <c r="L75" i="37" s="1"/>
  <c r="M75" i="37"/>
  <c r="CM100" i="37"/>
  <c r="CN100" i="37" s="1"/>
  <c r="M100" i="37"/>
  <c r="CM85" i="37"/>
  <c r="CN85" i="37" s="1"/>
  <c r="M85" i="37"/>
  <c r="CM77" i="37"/>
  <c r="CN77" i="37" s="1"/>
  <c r="M77" i="37"/>
  <c r="CM99" i="37"/>
  <c r="CN99" i="37" s="1"/>
  <c r="L99" i="37" s="1"/>
  <c r="M99" i="37"/>
  <c r="CM114" i="37"/>
  <c r="CN114" i="37" s="1"/>
  <c r="M114" i="37"/>
  <c r="CM108" i="37"/>
  <c r="CN108" i="37" s="1"/>
  <c r="M108" i="37"/>
  <c r="CM96" i="37"/>
  <c r="CN96" i="37" s="1"/>
  <c r="L96" i="37" s="1"/>
  <c r="M96" i="37"/>
  <c r="CM132" i="37"/>
  <c r="CN132" i="37" s="1"/>
  <c r="L132" i="37" s="1"/>
  <c r="M132" i="37"/>
  <c r="CM124" i="37"/>
  <c r="CN124" i="37" s="1"/>
  <c r="M124" i="37"/>
  <c r="CM116" i="37"/>
  <c r="CN116" i="37" s="1"/>
  <c r="L116" i="37" s="1"/>
  <c r="M116" i="37"/>
  <c r="CM125" i="37"/>
  <c r="CN125" i="37" s="1"/>
  <c r="L125" i="37" s="1"/>
  <c r="M125" i="37"/>
  <c r="CM112" i="37"/>
  <c r="CN112" i="37" s="1"/>
  <c r="M112" i="37"/>
  <c r="CM95" i="37"/>
  <c r="CN95" i="37" s="1"/>
  <c r="M95" i="37"/>
  <c r="CM106" i="37"/>
  <c r="CN106" i="37" s="1"/>
  <c r="M106" i="37"/>
  <c r="CM82" i="37"/>
  <c r="CN82" i="37" s="1"/>
  <c r="L82" i="37" s="1"/>
  <c r="M82" i="37"/>
  <c r="CM84" i="37"/>
  <c r="CN84" i="37" s="1"/>
  <c r="L84" i="37" s="1"/>
  <c r="M84" i="37"/>
  <c r="S6" i="37" a="1"/>
  <c r="S6" i="37" s="1"/>
  <c r="BB6" i="37" a="1"/>
  <c r="BB6" i="37" s="1"/>
  <c r="CQ145" i="37"/>
  <c r="BA6" i="37" a="1"/>
  <c r="BA6" i="37" s="1"/>
  <c r="T6" i="37" a="1"/>
  <c r="T6" i="37" s="1"/>
  <c r="BJ6" i="37" a="1"/>
  <c r="BJ6" i="37" s="1"/>
  <c r="L74" i="37"/>
  <c r="AD73" i="37" a="1"/>
  <c r="AD73" i="37" s="1"/>
  <c r="BS73" i="37" a="1"/>
  <c r="BS73" i="37" s="1"/>
  <c r="AG73" i="37" a="1"/>
  <c r="AG73" i="37" s="1"/>
  <c r="AU73" i="37" a="1"/>
  <c r="AU73" i="37" s="1"/>
  <c r="W73" i="37" a="1"/>
  <c r="W73" i="37" s="1"/>
  <c r="AK73" i="37" a="1"/>
  <c r="AK73" i="37" s="1"/>
  <c r="BA73" i="37" a="1"/>
  <c r="BA73" i="37" s="1"/>
  <c r="AX73" i="37" a="1"/>
  <c r="AX73" i="37" s="1"/>
  <c r="AR73" i="37" a="1"/>
  <c r="AR73" i="37" s="1"/>
  <c r="U73" i="37" a="1"/>
  <c r="U73" i="37" s="1"/>
  <c r="R73" i="37" a="1"/>
  <c r="R73" i="37" s="1"/>
  <c r="T73" i="37" a="1"/>
  <c r="T73" i="37" s="1"/>
  <c r="BG73" i="37" a="1"/>
  <c r="BG73" i="37" s="1"/>
  <c r="AL73" i="37" a="1"/>
  <c r="AL73" i="37" s="1"/>
  <c r="BE73" i="37" a="1"/>
  <c r="BE73" i="37" s="1"/>
  <c r="AS73" i="37" a="1"/>
  <c r="AS73" i="37" s="1"/>
  <c r="BF6" i="37" a="1"/>
  <c r="BF6" i="37" s="1"/>
  <c r="CQ151" i="37" a="1"/>
  <c r="CQ151" i="37" s="1"/>
  <c r="CQ154" i="37" a="1"/>
  <c r="CQ154" i="37" s="1"/>
  <c r="D146" i="37" s="1"/>
  <c r="BF53" i="37"/>
  <c r="AX53" i="37"/>
  <c r="AP53" i="37"/>
  <c r="AH53" i="37"/>
  <c r="Z53" i="37"/>
  <c r="R53" i="37"/>
  <c r="BE53" i="37"/>
  <c r="AW53" i="37"/>
  <c r="AO53" i="37"/>
  <c r="AG53" i="37"/>
  <c r="Y53" i="37"/>
  <c r="Q53" i="37"/>
  <c r="BB53" i="37"/>
  <c r="AT53" i="37"/>
  <c r="AL53" i="37"/>
  <c r="AD53" i="37"/>
  <c r="V53" i="37"/>
  <c r="N53" i="37"/>
  <c r="AV53" i="37"/>
  <c r="AJ53" i="37"/>
  <c r="W53" i="37"/>
  <c r="BH53" i="37"/>
  <c r="AU53" i="37"/>
  <c r="AI53" i="37"/>
  <c r="U53" i="37"/>
  <c r="BG53" i="37"/>
  <c r="AS53" i="37"/>
  <c r="AF53" i="37"/>
  <c r="T53" i="37"/>
  <c r="BD53" i="37"/>
  <c r="AR53" i="37"/>
  <c r="AE53" i="37"/>
  <c r="S53" i="37"/>
  <c r="BC53" i="37"/>
  <c r="AQ53" i="37"/>
  <c r="AC53" i="37"/>
  <c r="P53" i="37"/>
  <c r="BA53" i="37"/>
  <c r="AN53" i="37"/>
  <c r="AB53" i="37"/>
  <c r="O53" i="37"/>
  <c r="AZ53" i="37"/>
  <c r="AM53" i="37"/>
  <c r="AA53" i="37"/>
  <c r="AY53" i="37"/>
  <c r="AK53" i="37"/>
  <c r="X53" i="37"/>
  <c r="AX47" i="37"/>
  <c r="AP47" i="37"/>
  <c r="AH47" i="37"/>
  <c r="Z47" i="37"/>
  <c r="R47" i="37"/>
  <c r="AW47" i="37"/>
  <c r="AO47" i="37"/>
  <c r="AG47" i="37"/>
  <c r="Y47" i="37"/>
  <c r="Q47" i="37"/>
  <c r="BB47" i="37"/>
  <c r="AT47" i="37"/>
  <c r="AL47" i="37"/>
  <c r="AD47" i="37"/>
  <c r="V47" i="37"/>
  <c r="N47" i="37"/>
  <c r="BA47" i="37"/>
  <c r="AN47" i="37"/>
  <c r="AB47" i="37"/>
  <c r="O47" i="37"/>
  <c r="AV47" i="37"/>
  <c r="AJ47" i="37"/>
  <c r="W47" i="37"/>
  <c r="AU47" i="37"/>
  <c r="AI47" i="37"/>
  <c r="U47" i="37"/>
  <c r="AR47" i="37"/>
  <c r="X47" i="37"/>
  <c r="AQ47" i="37"/>
  <c r="T47" i="37"/>
  <c r="AM47" i="37"/>
  <c r="S47" i="37"/>
  <c r="AK47" i="37"/>
  <c r="P47" i="37"/>
  <c r="AF47" i="37"/>
  <c r="AZ47" i="37"/>
  <c r="AE47" i="37"/>
  <c r="AY47" i="37"/>
  <c r="AC47" i="37"/>
  <c r="AS47" i="37"/>
  <c r="AA47" i="37"/>
  <c r="BI57" i="37"/>
  <c r="AT46" i="37"/>
  <c r="AL46" i="37"/>
  <c r="AD46" i="37"/>
  <c r="V46" i="37"/>
  <c r="N46" i="37"/>
  <c r="BA46" i="37"/>
  <c r="AS46" i="37"/>
  <c r="AK46" i="37"/>
  <c r="AC46" i="37"/>
  <c r="U46" i="37"/>
  <c r="AX46" i="37"/>
  <c r="AP46" i="37"/>
  <c r="AH46" i="37"/>
  <c r="Z46" i="37"/>
  <c r="R46" i="37"/>
  <c r="AV46" i="37"/>
  <c r="AI46" i="37"/>
  <c r="W46" i="37"/>
  <c r="AQ46" i="37"/>
  <c r="AE46" i="37"/>
  <c r="Q46" i="37"/>
  <c r="AO46" i="37"/>
  <c r="AB46" i="37"/>
  <c r="P46" i="37"/>
  <c r="AZ46" i="37"/>
  <c r="AG46" i="37"/>
  <c r="AY46" i="37"/>
  <c r="AF46" i="37"/>
  <c r="AW46" i="37"/>
  <c r="AA46" i="37"/>
  <c r="AU46" i="37"/>
  <c r="Y46" i="37"/>
  <c r="AR46" i="37"/>
  <c r="X46" i="37"/>
  <c r="AN46" i="37"/>
  <c r="T46" i="37"/>
  <c r="AM46" i="37"/>
  <c r="S46" i="37"/>
  <c r="AJ46" i="37"/>
  <c r="O46" i="37"/>
  <c r="BU66" i="37"/>
  <c r="BM66" i="37"/>
  <c r="BE66" i="37"/>
  <c r="AW66" i="37"/>
  <c r="AO66" i="37"/>
  <c r="AG66" i="37"/>
  <c r="Y66" i="37"/>
  <c r="Q66" i="37"/>
  <c r="BS66" i="37"/>
  <c r="BK66" i="37"/>
  <c r="BC66" i="37"/>
  <c r="AU66" i="37"/>
  <c r="AM66" i="37"/>
  <c r="AE66" i="37"/>
  <c r="W66" i="37"/>
  <c r="O66" i="37"/>
  <c r="BR66" i="37"/>
  <c r="BJ66" i="37"/>
  <c r="BB66" i="37"/>
  <c r="AT66" i="37"/>
  <c r="AL66" i="37"/>
  <c r="AD66" i="37"/>
  <c r="V66" i="37"/>
  <c r="N66" i="37"/>
  <c r="BQ66" i="37"/>
  <c r="BI66" i="37"/>
  <c r="BA66" i="37"/>
  <c r="AS66" i="37"/>
  <c r="AK66" i="37"/>
  <c r="AC66" i="37"/>
  <c r="U66" i="37"/>
  <c r="BP66" i="37"/>
  <c r="BH66" i="37"/>
  <c r="AZ66" i="37"/>
  <c r="AR66" i="37"/>
  <c r="AJ66" i="37"/>
  <c r="AB66" i="37"/>
  <c r="T66" i="37"/>
  <c r="BO66" i="37"/>
  <c r="BG66" i="37"/>
  <c r="AY66" i="37"/>
  <c r="AQ66" i="37"/>
  <c r="AI66" i="37"/>
  <c r="AA66" i="37"/>
  <c r="S66" i="37"/>
  <c r="BN66" i="37"/>
  <c r="AH66" i="37"/>
  <c r="BL66" i="37"/>
  <c r="AF66" i="37"/>
  <c r="BD66" i="37"/>
  <c r="X66" i="37"/>
  <c r="AX66" i="37"/>
  <c r="R66" i="37"/>
  <c r="BT66" i="37"/>
  <c r="BF66" i="37"/>
  <c r="AV66" i="37"/>
  <c r="AP66" i="37"/>
  <c r="AN66" i="37"/>
  <c r="Z66" i="37"/>
  <c r="P66" i="37"/>
  <c r="AT44" i="37"/>
  <c r="AL44" i="37"/>
  <c r="AD44" i="37"/>
  <c r="V44" i="37"/>
  <c r="N44" i="37"/>
  <c r="AX44" i="37"/>
  <c r="AP44" i="37"/>
  <c r="AH44" i="37"/>
  <c r="Z44" i="37"/>
  <c r="R44" i="37"/>
  <c r="AS44" i="37"/>
  <c r="AI44" i="37"/>
  <c r="X44" i="37"/>
  <c r="AR44" i="37"/>
  <c r="AG44" i="37"/>
  <c r="W44" i="37"/>
  <c r="AQ44" i="37"/>
  <c r="AF44" i="37"/>
  <c r="U44" i="37"/>
  <c r="AO44" i="37"/>
  <c r="AE44" i="37"/>
  <c r="T44" i="37"/>
  <c r="AY44" i="37"/>
  <c r="AN44" i="37"/>
  <c r="AC44" i="37"/>
  <c r="S44" i="37"/>
  <c r="AW44" i="37"/>
  <c r="AM44" i="37"/>
  <c r="AB44" i="37"/>
  <c r="Q44" i="37"/>
  <c r="AV44" i="37"/>
  <c r="AK44" i="37"/>
  <c r="AA44" i="37"/>
  <c r="P44" i="37"/>
  <c r="AU44" i="37"/>
  <c r="AJ44" i="37"/>
  <c r="Y44" i="37"/>
  <c r="O44" i="37"/>
  <c r="AX45" i="37"/>
  <c r="AW45" i="37"/>
  <c r="AO45" i="37"/>
  <c r="AG45" i="37"/>
  <c r="AT45" i="37"/>
  <c r="AR45" i="37"/>
  <c r="AI45" i="37"/>
  <c r="Z45" i="37"/>
  <c r="R45" i="37"/>
  <c r="AY45" i="37"/>
  <c r="AM45" i="37"/>
  <c r="AD45" i="37"/>
  <c r="V45" i="37"/>
  <c r="N45" i="37"/>
  <c r="AS45" i="37"/>
  <c r="AF45" i="37"/>
  <c r="U45" i="37"/>
  <c r="AQ45" i="37"/>
  <c r="AE45" i="37"/>
  <c r="T45" i="37"/>
  <c r="AP45" i="37"/>
  <c r="AC45" i="37"/>
  <c r="S45" i="37"/>
  <c r="AN45" i="37"/>
  <c r="AB45" i="37"/>
  <c r="Q45" i="37"/>
  <c r="AL45" i="37"/>
  <c r="AA45" i="37"/>
  <c r="P45" i="37"/>
  <c r="AZ45" i="37"/>
  <c r="AK45" i="37"/>
  <c r="Y45" i="37"/>
  <c r="O45" i="37"/>
  <c r="AV45" i="37"/>
  <c r="AJ45" i="37"/>
  <c r="X45" i="37"/>
  <c r="AU45" i="37"/>
  <c r="AH45" i="37"/>
  <c r="W45" i="37"/>
  <c r="BM58" i="37"/>
  <c r="BE58" i="37"/>
  <c r="AW58" i="37"/>
  <c r="AO58" i="37"/>
  <c r="AG58" i="37"/>
  <c r="Y58" i="37"/>
  <c r="Q58" i="37"/>
  <c r="BK58" i="37"/>
  <c r="BC58" i="37"/>
  <c r="AU58" i="37"/>
  <c r="AM58" i="37"/>
  <c r="AE58" i="37"/>
  <c r="W58" i="37"/>
  <c r="O58" i="37"/>
  <c r="BJ58" i="37"/>
  <c r="BB58" i="37"/>
  <c r="AT58" i="37"/>
  <c r="AL58" i="37"/>
  <c r="AD58" i="37"/>
  <c r="V58" i="37"/>
  <c r="N58" i="37"/>
  <c r="BI58" i="37"/>
  <c r="BA58" i="37"/>
  <c r="AS58" i="37"/>
  <c r="AK58" i="37"/>
  <c r="AC58" i="37"/>
  <c r="U58" i="37"/>
  <c r="BG58" i="37"/>
  <c r="AY58" i="37"/>
  <c r="AQ58" i="37"/>
  <c r="AI58" i="37"/>
  <c r="AA58" i="37"/>
  <c r="S58" i="37"/>
  <c r="AV58" i="37"/>
  <c r="Z58" i="37"/>
  <c r="AR58" i="37"/>
  <c r="X58" i="37"/>
  <c r="BF58" i="37"/>
  <c r="AJ58" i="37"/>
  <c r="P58" i="37"/>
  <c r="AH58" i="37"/>
  <c r="BL58" i="37"/>
  <c r="AF58" i="37"/>
  <c r="BH58" i="37"/>
  <c r="AB58" i="37"/>
  <c r="BD58" i="37"/>
  <c r="T58" i="37"/>
  <c r="AZ58" i="37"/>
  <c r="R58" i="37"/>
  <c r="AX58" i="37"/>
  <c r="AP58" i="37"/>
  <c r="AN58" i="37"/>
  <c r="BM62" i="37"/>
  <c r="BE62" i="37"/>
  <c r="AW62" i="37"/>
  <c r="AO62" i="37"/>
  <c r="AG62" i="37"/>
  <c r="Y62" i="37"/>
  <c r="Q62" i="37"/>
  <c r="BK62" i="37"/>
  <c r="BC62" i="37"/>
  <c r="AU62" i="37"/>
  <c r="AM62" i="37"/>
  <c r="AE62" i="37"/>
  <c r="W62" i="37"/>
  <c r="O62" i="37"/>
  <c r="BJ62" i="37"/>
  <c r="BB62" i="37"/>
  <c r="AT62" i="37"/>
  <c r="AL62" i="37"/>
  <c r="AD62" i="37"/>
  <c r="V62" i="37"/>
  <c r="N62" i="37"/>
  <c r="BQ62" i="37"/>
  <c r="BI62" i="37"/>
  <c r="BA62" i="37"/>
  <c r="AS62" i="37"/>
  <c r="AK62" i="37"/>
  <c r="AC62" i="37"/>
  <c r="U62" i="37"/>
  <c r="BO62" i="37"/>
  <c r="BG62" i="37"/>
  <c r="AY62" i="37"/>
  <c r="AQ62" i="37"/>
  <c r="AI62" i="37"/>
  <c r="AA62" i="37"/>
  <c r="S62" i="37"/>
  <c r="BL62" i="37"/>
  <c r="AP62" i="37"/>
  <c r="T62" i="37"/>
  <c r="BH62" i="37"/>
  <c r="AN62" i="37"/>
  <c r="R62" i="37"/>
  <c r="AZ62" i="37"/>
  <c r="AF62" i="37"/>
  <c r="BD62" i="37"/>
  <c r="X62" i="37"/>
  <c r="AX62" i="37"/>
  <c r="P62" i="37"/>
  <c r="AV62" i="37"/>
  <c r="AR62" i="37"/>
  <c r="AJ62" i="37"/>
  <c r="BP62" i="37"/>
  <c r="AH62" i="37"/>
  <c r="BN62" i="37"/>
  <c r="AB62" i="37"/>
  <c r="BF62" i="37"/>
  <c r="Z62" i="37"/>
  <c r="BG54" i="37"/>
  <c r="AY54" i="37"/>
  <c r="AQ54" i="37"/>
  <c r="BD54" i="37"/>
  <c r="AU54" i="37"/>
  <c r="AL54" i="37"/>
  <c r="AD54" i="37"/>
  <c r="V54" i="37"/>
  <c r="N54" i="37"/>
  <c r="BC54" i="37"/>
  <c r="AT54" i="37"/>
  <c r="AK54" i="37"/>
  <c r="AC54" i="37"/>
  <c r="U54" i="37"/>
  <c r="BI54" i="37"/>
  <c r="AZ54" i="37"/>
  <c r="AP54" i="37"/>
  <c r="AH54" i="37"/>
  <c r="Z54" i="37"/>
  <c r="R54" i="37"/>
  <c r="BH54" i="37"/>
  <c r="AS54" i="37"/>
  <c r="AF54" i="37"/>
  <c r="S54" i="37"/>
  <c r="BF54" i="37"/>
  <c r="AR54" i="37"/>
  <c r="AE54" i="37"/>
  <c r="Q54" i="37"/>
  <c r="BE54" i="37"/>
  <c r="AO54" i="37"/>
  <c r="AB54" i="37"/>
  <c r="P54" i="37"/>
  <c r="BB54" i="37"/>
  <c r="AN54" i="37"/>
  <c r="AA54" i="37"/>
  <c r="O54" i="37"/>
  <c r="BA54" i="37"/>
  <c r="AM54" i="37"/>
  <c r="Y54" i="37"/>
  <c r="AX54" i="37"/>
  <c r="AJ54" i="37"/>
  <c r="X54" i="37"/>
  <c r="AW54" i="37"/>
  <c r="AI54" i="37"/>
  <c r="W54" i="37"/>
  <c r="AV54" i="37"/>
  <c r="AG54" i="37"/>
  <c r="T54" i="37"/>
  <c r="AX49" i="37"/>
  <c r="AP49" i="37"/>
  <c r="AH49" i="37"/>
  <c r="Z49" i="37"/>
  <c r="R49" i="37"/>
  <c r="AW49" i="37"/>
  <c r="AO49" i="37"/>
  <c r="AG49" i="37"/>
  <c r="Y49" i="37"/>
  <c r="Q49" i="37"/>
  <c r="BB49" i="37"/>
  <c r="AT49" i="37"/>
  <c r="AL49" i="37"/>
  <c r="AD49" i="37"/>
  <c r="V49" i="37"/>
  <c r="N49" i="37"/>
  <c r="BD49" i="37"/>
  <c r="AR49" i="37"/>
  <c r="AE49" i="37"/>
  <c r="S49" i="37"/>
  <c r="BA49" i="37"/>
  <c r="AN49" i="37"/>
  <c r="AB49" i="37"/>
  <c r="O49" i="37"/>
  <c r="AY49" i="37"/>
  <c r="AK49" i="37"/>
  <c r="X49" i="37"/>
  <c r="AV49" i="37"/>
  <c r="AJ49" i="37"/>
  <c r="W49" i="37"/>
  <c r="AU49" i="37"/>
  <c r="AI49" i="37"/>
  <c r="U49" i="37"/>
  <c r="AS49" i="37"/>
  <c r="AF49" i="37"/>
  <c r="T49" i="37"/>
  <c r="AM49" i="37"/>
  <c r="AC49" i="37"/>
  <c r="AA49" i="37"/>
  <c r="P49" i="37"/>
  <c r="BC49" i="37"/>
  <c r="AZ49" i="37"/>
  <c r="AQ49" i="37"/>
  <c r="AP41" i="37"/>
  <c r="AH41" i="37"/>
  <c r="Z41" i="37"/>
  <c r="R41" i="37"/>
  <c r="AT41" i="37"/>
  <c r="AL41" i="37"/>
  <c r="AD41" i="37"/>
  <c r="V41" i="37"/>
  <c r="N41" i="37"/>
  <c r="AS41" i="37"/>
  <c r="AI41" i="37"/>
  <c r="X41" i="37"/>
  <c r="AR41" i="37"/>
  <c r="AG41" i="37"/>
  <c r="W41" i="37"/>
  <c r="AQ41" i="37"/>
  <c r="AF41" i="37"/>
  <c r="U41" i="37"/>
  <c r="AO41" i="37"/>
  <c r="AE41" i="37"/>
  <c r="T41" i="37"/>
  <c r="AN41" i="37"/>
  <c r="AC41" i="37"/>
  <c r="S41" i="37"/>
  <c r="AM41" i="37"/>
  <c r="AB41" i="37"/>
  <c r="Q41" i="37"/>
  <c r="AV41" i="37"/>
  <c r="AK41" i="37"/>
  <c r="AA41" i="37"/>
  <c r="P41" i="37"/>
  <c r="AU41" i="37"/>
  <c r="AJ41" i="37"/>
  <c r="Y41" i="37"/>
  <c r="O41" i="37"/>
  <c r="BF51" i="37"/>
  <c r="AX51" i="37"/>
  <c r="AP51" i="37"/>
  <c r="AH51" i="37"/>
  <c r="Z51" i="37"/>
  <c r="R51" i="37"/>
  <c r="BE51" i="37"/>
  <c r="AW51" i="37"/>
  <c r="AO51" i="37"/>
  <c r="AG51" i="37"/>
  <c r="Y51" i="37"/>
  <c r="Q51" i="37"/>
  <c r="BB51" i="37"/>
  <c r="AT51" i="37"/>
  <c r="AL51" i="37"/>
  <c r="AD51" i="37"/>
  <c r="V51" i="37"/>
  <c r="N51" i="37"/>
  <c r="BD51" i="37"/>
  <c r="AR51" i="37"/>
  <c r="AE51" i="37"/>
  <c r="S51" i="37"/>
  <c r="BC51" i="37"/>
  <c r="AQ51" i="37"/>
  <c r="BA51" i="37"/>
  <c r="AN51" i="37"/>
  <c r="AB51" i="37"/>
  <c r="O51" i="37"/>
  <c r="AY51" i="37"/>
  <c r="AK51" i="37"/>
  <c r="X51" i="37"/>
  <c r="AV51" i="37"/>
  <c r="AJ51" i="37"/>
  <c r="W51" i="37"/>
  <c r="AU51" i="37"/>
  <c r="AI51" i="37"/>
  <c r="U51" i="37"/>
  <c r="AS51" i="37"/>
  <c r="AF51" i="37"/>
  <c r="T51" i="37"/>
  <c r="AZ51" i="37"/>
  <c r="AM51" i="37"/>
  <c r="AC51" i="37"/>
  <c r="AA51" i="37"/>
  <c r="P51" i="37"/>
  <c r="BG55" i="37"/>
  <c r="AY55" i="37"/>
  <c r="AQ55" i="37"/>
  <c r="AI55" i="37"/>
  <c r="AA55" i="37"/>
  <c r="S55" i="37"/>
  <c r="BC55" i="37"/>
  <c r="AU55" i="37"/>
  <c r="AM55" i="37"/>
  <c r="AE55" i="37"/>
  <c r="W55" i="37"/>
  <c r="O55" i="37"/>
  <c r="BD55" i="37"/>
  <c r="AS55" i="37"/>
  <c r="AH55" i="37"/>
  <c r="X55" i="37"/>
  <c r="BB55" i="37"/>
  <c r="AR55" i="37"/>
  <c r="AG55" i="37"/>
  <c r="V55" i="37"/>
  <c r="BI55" i="37"/>
  <c r="AX55" i="37"/>
  <c r="AN55" i="37"/>
  <c r="AC55" i="37"/>
  <c r="R55" i="37"/>
  <c r="BA55" i="37"/>
  <c r="AK55" i="37"/>
  <c r="T55" i="37"/>
  <c r="AZ55" i="37"/>
  <c r="AJ55" i="37"/>
  <c r="Q55" i="37"/>
  <c r="AW55" i="37"/>
  <c r="AF55" i="37"/>
  <c r="P55" i="37"/>
  <c r="AV55" i="37"/>
  <c r="AD55" i="37"/>
  <c r="N55" i="37"/>
  <c r="BJ55" i="37"/>
  <c r="AT55" i="37"/>
  <c r="AB55" i="37"/>
  <c r="BH55" i="37"/>
  <c r="AP55" i="37"/>
  <c r="Z55" i="37"/>
  <c r="BF55" i="37"/>
  <c r="AO55" i="37"/>
  <c r="Y55" i="37"/>
  <c r="BE55" i="37"/>
  <c r="AL55" i="37"/>
  <c r="U55" i="37"/>
  <c r="AS65" i="37"/>
  <c r="AC65" i="37"/>
  <c r="AI65" i="37"/>
  <c r="S65" i="37"/>
  <c r="Z65" i="37"/>
  <c r="BM65" i="37"/>
  <c r="Q65" i="37"/>
  <c r="BL65" i="37"/>
  <c r="AU65" i="37"/>
  <c r="AE65" i="37"/>
  <c r="BJ65" i="37"/>
  <c r="N65" i="37"/>
  <c r="BH65" i="37"/>
  <c r="AT65" i="37"/>
  <c r="BB48" i="37"/>
  <c r="AT48" i="37"/>
  <c r="AL48" i="37"/>
  <c r="AD48" i="37"/>
  <c r="V48" i="37"/>
  <c r="N48" i="37"/>
  <c r="BA48" i="37"/>
  <c r="AS48" i="37"/>
  <c r="AK48" i="37"/>
  <c r="AC48" i="37"/>
  <c r="U48" i="37"/>
  <c r="AX48" i="37"/>
  <c r="AP48" i="37"/>
  <c r="AH48" i="37"/>
  <c r="Z48" i="37"/>
  <c r="R48" i="37"/>
  <c r="AU48" i="37"/>
  <c r="AG48" i="37"/>
  <c r="T48" i="37"/>
  <c r="BC48" i="37"/>
  <c r="AO48" i="37"/>
  <c r="AB48" i="37"/>
  <c r="P48" i="37"/>
  <c r="AZ48" i="37"/>
  <c r="AN48" i="37"/>
  <c r="AA48" i="37"/>
  <c r="O48" i="37"/>
  <c r="AY48" i="37"/>
  <c r="AM48" i="37"/>
  <c r="Y48" i="37"/>
  <c r="AR48" i="37"/>
  <c r="S48" i="37"/>
  <c r="AQ48" i="37"/>
  <c r="Q48" i="37"/>
  <c r="AJ48" i="37"/>
  <c r="AI48" i="37"/>
  <c r="AF48" i="37"/>
  <c r="AE48" i="37"/>
  <c r="AW48" i="37"/>
  <c r="X48" i="37"/>
  <c r="AV48" i="37"/>
  <c r="W48" i="37"/>
  <c r="BM60" i="37"/>
  <c r="BE60" i="37"/>
  <c r="AW60" i="37"/>
  <c r="AO60" i="37"/>
  <c r="AG60" i="37"/>
  <c r="Y60" i="37"/>
  <c r="Q60" i="37"/>
  <c r="BK60" i="37"/>
  <c r="BC60" i="37"/>
  <c r="AU60" i="37"/>
  <c r="AM60" i="37"/>
  <c r="AE60" i="37"/>
  <c r="W60" i="37"/>
  <c r="O60" i="37"/>
  <c r="BJ60" i="37"/>
  <c r="BB60" i="37"/>
  <c r="AT60" i="37"/>
  <c r="AL60" i="37"/>
  <c r="AD60" i="37"/>
  <c r="V60" i="37"/>
  <c r="N60" i="37"/>
  <c r="BI60" i="37"/>
  <c r="BA60" i="37"/>
  <c r="AS60" i="37"/>
  <c r="AK60" i="37"/>
  <c r="AC60" i="37"/>
  <c r="U60" i="37"/>
  <c r="BO60" i="37"/>
  <c r="BG60" i="37"/>
  <c r="AY60" i="37"/>
  <c r="AQ60" i="37"/>
  <c r="AI60" i="37"/>
  <c r="AA60" i="37"/>
  <c r="S60" i="37"/>
  <c r="AZ60" i="37"/>
  <c r="AF60" i="37"/>
  <c r="AX60" i="37"/>
  <c r="AB60" i="37"/>
  <c r="BL60" i="37"/>
  <c r="AP60" i="37"/>
  <c r="T60" i="37"/>
  <c r="AJ60" i="37"/>
  <c r="BN60" i="37"/>
  <c r="AH60" i="37"/>
  <c r="BH60" i="37"/>
  <c r="Z60" i="37"/>
  <c r="BF60" i="37"/>
  <c r="X60" i="37"/>
  <c r="BD60" i="37"/>
  <c r="R60" i="37"/>
  <c r="AV60" i="37"/>
  <c r="P60" i="37"/>
  <c r="AR60" i="37"/>
  <c r="AN60" i="37"/>
  <c r="CQ215" i="37"/>
  <c r="C211" i="37" s="1"/>
  <c r="CQ210" i="37"/>
  <c r="CQ211" i="37"/>
  <c r="CQ76" i="37"/>
  <c r="CQ78" i="37" s="1"/>
  <c r="CQ80" i="37"/>
  <c r="CQ16" i="37"/>
  <c r="C12" i="37" s="1"/>
  <c r="C11" i="37"/>
  <c r="C143" i="37"/>
  <c r="CQ149" i="37"/>
  <c r="CQ12" i="37"/>
  <c r="CQ11" i="37"/>
  <c r="S56" i="37" l="1"/>
  <c r="AP56" i="37"/>
  <c r="AL56" i="37"/>
  <c r="AU56" i="37"/>
  <c r="BH56" i="37"/>
  <c r="BB56" i="37"/>
  <c r="AB56" i="37"/>
  <c r="W56" i="37"/>
  <c r="R56" i="37"/>
  <c r="AQ56" i="37"/>
  <c r="BK56" i="37"/>
  <c r="U56" i="37"/>
  <c r="AC56" i="37"/>
  <c r="AO56" i="37"/>
  <c r="BF56" i="37"/>
  <c r="AS56" i="37"/>
  <c r="AJ56" i="37"/>
  <c r="N56" i="37"/>
  <c r="BD56" i="37"/>
  <c r="T56" i="37"/>
  <c r="AA56" i="37"/>
  <c r="BA56" i="37"/>
  <c r="BJ56" i="37"/>
  <c r="Y56" i="37"/>
  <c r="X56" i="37"/>
  <c r="AN56" i="37"/>
  <c r="AI56" i="37"/>
  <c r="BI56" i="37"/>
  <c r="O56" i="37"/>
  <c r="AG56" i="37"/>
  <c r="Q56" i="37"/>
  <c r="AF56" i="37"/>
  <c r="Z56" i="37"/>
  <c r="AY56" i="37"/>
  <c r="V56" i="37"/>
  <c r="AE56" i="37"/>
  <c r="AW56" i="37"/>
  <c r="AR56" i="37"/>
  <c r="AH56" i="37"/>
  <c r="AV56" i="37"/>
  <c r="BG56" i="37"/>
  <c r="AD56" i="37"/>
  <c r="AM56" i="37"/>
  <c r="BE56" i="37"/>
  <c r="AZ56" i="37"/>
  <c r="P56" i="37"/>
  <c r="AX56" i="37"/>
  <c r="AK56" i="37"/>
  <c r="AT56" i="37"/>
  <c r="CV153" i="39" a="1"/>
  <c r="CV153" i="39" s="1"/>
  <c r="D54" i="33" s="1"/>
  <c r="AU61" i="37"/>
  <c r="BE61" i="37"/>
  <c r="CV145" i="39"/>
  <c r="C49" i="33"/>
  <c r="T65" i="37"/>
  <c r="AJ65" i="37"/>
  <c r="AM65" i="37"/>
  <c r="BT65" i="37"/>
  <c r="R65" i="37"/>
  <c r="AA65" i="37"/>
  <c r="AK65" i="37"/>
  <c r="X65" i="37"/>
  <c r="V65" i="37"/>
  <c r="P65" i="37"/>
  <c r="BC65" i="37"/>
  <c r="Y65" i="37"/>
  <c r="AH65" i="37"/>
  <c r="AQ65" i="37"/>
  <c r="BA65" i="37"/>
  <c r="AD65" i="37"/>
  <c r="BR65" i="37"/>
  <c r="AL65" i="37"/>
  <c r="BK65" i="37"/>
  <c r="AG65" i="37"/>
  <c r="AP65" i="37"/>
  <c r="AY65" i="37"/>
  <c r="BI65" i="37"/>
  <c r="AF65" i="37"/>
  <c r="AB65" i="37"/>
  <c r="BP65" i="37"/>
  <c r="BS65" i="37"/>
  <c r="AO65" i="37"/>
  <c r="AX65" i="37"/>
  <c r="BG65" i="37"/>
  <c r="BQ65" i="37"/>
  <c r="AN65" i="37"/>
  <c r="AZ65" i="37"/>
  <c r="O65" i="37"/>
  <c r="AV65" i="37"/>
  <c r="AW65" i="37"/>
  <c r="BF65" i="37"/>
  <c r="BO65" i="37"/>
  <c r="CV211" i="39"/>
  <c r="CV223" i="39" s="1"/>
  <c r="AR65" i="37"/>
  <c r="BB65" i="37"/>
  <c r="W65" i="37"/>
  <c r="BD65" i="37"/>
  <c r="BE65" i="37"/>
  <c r="BN65" i="37"/>
  <c r="C70" i="33"/>
  <c r="CV221" i="39"/>
  <c r="CV89" i="39"/>
  <c r="C31" i="33" s="1"/>
  <c r="AJ52" i="37"/>
  <c r="T52" i="37"/>
  <c r="AC52" i="37"/>
  <c r="AT52" i="37"/>
  <c r="AZ52" i="37"/>
  <c r="Q52" i="37"/>
  <c r="B230" i="37"/>
  <c r="C85" i="33"/>
  <c r="D85" i="33" s="1"/>
  <c r="B165" i="37"/>
  <c r="C64" i="33"/>
  <c r="D64" i="33" s="1"/>
  <c r="AW63" i="37"/>
  <c r="C96" i="37"/>
  <c r="C43" i="33"/>
  <c r="D43" i="33" s="1"/>
  <c r="BL59" i="37"/>
  <c r="AV59" i="37"/>
  <c r="W59" i="37"/>
  <c r="AG59" i="37"/>
  <c r="AP59" i="37"/>
  <c r="AY59" i="37"/>
  <c r="CV157" i="39"/>
  <c r="C54" i="33" s="1"/>
  <c r="D75" i="33"/>
  <c r="CV158" i="39"/>
  <c r="CV150" i="39" a="1"/>
  <c r="CV150" i="39" s="1"/>
  <c r="BN61" i="37"/>
  <c r="U61" i="37"/>
  <c r="CV82" i="39"/>
  <c r="C32" i="33" s="1"/>
  <c r="BB61" i="37"/>
  <c r="BJ61" i="37"/>
  <c r="BL61" i="37"/>
  <c r="CQ22" i="39"/>
  <c r="B17" i="39" s="1"/>
  <c r="CQ23" i="39"/>
  <c r="CQ24" i="39" s="1"/>
  <c r="CQ25" i="39" s="1"/>
  <c r="B25" i="39" s="1"/>
  <c r="F10" i="39"/>
  <c r="G10" i="39" s="1"/>
  <c r="I10" i="39" s="1"/>
  <c r="F9" i="39"/>
  <c r="G9" i="39" s="1"/>
  <c r="O64" i="37"/>
  <c r="CV86" i="39" a="1"/>
  <c r="CV86" i="39" s="1"/>
  <c r="CV79" i="39"/>
  <c r="CV78" i="39"/>
  <c r="C141" i="39"/>
  <c r="CV23" i="39"/>
  <c r="C11" i="33" s="1"/>
  <c r="B31" i="37"/>
  <c r="C22" i="33"/>
  <c r="AE43" i="37"/>
  <c r="CV16" i="39" a="1"/>
  <c r="CV16" i="39" s="1"/>
  <c r="CV17" i="39" a="1"/>
  <c r="CV17" i="39" s="1"/>
  <c r="Y43" i="37"/>
  <c r="AJ194" i="37"/>
  <c r="Z43" i="37"/>
  <c r="AR194" i="37"/>
  <c r="R194" i="37"/>
  <c r="AA43" i="37"/>
  <c r="AN43" i="37"/>
  <c r="AS43" i="37"/>
  <c r="R43" i="37"/>
  <c r="O194" i="37"/>
  <c r="T194" i="37"/>
  <c r="BE194" i="37"/>
  <c r="AO43" i="37"/>
  <c r="AU43" i="37"/>
  <c r="AH43" i="37"/>
  <c r="X194" i="37"/>
  <c r="P194" i="37"/>
  <c r="V194" i="37"/>
  <c r="AH194" i="37"/>
  <c r="AX43" i="37"/>
  <c r="BL194" i="37"/>
  <c r="AK194" i="37"/>
  <c r="AL194" i="37"/>
  <c r="AX194" i="37"/>
  <c r="AK43" i="37"/>
  <c r="BO194" i="37"/>
  <c r="Q194" i="37"/>
  <c r="BB194" i="37"/>
  <c r="BN194" i="37"/>
  <c r="AQ43" i="37"/>
  <c r="AB43" i="37"/>
  <c r="AG43" i="37"/>
  <c r="AV43" i="37"/>
  <c r="AS194" i="37"/>
  <c r="AN194" i="37"/>
  <c r="AM194" i="37"/>
  <c r="Q43" i="37"/>
  <c r="AM43" i="37"/>
  <c r="X43" i="37"/>
  <c r="V43" i="37"/>
  <c r="U194" i="37"/>
  <c r="S194" i="37"/>
  <c r="BC194" i="37"/>
  <c r="U43" i="37"/>
  <c r="S43" i="37"/>
  <c r="AI43" i="37"/>
  <c r="AL43" i="37"/>
  <c r="W194" i="37"/>
  <c r="AQ194" i="37"/>
  <c r="AO194" i="37"/>
  <c r="AM184" i="37"/>
  <c r="V184" i="37"/>
  <c r="BE184" i="37"/>
  <c r="AX184" i="37"/>
  <c r="AK184" i="37"/>
  <c r="AQ184" i="37"/>
  <c r="AA184" i="37"/>
  <c r="Z184" i="37"/>
  <c r="AC184" i="37"/>
  <c r="AS184" i="37"/>
  <c r="AE184" i="37"/>
  <c r="AW184" i="37"/>
  <c r="AZ184" i="37"/>
  <c r="AY184" i="37"/>
  <c r="BD184" i="37"/>
  <c r="AD184" i="37"/>
  <c r="AU184" i="37"/>
  <c r="N184" i="37"/>
  <c r="X184" i="37"/>
  <c r="P184" i="37"/>
  <c r="S184" i="37"/>
  <c r="AL184" i="37"/>
  <c r="BC184" i="37"/>
  <c r="AI184" i="37"/>
  <c r="AB184" i="37"/>
  <c r="AF184" i="37"/>
  <c r="AT184" i="37"/>
  <c r="Q184" i="37"/>
  <c r="AJ184" i="37"/>
  <c r="AP184" i="37"/>
  <c r="AR184" i="37"/>
  <c r="BB184" i="37"/>
  <c r="Y184" i="37"/>
  <c r="AN184" i="37"/>
  <c r="BA184" i="37"/>
  <c r="T184" i="37"/>
  <c r="O184" i="37"/>
  <c r="AG184" i="37"/>
  <c r="U184" i="37"/>
  <c r="AV184" i="37"/>
  <c r="R184" i="37"/>
  <c r="AH184" i="37"/>
  <c r="W184" i="37"/>
  <c r="BM61" i="37"/>
  <c r="S61" i="37"/>
  <c r="BF63" i="37"/>
  <c r="AF59" i="37"/>
  <c r="N59" i="37"/>
  <c r="AE59" i="37"/>
  <c r="AO59" i="37"/>
  <c r="AX59" i="37"/>
  <c r="BG59" i="37"/>
  <c r="AL61" i="37"/>
  <c r="BH61" i="37"/>
  <c r="AT61" i="37"/>
  <c r="BK61" i="37"/>
  <c r="R61" i="37"/>
  <c r="AA61" i="37"/>
  <c r="AK61" i="37"/>
  <c r="BO63" i="37"/>
  <c r="AN59" i="37"/>
  <c r="AJ59" i="37"/>
  <c r="AM59" i="37"/>
  <c r="AW59" i="37"/>
  <c r="BF59" i="37"/>
  <c r="U59" i="37"/>
  <c r="AF61" i="37"/>
  <c r="AN61" i="37"/>
  <c r="N61" i="37"/>
  <c r="BP61" i="37"/>
  <c r="Q61" i="37"/>
  <c r="Z61" i="37"/>
  <c r="AI61" i="37"/>
  <c r="AS61" i="37"/>
  <c r="V59" i="37"/>
  <c r="AR59" i="37"/>
  <c r="BD59" i="37"/>
  <c r="AU59" i="37"/>
  <c r="BE59" i="37"/>
  <c r="BN59" i="37"/>
  <c r="AC59" i="37"/>
  <c r="X61" i="37"/>
  <c r="AV61" i="37"/>
  <c r="AJ61" i="37"/>
  <c r="O61" i="37"/>
  <c r="Y61" i="37"/>
  <c r="AH61" i="37"/>
  <c r="AQ61" i="37"/>
  <c r="BA61" i="37"/>
  <c r="BB63" i="37"/>
  <c r="BB59" i="37"/>
  <c r="AT59" i="37"/>
  <c r="P59" i="37"/>
  <c r="BC59" i="37"/>
  <c r="BM59" i="37"/>
  <c r="S59" i="37"/>
  <c r="AK59" i="37"/>
  <c r="AC61" i="37"/>
  <c r="P61" i="37"/>
  <c r="BD61" i="37"/>
  <c r="W61" i="37"/>
  <c r="AG61" i="37"/>
  <c r="AP61" i="37"/>
  <c r="AY61" i="37"/>
  <c r="BI61" i="37"/>
  <c r="AR63" i="37"/>
  <c r="X59" i="37"/>
  <c r="T59" i="37"/>
  <c r="AL59" i="37"/>
  <c r="BK59" i="37"/>
  <c r="R59" i="37"/>
  <c r="AA59" i="37"/>
  <c r="AS59" i="37"/>
  <c r="AB61" i="37"/>
  <c r="AZ61" i="37"/>
  <c r="V61" i="37"/>
  <c r="AE61" i="37"/>
  <c r="AO61" i="37"/>
  <c r="AX61" i="37"/>
  <c r="BG61" i="37"/>
  <c r="AJ63" i="37"/>
  <c r="BJ59" i="37"/>
  <c r="AZ59" i="37"/>
  <c r="BH59" i="37"/>
  <c r="Q59" i="37"/>
  <c r="Z59" i="37"/>
  <c r="AI59" i="37"/>
  <c r="BA59" i="37"/>
  <c r="BC61" i="37"/>
  <c r="AD61" i="37"/>
  <c r="T61" i="37"/>
  <c r="AR61" i="37"/>
  <c r="AM61" i="37"/>
  <c r="AW61" i="37"/>
  <c r="BF61" i="37"/>
  <c r="AM63" i="37"/>
  <c r="AD59" i="37"/>
  <c r="AB59" i="37"/>
  <c r="O59" i="37"/>
  <c r="Y59" i="37"/>
  <c r="AH59" i="37"/>
  <c r="AQ59" i="37"/>
  <c r="AW43" i="37"/>
  <c r="AF43" i="37"/>
  <c r="O43" i="37"/>
  <c r="N43" i="37"/>
  <c r="AP43" i="37"/>
  <c r="AE52" i="37"/>
  <c r="AG52" i="37"/>
  <c r="AW52" i="37"/>
  <c r="R52" i="37"/>
  <c r="AK52" i="37"/>
  <c r="BB52" i="37"/>
  <c r="AV194" i="37"/>
  <c r="AZ194" i="37"/>
  <c r="BD194" i="37"/>
  <c r="BH194" i="37"/>
  <c r="AU194" i="37"/>
  <c r="Z194" i="37"/>
  <c r="AU52" i="37"/>
  <c r="Z52" i="37"/>
  <c r="AQ52" i="37"/>
  <c r="Y52" i="37"/>
  <c r="AS52" i="37"/>
  <c r="AC43" i="37"/>
  <c r="W43" i="37"/>
  <c r="AJ43" i="37"/>
  <c r="AD43" i="37"/>
  <c r="BD52" i="37"/>
  <c r="BG52" i="37"/>
  <c r="AM52" i="37"/>
  <c r="AH52" i="37"/>
  <c r="BA52" i="37"/>
  <c r="AF194" i="37"/>
  <c r="AY194" i="37"/>
  <c r="AA194" i="37"/>
  <c r="AC194" i="37"/>
  <c r="AD194" i="37"/>
  <c r="BK194" i="37"/>
  <c r="AP194" i="37"/>
  <c r="N52" i="37"/>
  <c r="P52" i="37"/>
  <c r="S52" i="37"/>
  <c r="W52" i="37"/>
  <c r="AY52" i="37"/>
  <c r="AP52" i="37"/>
  <c r="T43" i="37"/>
  <c r="AR43" i="37"/>
  <c r="P43" i="37"/>
  <c r="AB52" i="37"/>
  <c r="AF52" i="37"/>
  <c r="AI52" i="37"/>
  <c r="O52" i="37"/>
  <c r="AX52" i="37"/>
  <c r="V52" i="37"/>
  <c r="AI194" i="37"/>
  <c r="BI194" i="37"/>
  <c r="BA194" i="37"/>
  <c r="BG194" i="37"/>
  <c r="AT194" i="37"/>
  <c r="AW194" i="37"/>
  <c r="BF194" i="37"/>
  <c r="AO52" i="37"/>
  <c r="AR52" i="37"/>
  <c r="AV52" i="37"/>
  <c r="AA52" i="37"/>
  <c r="BF52" i="37"/>
  <c r="AD52" i="37"/>
  <c r="BC52" i="37"/>
  <c r="BE52" i="37"/>
  <c r="X52" i="37"/>
  <c r="AN52" i="37"/>
  <c r="U52" i="37"/>
  <c r="AG194" i="37"/>
  <c r="Y194" i="37"/>
  <c r="AB194" i="37"/>
  <c r="AE194" i="37"/>
  <c r="BJ194" i="37"/>
  <c r="BM194" i="37"/>
  <c r="CQ221" i="39"/>
  <c r="B216" i="39" s="1"/>
  <c r="CQ222" i="39"/>
  <c r="CQ223" i="39" s="1"/>
  <c r="CQ224" i="39" s="1"/>
  <c r="B224" i="39" s="1"/>
  <c r="I76" i="39"/>
  <c r="C74" i="39"/>
  <c r="F208" i="39"/>
  <c r="G208" i="39" s="1"/>
  <c r="I208" i="39" s="1"/>
  <c r="V63" i="37"/>
  <c r="AN63" i="37"/>
  <c r="N63" i="37"/>
  <c r="AE63" i="37"/>
  <c r="AO63" i="37"/>
  <c r="AX63" i="37"/>
  <c r="BG63" i="37"/>
  <c r="BQ63" i="37"/>
  <c r="X63" i="37"/>
  <c r="AT63" i="37"/>
  <c r="BD63" i="37"/>
  <c r="AU63" i="37"/>
  <c r="BE63" i="37"/>
  <c r="BN63" i="37"/>
  <c r="U63" i="37"/>
  <c r="BJ63" i="37"/>
  <c r="T63" i="37"/>
  <c r="P63" i="37"/>
  <c r="BC63" i="37"/>
  <c r="BM63" i="37"/>
  <c r="S63" i="37"/>
  <c r="AC63" i="37"/>
  <c r="AD63" i="37"/>
  <c r="AZ63" i="37"/>
  <c r="AL63" i="37"/>
  <c r="BK63" i="37"/>
  <c r="R63" i="37"/>
  <c r="AA63" i="37"/>
  <c r="AK63" i="37"/>
  <c r="BL63" i="37"/>
  <c r="AB63" i="37"/>
  <c r="BH63" i="37"/>
  <c r="Q63" i="37"/>
  <c r="Z63" i="37"/>
  <c r="AI63" i="37"/>
  <c r="AS63" i="37"/>
  <c r="AF63" i="37"/>
  <c r="AV63" i="37"/>
  <c r="O63" i="37"/>
  <c r="Y63" i="37"/>
  <c r="AH63" i="37"/>
  <c r="AQ63" i="37"/>
  <c r="BA63" i="37"/>
  <c r="BP63" i="37"/>
  <c r="BR63" i="37"/>
  <c r="W63" i="37"/>
  <c r="AG63" i="37"/>
  <c r="AP63" i="37"/>
  <c r="AY63" i="37"/>
  <c r="AL50" i="37"/>
  <c r="AY50" i="37"/>
  <c r="N64" i="37"/>
  <c r="AQ57" i="37"/>
  <c r="AI42" i="37"/>
  <c r="BH64" i="37"/>
  <c r="AK42" i="37"/>
  <c r="R64" i="37"/>
  <c r="AN42" i="37"/>
  <c r="AJ64" i="37"/>
  <c r="N42" i="37"/>
  <c r="Q64" i="37"/>
  <c r="BO64" i="37"/>
  <c r="BE50" i="37"/>
  <c r="AC50" i="37"/>
  <c r="Z57" i="37"/>
  <c r="O50" i="37"/>
  <c r="BC50" i="37"/>
  <c r="Q50" i="37"/>
  <c r="AD57" i="37"/>
  <c r="X50" i="37"/>
  <c r="V57" i="37"/>
  <c r="AT50" i="37"/>
  <c r="AJ50" i="37"/>
  <c r="AL57" i="37"/>
  <c r="AV50" i="37"/>
  <c r="U50" i="37"/>
  <c r="BK57" i="37"/>
  <c r="S50" i="37"/>
  <c r="AA50" i="37"/>
  <c r="AE50" i="37"/>
  <c r="AW50" i="37"/>
  <c r="AK50" i="37"/>
  <c r="BB50" i="37"/>
  <c r="W50" i="37"/>
  <c r="AN50" i="37"/>
  <c r="AQ50" i="37"/>
  <c r="R50" i="37"/>
  <c r="AS50" i="37"/>
  <c r="AF50" i="37"/>
  <c r="AZ50" i="37"/>
  <c r="BD50" i="37"/>
  <c r="Z50" i="37"/>
  <c r="BA50" i="37"/>
  <c r="AI50" i="37"/>
  <c r="P50" i="37"/>
  <c r="T50" i="37"/>
  <c r="AH50" i="37"/>
  <c r="N50" i="37"/>
  <c r="Y50" i="37"/>
  <c r="AB50" i="37"/>
  <c r="AG50" i="37"/>
  <c r="AP50" i="37"/>
  <c r="V50" i="37"/>
  <c r="AR50" i="37"/>
  <c r="AM50" i="37"/>
  <c r="AO50" i="37"/>
  <c r="AU50" i="37"/>
  <c r="AX50" i="37"/>
  <c r="X64" i="37"/>
  <c r="AR64" i="37"/>
  <c r="P64" i="37"/>
  <c r="BG64" i="37"/>
  <c r="BQ64" i="37"/>
  <c r="BR64" i="37"/>
  <c r="BS64" i="37"/>
  <c r="X42" i="37"/>
  <c r="AA42" i="37"/>
  <c r="AC42" i="37"/>
  <c r="AP42" i="37"/>
  <c r="BJ57" i="37"/>
  <c r="AZ57" i="37"/>
  <c r="P57" i="37"/>
  <c r="BC57" i="37"/>
  <c r="R57" i="37"/>
  <c r="AI57" i="37"/>
  <c r="BA57" i="37"/>
  <c r="BF64" i="37"/>
  <c r="Y64" i="37"/>
  <c r="U42" i="37"/>
  <c r="AS42" i="37"/>
  <c r="AV42" i="37"/>
  <c r="T42" i="37"/>
  <c r="V42" i="37"/>
  <c r="BL57" i="37"/>
  <c r="BB57" i="37"/>
  <c r="BH57" i="37"/>
  <c r="Q57" i="37"/>
  <c r="AH57" i="37"/>
  <c r="AY57" i="37"/>
  <c r="AX64" i="37"/>
  <c r="V64" i="37"/>
  <c r="BL64" i="37"/>
  <c r="Z64" i="37"/>
  <c r="S64" i="37"/>
  <c r="AC64" i="37"/>
  <c r="AD64" i="37"/>
  <c r="AE64" i="37"/>
  <c r="AG64" i="37"/>
  <c r="AF42" i="37"/>
  <c r="O42" i="37"/>
  <c r="Q42" i="37"/>
  <c r="AE42" i="37"/>
  <c r="AD42" i="37"/>
  <c r="AF57" i="37"/>
  <c r="AB57" i="37"/>
  <c r="O57" i="37"/>
  <c r="Y57" i="37"/>
  <c r="AP57" i="37"/>
  <c r="BG57" i="37"/>
  <c r="U64" i="37"/>
  <c r="W64" i="37"/>
  <c r="AF64" i="37"/>
  <c r="AV64" i="37"/>
  <c r="AA64" i="37"/>
  <c r="AK64" i="37"/>
  <c r="AL64" i="37"/>
  <c r="AM64" i="37"/>
  <c r="AO64" i="37"/>
  <c r="AQ42" i="37"/>
  <c r="Y42" i="37"/>
  <c r="AB42" i="37"/>
  <c r="AO42" i="37"/>
  <c r="AL42" i="37"/>
  <c r="AN57" i="37"/>
  <c r="AV57" i="37"/>
  <c r="W57" i="37"/>
  <c r="AG57" i="37"/>
  <c r="AX57" i="37"/>
  <c r="U57" i="37"/>
  <c r="AB64" i="37"/>
  <c r="BN64" i="37"/>
  <c r="BP64" i="37"/>
  <c r="AI64" i="37"/>
  <c r="AS64" i="37"/>
  <c r="AT64" i="37"/>
  <c r="AU64" i="37"/>
  <c r="AW64" i="37"/>
  <c r="W42" i="37"/>
  <c r="AJ42" i="37"/>
  <c r="AM42" i="37"/>
  <c r="R42" i="37"/>
  <c r="AT42" i="37"/>
  <c r="AR57" i="37"/>
  <c r="N57" i="37"/>
  <c r="AE57" i="37"/>
  <c r="AO57" i="37"/>
  <c r="BF57" i="37"/>
  <c r="AC57" i="37"/>
  <c r="T64" i="37"/>
  <c r="AN64" i="37"/>
  <c r="AH64" i="37"/>
  <c r="AQ64" i="37"/>
  <c r="BA64" i="37"/>
  <c r="BB64" i="37"/>
  <c r="BC64" i="37"/>
  <c r="BE64" i="37"/>
  <c r="AG42" i="37"/>
  <c r="AU42" i="37"/>
  <c r="AW42" i="37"/>
  <c r="Z42" i="37"/>
  <c r="AT57" i="37"/>
  <c r="AJ57" i="37"/>
  <c r="AM57" i="37"/>
  <c r="AW57" i="37"/>
  <c r="S57" i="37"/>
  <c r="AK57" i="37"/>
  <c r="AZ64" i="37"/>
  <c r="AP64" i="37"/>
  <c r="BD64" i="37"/>
  <c r="AY64" i="37"/>
  <c r="BI64" i="37"/>
  <c r="BJ64" i="37"/>
  <c r="BK64" i="37"/>
  <c r="AR42" i="37"/>
  <c r="P42" i="37"/>
  <c r="S42" i="37"/>
  <c r="X57" i="37"/>
  <c r="T57" i="37"/>
  <c r="BD57" i="37"/>
  <c r="AU57" i="37"/>
  <c r="BE57" i="37"/>
  <c r="AA57" i="37"/>
  <c r="AY73" i="37" a="1"/>
  <c r="AY73" i="37" s="1"/>
  <c r="AJ73" i="37" a="1"/>
  <c r="AJ73" i="37" s="1"/>
  <c r="BI73" i="37" a="1"/>
  <c r="BI73" i="37" s="1"/>
  <c r="AF73" i="37" a="1"/>
  <c r="AF73" i="37" s="1"/>
  <c r="V73" i="37" a="1"/>
  <c r="V73" i="37" s="1"/>
  <c r="P73" i="37" a="1"/>
  <c r="P73" i="37" s="1"/>
  <c r="AH73" i="37" a="1"/>
  <c r="AH73" i="37" s="1"/>
  <c r="BT73" i="37" a="1"/>
  <c r="BT73" i="37" s="1"/>
  <c r="BQ132" i="37"/>
  <c r="BI132" i="37"/>
  <c r="BA132" i="37"/>
  <c r="AS132" i="37"/>
  <c r="AK132" i="37"/>
  <c r="AC132" i="37"/>
  <c r="BP132" i="37"/>
  <c r="BH132" i="37"/>
  <c r="AZ132" i="37"/>
  <c r="AR132" i="37"/>
  <c r="AJ132" i="37"/>
  <c r="AB132" i="37"/>
  <c r="T132" i="37"/>
  <c r="BO132" i="37"/>
  <c r="BG132" i="37"/>
  <c r="AY132" i="37"/>
  <c r="AQ132" i="37"/>
  <c r="AI132" i="37"/>
  <c r="AA132" i="37"/>
  <c r="S132" i="37"/>
  <c r="BN132" i="37"/>
  <c r="BF132" i="37"/>
  <c r="AX132" i="37"/>
  <c r="AP132" i="37"/>
  <c r="AH132" i="37"/>
  <c r="Z132" i="37"/>
  <c r="R132" i="37"/>
  <c r="BM132" i="37"/>
  <c r="BT132" i="37"/>
  <c r="BL132" i="37"/>
  <c r="BD132" i="37"/>
  <c r="AV132" i="37"/>
  <c r="AN132" i="37"/>
  <c r="AF132" i="37"/>
  <c r="X132" i="37"/>
  <c r="P132" i="37"/>
  <c r="BS132" i="37"/>
  <c r="BK132" i="37"/>
  <c r="BC132" i="37"/>
  <c r="AU132" i="37"/>
  <c r="AM132" i="37"/>
  <c r="AE132" i="37"/>
  <c r="W132" i="37"/>
  <c r="O132" i="37"/>
  <c r="BR132" i="37"/>
  <c r="AG132" i="37"/>
  <c r="BJ132" i="37"/>
  <c r="AD132" i="37"/>
  <c r="BE132" i="37"/>
  <c r="Y132" i="37"/>
  <c r="BB132" i="37"/>
  <c r="V132" i="37"/>
  <c r="AW132" i="37"/>
  <c r="U132" i="37"/>
  <c r="AT132" i="37"/>
  <c r="Q132" i="37"/>
  <c r="AL132" i="37"/>
  <c r="AO132" i="37"/>
  <c r="N132" i="37"/>
  <c r="BM73" i="37" a="1"/>
  <c r="BM73" i="37" s="1"/>
  <c r="BC121" i="37"/>
  <c r="AU121" i="37"/>
  <c r="BG121" i="37"/>
  <c r="AY121" i="37"/>
  <c r="AQ121" i="37"/>
  <c r="BA121" i="37"/>
  <c r="AP121" i="37"/>
  <c r="AH121" i="37"/>
  <c r="Z121" i="37"/>
  <c r="R121" i="37"/>
  <c r="AZ121" i="37"/>
  <c r="AO121" i="37"/>
  <c r="AG121" i="37"/>
  <c r="Y121" i="37"/>
  <c r="Q121" i="37"/>
  <c r="BF121" i="37"/>
  <c r="AV121" i="37"/>
  <c r="AL121" i="37"/>
  <c r="AD121" i="37"/>
  <c r="V121" i="37"/>
  <c r="N121" i="37"/>
  <c r="AT121" i="37"/>
  <c r="AF121" i="37"/>
  <c r="T121" i="37"/>
  <c r="BI121" i="37"/>
  <c r="AS121" i="37"/>
  <c r="AE121" i="37"/>
  <c r="S121" i="37"/>
  <c r="BH121" i="37"/>
  <c r="AR121" i="37"/>
  <c r="AC121" i="37"/>
  <c r="P121" i="37"/>
  <c r="BE121" i="37"/>
  <c r="AN121" i="37"/>
  <c r="AB121" i="37"/>
  <c r="O121" i="37"/>
  <c r="BD121" i="37"/>
  <c r="AM121" i="37"/>
  <c r="AA121" i="37"/>
  <c r="BB121" i="37"/>
  <c r="AK121" i="37"/>
  <c r="X121" i="37"/>
  <c r="AW121" i="37"/>
  <c r="AI121" i="37"/>
  <c r="U121" i="37"/>
  <c r="AX121" i="37"/>
  <c r="AJ121" i="37"/>
  <c r="W121" i="37"/>
  <c r="BK125" i="37"/>
  <c r="BC125" i="37"/>
  <c r="AU125" i="37"/>
  <c r="AM125" i="37"/>
  <c r="AE125" i="37"/>
  <c r="W125" i="37"/>
  <c r="O125" i="37"/>
  <c r="BG125" i="37"/>
  <c r="AY125" i="37"/>
  <c r="AQ125" i="37"/>
  <c r="AI125" i="37"/>
  <c r="AA125" i="37"/>
  <c r="S125" i="37"/>
  <c r="BH125" i="37"/>
  <c r="AW125" i="37"/>
  <c r="AL125" i="37"/>
  <c r="AB125" i="37"/>
  <c r="Q125" i="37"/>
  <c r="BD125" i="37"/>
  <c r="AS125" i="37"/>
  <c r="AH125" i="37"/>
  <c r="X125" i="37"/>
  <c r="BM125" i="37"/>
  <c r="BB125" i="37"/>
  <c r="AR125" i="37"/>
  <c r="AG125" i="37"/>
  <c r="V125" i="37"/>
  <c r="BL125" i="37"/>
  <c r="BA125" i="37"/>
  <c r="AP125" i="37"/>
  <c r="AF125" i="37"/>
  <c r="U125" i="37"/>
  <c r="BI125" i="37"/>
  <c r="AX125" i="37"/>
  <c r="AN125" i="37"/>
  <c r="AC125" i="37"/>
  <c r="R125" i="37"/>
  <c r="AZ125" i="37"/>
  <c r="Y125" i="37"/>
  <c r="AV125" i="37"/>
  <c r="T125" i="37"/>
  <c r="AT125" i="37"/>
  <c r="P125" i="37"/>
  <c r="AO125" i="37"/>
  <c r="N125" i="37"/>
  <c r="AK125" i="37"/>
  <c r="BJ125" i="37"/>
  <c r="AJ125" i="37"/>
  <c r="BE125" i="37"/>
  <c r="Z125" i="37"/>
  <c r="AD125" i="37"/>
  <c r="BF125" i="37"/>
  <c r="AW73" i="37" a="1"/>
  <c r="AW73" i="37" s="1"/>
  <c r="BD73" i="37" a="1"/>
  <c r="BD73" i="37" s="1"/>
  <c r="O73" i="37" a="1"/>
  <c r="O73" i="37" s="1"/>
  <c r="L102" i="37"/>
  <c r="AP73" i="37" a="1"/>
  <c r="AP73" i="37" s="1"/>
  <c r="AM73" i="37" a="1"/>
  <c r="AM73" i="37" s="1"/>
  <c r="X73" i="37" a="1"/>
  <c r="X73" i="37" s="1"/>
  <c r="L126" i="37"/>
  <c r="BN73" i="37" a="1"/>
  <c r="BN73" i="37" s="1"/>
  <c r="L88" i="37"/>
  <c r="AB73" i="37" a="1"/>
  <c r="AB73" i="37" s="1"/>
  <c r="L127" i="37"/>
  <c r="BO73" i="37" a="1"/>
  <c r="BO73" i="37" s="1"/>
  <c r="L95" i="37"/>
  <c r="AI73" i="37" a="1"/>
  <c r="AI73" i="37" s="1"/>
  <c r="L124" i="37"/>
  <c r="BL73" i="37" a="1"/>
  <c r="BL73" i="37" s="1"/>
  <c r="L114" i="37"/>
  <c r="BB73" i="37" a="1"/>
  <c r="BB73" i="37" s="1"/>
  <c r="L100" i="37"/>
  <c r="AN73" i="37" a="1"/>
  <c r="AN73" i="37" s="1"/>
  <c r="L87" i="37"/>
  <c r="AA73" i="37" a="1"/>
  <c r="AA73" i="37" s="1"/>
  <c r="L112" i="37"/>
  <c r="AZ73" i="37" a="1"/>
  <c r="AZ73" i="37" s="1"/>
  <c r="L101" i="37"/>
  <c r="AO73" i="37" a="1"/>
  <c r="AO73" i="37" s="1"/>
  <c r="L77" i="37"/>
  <c r="Q73" i="37" a="1"/>
  <c r="Q73" i="37" s="1"/>
  <c r="L123" i="37"/>
  <c r="BK73" i="37" a="1"/>
  <c r="BK73" i="37" s="1"/>
  <c r="L106" i="37"/>
  <c r="AT73" i="37" a="1"/>
  <c r="AT73" i="37" s="1"/>
  <c r="L108" i="37"/>
  <c r="AV73" i="37" a="1"/>
  <c r="AV73" i="37" s="1"/>
  <c r="L85" i="37"/>
  <c r="Y73" i="37" a="1"/>
  <c r="Y73" i="37" s="1"/>
  <c r="L120" i="37"/>
  <c r="BH73" i="37" a="1"/>
  <c r="BH73" i="37" s="1"/>
  <c r="L130" i="37"/>
  <c r="BR73" i="37" a="1"/>
  <c r="BR73" i="37" s="1"/>
  <c r="CQ153" i="37"/>
  <c r="D145" i="37" s="1"/>
  <c r="D143" i="37"/>
  <c r="E143" i="37" s="1"/>
  <c r="CQ160" i="37"/>
  <c r="B155" i="37" s="1"/>
  <c r="CQ217" i="37" a="1"/>
  <c r="CQ217" i="37" s="1"/>
  <c r="D209" i="37" s="1"/>
  <c r="E209" i="37" s="1"/>
  <c r="CQ219" i="37" a="1"/>
  <c r="CQ219" i="37" s="1"/>
  <c r="CQ216" i="37" a="1"/>
  <c r="CQ216" i="37" s="1"/>
  <c r="CQ79" i="37"/>
  <c r="CQ85" i="37" s="1" a="1"/>
  <c r="CQ85" i="37" s="1"/>
  <c r="D77" i="37" s="1"/>
  <c r="E77" i="37" s="1"/>
  <c r="C76" i="37"/>
  <c r="CQ82" i="37"/>
  <c r="CQ20" i="37" a="1"/>
  <c r="CQ20" i="37" s="1"/>
  <c r="CQ17" i="37" a="1"/>
  <c r="CQ17" i="37" s="1"/>
  <c r="CQ18" i="37" a="1"/>
  <c r="CQ18" i="37" s="1"/>
  <c r="D10" i="37" s="1"/>
  <c r="E10" i="37" s="1"/>
  <c r="CQ150" i="37"/>
  <c r="C146" i="37" s="1"/>
  <c r="C145" i="37"/>
  <c r="T175" i="39" l="1"/>
  <c r="V175" i="39"/>
  <c r="AS175" i="39"/>
  <c r="AO175" i="39"/>
  <c r="AB175" i="39"/>
  <c r="AD175" i="39"/>
  <c r="P175" i="39"/>
  <c r="R175" i="39"/>
  <c r="AJ175" i="39"/>
  <c r="AL175" i="39"/>
  <c r="X175" i="39"/>
  <c r="Z175" i="39"/>
  <c r="AR175" i="39"/>
  <c r="AT175" i="39"/>
  <c r="AF175" i="39"/>
  <c r="AH175" i="39"/>
  <c r="S175" i="39"/>
  <c r="N175" i="39"/>
  <c r="O175" i="39"/>
  <c r="AN175" i="39"/>
  <c r="AP175" i="39"/>
  <c r="AA175" i="39"/>
  <c r="U175" i="39"/>
  <c r="W175" i="39"/>
  <c r="Q175" i="39"/>
  <c r="AU175" i="39"/>
  <c r="AI175" i="39"/>
  <c r="AC175" i="39"/>
  <c r="AE175" i="39"/>
  <c r="Y175" i="39"/>
  <c r="AV175" i="39"/>
  <c r="AQ175" i="39"/>
  <c r="AK175" i="39"/>
  <c r="AM175" i="39"/>
  <c r="AG175" i="39"/>
  <c r="X116" i="39"/>
  <c r="AW116" i="39"/>
  <c r="AA116" i="39"/>
  <c r="AZ116" i="39"/>
  <c r="AD116" i="39"/>
  <c r="BD116" i="39"/>
  <c r="Q113" i="39"/>
  <c r="AH113" i="39"/>
  <c r="AB113" i="39"/>
  <c r="V113" i="39"/>
  <c r="AU113" i="39"/>
  <c r="T119" i="39"/>
  <c r="AK119" i="39"/>
  <c r="BB119" i="39"/>
  <c r="X119" i="39"/>
  <c r="AO119" i="39"/>
  <c r="AA119" i="39"/>
  <c r="AJ110" i="39"/>
  <c r="V110" i="39"/>
  <c r="AU110" i="39"/>
  <c r="AG110" i="39"/>
  <c r="AI110" i="39"/>
  <c r="AS108" i="39"/>
  <c r="AM108" i="39"/>
  <c r="AG108" i="39"/>
  <c r="AA108" i="39"/>
  <c r="AI118" i="39"/>
  <c r="U118" i="39"/>
  <c r="AL118" i="39"/>
  <c r="AU118" i="39"/>
  <c r="Y118" i="39"/>
  <c r="AX118" i="39"/>
  <c r="AU109" i="39"/>
  <c r="AQ109" i="39"/>
  <c r="AS109" i="39"/>
  <c r="W109" i="39"/>
  <c r="Y109" i="39"/>
  <c r="P114" i="39"/>
  <c r="AG114" i="39"/>
  <c r="S114" i="39"/>
  <c r="AR114" i="39"/>
  <c r="AL114" i="39"/>
  <c r="AF111" i="39"/>
  <c r="Z111" i="39"/>
  <c r="AW111" i="39"/>
  <c r="AS111" i="39"/>
  <c r="AE111" i="39"/>
  <c r="AA112" i="39"/>
  <c r="U112" i="39"/>
  <c r="O112" i="39"/>
  <c r="AN112" i="39"/>
  <c r="R112" i="39"/>
  <c r="AQ117" i="39"/>
  <c r="AC117" i="39"/>
  <c r="AT117" i="39"/>
  <c r="X117" i="39"/>
  <c r="AW117" i="39"/>
  <c r="BE117" i="39"/>
  <c r="T115" i="39"/>
  <c r="AK115" i="39"/>
  <c r="AE115" i="39"/>
  <c r="Q115" i="39"/>
  <c r="AH115" i="39"/>
  <c r="BC115" i="39"/>
  <c r="AF116" i="39"/>
  <c r="BB116" i="39"/>
  <c r="AI116" i="39"/>
  <c r="U116" i="39"/>
  <c r="AL116" i="39"/>
  <c r="Y113" i="39"/>
  <c r="AP113" i="39"/>
  <c r="AJ113" i="39"/>
  <c r="AD113" i="39"/>
  <c r="P113" i="39"/>
  <c r="AB119" i="39"/>
  <c r="AS119" i="39"/>
  <c r="O119" i="39"/>
  <c r="AF119" i="39"/>
  <c r="AW119" i="39"/>
  <c r="AI119" i="39"/>
  <c r="AR110" i="39"/>
  <c r="AD110" i="39"/>
  <c r="P110" i="39"/>
  <c r="AO110" i="39"/>
  <c r="AQ110" i="39"/>
  <c r="N108" i="39"/>
  <c r="P108" i="39"/>
  <c r="AO108" i="39"/>
  <c r="AI108" i="39"/>
  <c r="AQ118" i="39"/>
  <c r="AC118" i="39"/>
  <c r="AT118" i="39"/>
  <c r="BC118" i="39"/>
  <c r="AG118" i="39"/>
  <c r="BF118" i="39"/>
  <c r="R109" i="39"/>
  <c r="T109" i="39"/>
  <c r="N109" i="39"/>
  <c r="AE109" i="39"/>
  <c r="AG109" i="39"/>
  <c r="X114" i="39"/>
  <c r="AO114" i="39"/>
  <c r="AA114" i="39"/>
  <c r="U114" i="39"/>
  <c r="AT114" i="39"/>
  <c r="AN111" i="39"/>
  <c r="AH111" i="39"/>
  <c r="T111" i="39"/>
  <c r="N111" i="39"/>
  <c r="AM111" i="39"/>
  <c r="AI112" i="39"/>
  <c r="AC112" i="39"/>
  <c r="W112" i="39"/>
  <c r="AV112" i="39"/>
  <c r="Z112" i="39"/>
  <c r="AY117" i="39"/>
  <c r="AK117" i="39"/>
  <c r="BB117" i="39"/>
  <c r="AF117" i="39"/>
  <c r="BC117" i="39"/>
  <c r="AB115" i="39"/>
  <c r="AS115" i="39"/>
  <c r="AM115" i="39"/>
  <c r="Y115" i="39"/>
  <c r="AP115" i="39"/>
  <c r="AN116" i="39"/>
  <c r="R116" i="39"/>
  <c r="AQ116" i="39"/>
  <c r="AC116" i="39"/>
  <c r="AT116" i="39"/>
  <c r="AG113" i="39"/>
  <c r="AX113" i="39"/>
  <c r="AR113" i="39"/>
  <c r="AL113" i="39"/>
  <c r="X113" i="39"/>
  <c r="AJ119" i="39"/>
  <c r="BA119" i="39"/>
  <c r="W119" i="39"/>
  <c r="AN119" i="39"/>
  <c r="R119" i="39"/>
  <c r="AQ119" i="39"/>
  <c r="AW110" i="39"/>
  <c r="AL110" i="39"/>
  <c r="X110" i="39"/>
  <c r="R110" i="39"/>
  <c r="AX110" i="39"/>
  <c r="V108" i="39"/>
  <c r="X108" i="39"/>
  <c r="AT108" i="39"/>
  <c r="AQ108" i="39"/>
  <c r="AY118" i="39"/>
  <c r="AK118" i="39"/>
  <c r="BB118" i="39"/>
  <c r="P118" i="39"/>
  <c r="AO118" i="39"/>
  <c r="Z109" i="39"/>
  <c r="AB109" i="39"/>
  <c r="V109" i="39"/>
  <c r="AM109" i="39"/>
  <c r="AO109" i="39"/>
  <c r="AF114" i="39"/>
  <c r="AW114" i="39"/>
  <c r="AI114" i="39"/>
  <c r="AC114" i="39"/>
  <c r="O114" i="39"/>
  <c r="AV111" i="39"/>
  <c r="AP111" i="39"/>
  <c r="AB111" i="39"/>
  <c r="V111" i="39"/>
  <c r="AU111" i="39"/>
  <c r="AQ112" i="39"/>
  <c r="AK112" i="39"/>
  <c r="AE112" i="39"/>
  <c r="Q112" i="39"/>
  <c r="AH112" i="39"/>
  <c r="T117" i="39"/>
  <c r="AS117" i="39"/>
  <c r="O117" i="39"/>
  <c r="AN117" i="39"/>
  <c r="BD117" i="39"/>
  <c r="AJ115" i="39"/>
  <c r="V115" i="39"/>
  <c r="AU115" i="39"/>
  <c r="AG115" i="39"/>
  <c r="AX115" i="39"/>
  <c r="AV116" i="39"/>
  <c r="Z116" i="39"/>
  <c r="AY116" i="39"/>
  <c r="AK116" i="39"/>
  <c r="O116" i="39"/>
  <c r="AO113" i="39"/>
  <c r="S113" i="39"/>
  <c r="U113" i="39"/>
  <c r="AT113" i="39"/>
  <c r="AF113" i="39"/>
  <c r="AR119" i="39"/>
  <c r="N119" i="39"/>
  <c r="AE119" i="39"/>
  <c r="AV119" i="39"/>
  <c r="Z119" i="39"/>
  <c r="AY119" i="39"/>
  <c r="U110" i="39"/>
  <c r="AT110" i="39"/>
  <c r="AF110" i="39"/>
  <c r="Z110" i="39"/>
  <c r="AD108" i="39"/>
  <c r="AF108" i="39"/>
  <c r="R108" i="39"/>
  <c r="T108" i="39"/>
  <c r="T118" i="39"/>
  <c r="AS118" i="39"/>
  <c r="BE118" i="39"/>
  <c r="X118" i="39"/>
  <c r="AW118" i="39"/>
  <c r="AH109" i="39"/>
  <c r="AJ109" i="39"/>
  <c r="AD109" i="39"/>
  <c r="P109" i="39"/>
  <c r="AW109" i="39"/>
  <c r="AN114" i="39"/>
  <c r="R114" i="39"/>
  <c r="AQ114" i="39"/>
  <c r="AK114" i="39"/>
  <c r="W114" i="39"/>
  <c r="Q111" i="39"/>
  <c r="AX111" i="39"/>
  <c r="AJ111" i="39"/>
  <c r="AD111" i="39"/>
  <c r="AY111" i="39"/>
  <c r="T112" i="39"/>
  <c r="AS112" i="39"/>
  <c r="AM112" i="39"/>
  <c r="Y112" i="39"/>
  <c r="AP112" i="39"/>
  <c r="AB117" i="39"/>
  <c r="BA117" i="39"/>
  <c r="W117" i="39"/>
  <c r="AV117" i="39"/>
  <c r="R117" i="39"/>
  <c r="AR115" i="39"/>
  <c r="AD115" i="39"/>
  <c r="P115" i="39"/>
  <c r="AO115" i="39"/>
  <c r="S115" i="39"/>
  <c r="Q116" i="39"/>
  <c r="AH116" i="39"/>
  <c r="T116" i="39"/>
  <c r="AS116" i="39"/>
  <c r="W116" i="39"/>
  <c r="AW113" i="39"/>
  <c r="AA113" i="39"/>
  <c r="AC113" i="39"/>
  <c r="O113" i="39"/>
  <c r="AN113" i="39"/>
  <c r="AZ119" i="39"/>
  <c r="V119" i="39"/>
  <c r="AM119" i="39"/>
  <c r="BD119" i="39"/>
  <c r="AH119" i="39"/>
  <c r="BG119" i="39"/>
  <c r="AC110" i="39"/>
  <c r="O110" i="39"/>
  <c r="AN110" i="39"/>
  <c r="AH110" i="39"/>
  <c r="AL108" i="39"/>
  <c r="AN108" i="39"/>
  <c r="Z108" i="39"/>
  <c r="AB108" i="39"/>
  <c r="AB118" i="39"/>
  <c r="BA118" i="39"/>
  <c r="O118" i="39"/>
  <c r="AF118" i="39"/>
  <c r="R118" i="39"/>
  <c r="AP109" i="39"/>
  <c r="AR109" i="39"/>
  <c r="AL109" i="39"/>
  <c r="X109" i="39"/>
  <c r="AV114" i="39"/>
  <c r="Z114" i="39"/>
  <c r="AY114" i="39"/>
  <c r="AS114" i="39"/>
  <c r="AE114" i="39"/>
  <c r="Y111" i="39"/>
  <c r="S111" i="39"/>
  <c r="AR111" i="39"/>
  <c r="AL111" i="39"/>
  <c r="AB112" i="39"/>
  <c r="V112" i="39"/>
  <c r="AU112" i="39"/>
  <c r="AG112" i="39"/>
  <c r="AZ112" i="39"/>
  <c r="AJ117" i="39"/>
  <c r="N117" i="39"/>
  <c r="AE117" i="39"/>
  <c r="Q117" i="39"/>
  <c r="Z117" i="39"/>
  <c r="AZ115" i="39"/>
  <c r="AL115" i="39"/>
  <c r="X115" i="39"/>
  <c r="AW115" i="39"/>
  <c r="AA115" i="39"/>
  <c r="Y116" i="39"/>
  <c r="AP116" i="39"/>
  <c r="AB116" i="39"/>
  <c r="BA116" i="39"/>
  <c r="AE116" i="39"/>
  <c r="AZ113" i="39"/>
  <c r="AI113" i="39"/>
  <c r="AK113" i="39"/>
  <c r="W113" i="39"/>
  <c r="AV113" i="39"/>
  <c r="BF119" i="39"/>
  <c r="AD119" i="39"/>
  <c r="AU119" i="39"/>
  <c r="Q119" i="39"/>
  <c r="AP119" i="39"/>
  <c r="AK110" i="39"/>
  <c r="W110" i="39"/>
  <c r="AV110" i="39"/>
  <c r="AP110" i="39"/>
  <c r="U108" i="39"/>
  <c r="O108" i="39"/>
  <c r="AU108" i="39"/>
  <c r="AH108" i="39"/>
  <c r="AJ108" i="39"/>
  <c r="BD118" i="39"/>
  <c r="AJ118" i="39"/>
  <c r="N118" i="39"/>
  <c r="W118" i="39"/>
  <c r="AN118" i="39"/>
  <c r="Z118" i="39"/>
  <c r="S109" i="39"/>
  <c r="U109" i="39"/>
  <c r="AT109" i="39"/>
  <c r="AF109" i="39"/>
  <c r="BA114" i="39"/>
  <c r="AH114" i="39"/>
  <c r="T114" i="39"/>
  <c r="N114" i="39"/>
  <c r="AM114" i="39"/>
  <c r="AG111" i="39"/>
  <c r="AA111" i="39"/>
  <c r="U111" i="39"/>
  <c r="AT111" i="39"/>
  <c r="AJ112" i="39"/>
  <c r="AD112" i="39"/>
  <c r="P112" i="39"/>
  <c r="AO112" i="39"/>
  <c r="S117" i="39"/>
  <c r="AR117" i="39"/>
  <c r="V117" i="39"/>
  <c r="AM117" i="39"/>
  <c r="Y117" i="39"/>
  <c r="AH117" i="39"/>
  <c r="N115" i="39"/>
  <c r="AT115" i="39"/>
  <c r="AF115" i="39"/>
  <c r="BB115" i="39"/>
  <c r="AI115" i="39"/>
  <c r="BC116" i="39"/>
  <c r="AG116" i="39"/>
  <c r="AX116" i="39"/>
  <c r="AJ116" i="39"/>
  <c r="N116" i="39"/>
  <c r="AM116" i="39"/>
  <c r="R113" i="39"/>
  <c r="AQ113" i="39"/>
  <c r="AS113" i="39"/>
  <c r="AE113" i="39"/>
  <c r="BA113" i="39"/>
  <c r="U119" i="39"/>
  <c r="AL119" i="39"/>
  <c r="BC119" i="39"/>
  <c r="Y119" i="39"/>
  <c r="AX119" i="39"/>
  <c r="T110" i="39"/>
  <c r="AS110" i="39"/>
  <c r="AE110" i="39"/>
  <c r="Q110" i="39"/>
  <c r="S110" i="39"/>
  <c r="AC108" i="39"/>
  <c r="W108" i="39"/>
  <c r="Q108" i="39"/>
  <c r="AP108" i="39"/>
  <c r="AR108" i="39"/>
  <c r="S118" i="39"/>
  <c r="AR118" i="39"/>
  <c r="V118" i="39"/>
  <c r="AE118" i="39"/>
  <c r="AV118" i="39"/>
  <c r="AH118" i="39"/>
  <c r="AA109" i="39"/>
  <c r="AC109" i="39"/>
  <c r="AV109" i="39"/>
  <c r="AN109" i="39"/>
  <c r="Q114" i="39"/>
  <c r="AP114" i="39"/>
  <c r="AB114" i="39"/>
  <c r="V114" i="39"/>
  <c r="AU114" i="39"/>
  <c r="P111" i="39"/>
  <c r="AO111" i="39"/>
  <c r="AI111" i="39"/>
  <c r="AC111" i="39"/>
  <c r="O111" i="39"/>
  <c r="AX112" i="39"/>
  <c r="AR112" i="39"/>
  <c r="AL112" i="39"/>
  <c r="X112" i="39"/>
  <c r="AW112" i="39"/>
  <c r="AA117" i="39"/>
  <c r="AZ117" i="39"/>
  <c r="AD117" i="39"/>
  <c r="AU117" i="39"/>
  <c r="AG117" i="39"/>
  <c r="AP117" i="39"/>
  <c r="U115" i="39"/>
  <c r="O115" i="39"/>
  <c r="AN115" i="39"/>
  <c r="R115" i="39"/>
  <c r="AQ115" i="39"/>
  <c r="P116" i="39"/>
  <c r="AO116" i="39"/>
  <c r="S116" i="39"/>
  <c r="AR116" i="39"/>
  <c r="V116" i="39"/>
  <c r="AU116" i="39"/>
  <c r="AY113" i="39"/>
  <c r="Z113" i="39"/>
  <c r="T113" i="39"/>
  <c r="N113" i="39"/>
  <c r="AM113" i="39"/>
  <c r="BE119" i="39"/>
  <c r="AC119" i="39"/>
  <c r="AT119" i="39"/>
  <c r="P119" i="39"/>
  <c r="AG119" i="39"/>
  <c r="S119" i="39"/>
  <c r="AB110" i="39"/>
  <c r="N110" i="39"/>
  <c r="AM110" i="39"/>
  <c r="Y110" i="39"/>
  <c r="AA110" i="39"/>
  <c r="AK108" i="39"/>
  <c r="AE108" i="39"/>
  <c r="Y108" i="39"/>
  <c r="S108" i="39"/>
  <c r="AV108" i="39"/>
  <c r="AA118" i="39"/>
  <c r="AZ118" i="39"/>
  <c r="AD118" i="39"/>
  <c r="AM118" i="39"/>
  <c r="Q118" i="39"/>
  <c r="AP118" i="39"/>
  <c r="AI109" i="39"/>
  <c r="AK109" i="39"/>
  <c r="O109" i="39"/>
  <c r="Q109" i="39"/>
  <c r="AZ114" i="39"/>
  <c r="Y114" i="39"/>
  <c r="AX114" i="39"/>
  <c r="AJ114" i="39"/>
  <c r="AD114" i="39"/>
  <c r="BB114" i="39"/>
  <c r="X111" i="39"/>
  <c r="R111" i="39"/>
  <c r="AQ111" i="39"/>
  <c r="AK111" i="39"/>
  <c r="W111" i="39"/>
  <c r="S112" i="39"/>
  <c r="N112" i="39"/>
  <c r="AT112" i="39"/>
  <c r="AF112" i="39"/>
  <c r="AY112" i="39"/>
  <c r="AI117" i="39"/>
  <c r="U117" i="39"/>
  <c r="AL117" i="39"/>
  <c r="P117" i="39"/>
  <c r="AO117" i="39"/>
  <c r="AX117" i="39"/>
  <c r="BA115" i="39"/>
  <c r="AC115" i="39"/>
  <c r="W115" i="39"/>
  <c r="AV115" i="39"/>
  <c r="Z115" i="39"/>
  <c r="AY115" i="39"/>
  <c r="D72" i="3"/>
  <c r="Q268" i="1"/>
  <c r="D71" i="3"/>
  <c r="Q267" i="1"/>
  <c r="T227" i="1" s="1"/>
  <c r="D14" i="3"/>
  <c r="Q66" i="1"/>
  <c r="T39" i="1" s="1"/>
  <c r="D15" i="3"/>
  <c r="Q67" i="1"/>
  <c r="CV215" i="39" a="1"/>
  <c r="CV215" i="39" s="1"/>
  <c r="CV224" i="39" s="1" a="1"/>
  <c r="CV224" i="39" s="1"/>
  <c r="D73" i="33" s="1"/>
  <c r="C73" i="33"/>
  <c r="CV222" i="39"/>
  <c r="C75" i="33" s="1"/>
  <c r="D17" i="39"/>
  <c r="CV216" i="39" a="1"/>
  <c r="CV216" i="39" s="1"/>
  <c r="D71" i="33" s="1"/>
  <c r="E71" i="33" s="1"/>
  <c r="D70" i="33"/>
  <c r="E70" i="33" s="1"/>
  <c r="CV159" i="39" a="1"/>
  <c r="CV159" i="39" s="1"/>
  <c r="D52" i="33" s="1"/>
  <c r="E52" i="33" s="1"/>
  <c r="D51" i="33"/>
  <c r="E51" i="33" s="1"/>
  <c r="CV90" i="39"/>
  <c r="C33" i="33" s="1"/>
  <c r="CV151" i="39" a="1"/>
  <c r="CV151" i="39" s="1"/>
  <c r="D50" i="33" s="1"/>
  <c r="E50" i="33" s="1"/>
  <c r="D49" i="33"/>
  <c r="E49" i="33" s="1"/>
  <c r="CQ87" i="37" a="1"/>
  <c r="CQ87" i="37" s="1"/>
  <c r="D79" i="37" s="1"/>
  <c r="C7" i="39"/>
  <c r="R145" i="39"/>
  <c r="R25" i="39"/>
  <c r="T161" i="39"/>
  <c r="Q171" i="39"/>
  <c r="P147" i="39"/>
  <c r="N104" i="39"/>
  <c r="AJ173" i="39"/>
  <c r="V29" i="39"/>
  <c r="X28" i="39"/>
  <c r="Z36" i="39"/>
  <c r="W163" i="39"/>
  <c r="AG34" i="39"/>
  <c r="Y107" i="39"/>
  <c r="Q92" i="39"/>
  <c r="AB89" i="39"/>
  <c r="AG169" i="39"/>
  <c r="S153" i="39"/>
  <c r="AD93" i="39"/>
  <c r="O30" i="39"/>
  <c r="AM40" i="39"/>
  <c r="Q12" i="39"/>
  <c r="AK103" i="39"/>
  <c r="AA32" i="39"/>
  <c r="AE105" i="39"/>
  <c r="T37" i="39"/>
  <c r="P13" i="39"/>
  <c r="AA101" i="39"/>
  <c r="W23" i="39"/>
  <c r="P150" i="39"/>
  <c r="Z25" i="39"/>
  <c r="AB161" i="39"/>
  <c r="Y171" i="39"/>
  <c r="R147" i="39"/>
  <c r="U104" i="39"/>
  <c r="U173" i="39"/>
  <c r="Y29" i="39"/>
  <c r="N28" i="39"/>
  <c r="AH36" i="39"/>
  <c r="AE163" i="39"/>
  <c r="AJ34" i="39"/>
  <c r="AG107" i="39"/>
  <c r="V88" i="39"/>
  <c r="N89" i="39"/>
  <c r="AM169" i="39"/>
  <c r="T148" i="39"/>
  <c r="V94" i="39"/>
  <c r="T30" i="39"/>
  <c r="AT40" i="39"/>
  <c r="S12" i="39"/>
  <c r="AO103" i="39"/>
  <c r="AC164" i="39"/>
  <c r="AC105" i="39"/>
  <c r="Z37" i="39"/>
  <c r="O166" i="39"/>
  <c r="AI101" i="39"/>
  <c r="Y18" i="39"/>
  <c r="AM99" i="39"/>
  <c r="AE97" i="39"/>
  <c r="S167" i="39"/>
  <c r="AP107" i="39"/>
  <c r="O98" i="39"/>
  <c r="O31" i="39"/>
  <c r="AD95" i="39"/>
  <c r="AD23" i="39"/>
  <c r="Z165" i="39"/>
  <c r="T104" i="39"/>
  <c r="N35" i="39"/>
  <c r="AA156" i="39"/>
  <c r="S149" i="39"/>
  <c r="Z27" i="39"/>
  <c r="AJ163" i="39"/>
  <c r="S174" i="39"/>
  <c r="AI107" i="39"/>
  <c r="R92" i="39"/>
  <c r="S151" i="39"/>
  <c r="Z169" i="39"/>
  <c r="Y160" i="39"/>
  <c r="AE93" i="39"/>
  <c r="AE30" i="39"/>
  <c r="T40" i="39"/>
  <c r="AD159" i="39"/>
  <c r="AF103" i="39"/>
  <c r="V32" i="39"/>
  <c r="AO105" i="39"/>
  <c r="S86" i="39"/>
  <c r="O150" i="39"/>
  <c r="Y31" i="39"/>
  <c r="W161" i="39"/>
  <c r="AA171" i="39"/>
  <c r="T165" i="39"/>
  <c r="O104" i="39"/>
  <c r="P35" i="39"/>
  <c r="Q29" i="39"/>
  <c r="S28" i="39"/>
  <c r="AJ36" i="39"/>
  <c r="Z163" i="39"/>
  <c r="AB34" i="39"/>
  <c r="S107" i="39"/>
  <c r="U92" i="39"/>
  <c r="Q151" i="39"/>
  <c r="AB169" i="39"/>
  <c r="AD160" i="39"/>
  <c r="Y93" i="39"/>
  <c r="Y30" i="39"/>
  <c r="AG40" i="39"/>
  <c r="S159" i="39"/>
  <c r="P103" i="39"/>
  <c r="AK32" i="39"/>
  <c r="Y105" i="39"/>
  <c r="AD37" i="39"/>
  <c r="Y166" i="39"/>
  <c r="N101" i="39"/>
  <c r="T86" i="39"/>
  <c r="V150" i="39"/>
  <c r="AG31" i="39"/>
  <c r="AF161" i="39"/>
  <c r="AI171" i="39"/>
  <c r="AB165" i="39"/>
  <c r="W104" i="39"/>
  <c r="X35" i="39"/>
  <c r="Q10" i="39"/>
  <c r="AF28" i="39"/>
  <c r="U36" i="39"/>
  <c r="S163" i="39"/>
  <c r="AR174" i="39"/>
  <c r="AA107" i="39"/>
  <c r="Y92" i="39"/>
  <c r="R151" i="39"/>
  <c r="R169" i="39"/>
  <c r="T153" i="39"/>
  <c r="AF93" i="39"/>
  <c r="W30" i="39"/>
  <c r="AO40" i="39"/>
  <c r="AA159" i="39"/>
  <c r="V103" i="39"/>
  <c r="AI32" i="39"/>
  <c r="AM105" i="39"/>
  <c r="AB37" i="39"/>
  <c r="AG166" i="39"/>
  <c r="V101" i="39"/>
  <c r="W86" i="39"/>
  <c r="V16" i="39"/>
  <c r="AD104" i="39"/>
  <c r="N149" i="39"/>
  <c r="U86" i="39"/>
  <c r="AG98" i="39"/>
  <c r="AG99" i="39"/>
  <c r="Y95" i="39"/>
  <c r="Q23" i="39"/>
  <c r="P144" i="39"/>
  <c r="Q80" i="39"/>
  <c r="Z155" i="39"/>
  <c r="W167" i="39"/>
  <c r="AB100" i="39"/>
  <c r="AG27" i="39"/>
  <c r="W162" i="39"/>
  <c r="AC174" i="39"/>
  <c r="AC107" i="39"/>
  <c r="N92" i="39"/>
  <c r="T152" i="39"/>
  <c r="N169" i="39"/>
  <c r="N160" i="39"/>
  <c r="Z93" i="39"/>
  <c r="Z157" i="39"/>
  <c r="AU40" i="39"/>
  <c r="T33" i="39"/>
  <c r="S103" i="39"/>
  <c r="Q32" i="39"/>
  <c r="AI105" i="39"/>
  <c r="P86" i="39"/>
  <c r="V98" i="39"/>
  <c r="AI31" i="39"/>
  <c r="N16" i="39"/>
  <c r="AK171" i="39"/>
  <c r="W165" i="39"/>
  <c r="Q104" i="39"/>
  <c r="Z35" i="39"/>
  <c r="O10" i="39"/>
  <c r="O149" i="39"/>
  <c r="AL36" i="39"/>
  <c r="AC163" i="39"/>
  <c r="AJ174" i="39"/>
  <c r="AR107" i="39"/>
  <c r="AF92" i="39"/>
  <c r="V152" i="39"/>
  <c r="AL169" i="39"/>
  <c r="AB160" i="39"/>
  <c r="AC93" i="39"/>
  <c r="O157" i="39"/>
  <c r="AI40" i="39"/>
  <c r="O159" i="39"/>
  <c r="Z103" i="39"/>
  <c r="X32" i="39"/>
  <c r="S105" i="39"/>
  <c r="AM106" i="39"/>
  <c r="AA166" i="39"/>
  <c r="P17" i="39"/>
  <c r="Q86" i="39"/>
  <c r="AD98" i="39"/>
  <c r="T31" i="39"/>
  <c r="U16" i="39"/>
  <c r="AQ171" i="39"/>
  <c r="AE165" i="39"/>
  <c r="Y104" i="39"/>
  <c r="AH35" i="39"/>
  <c r="R156" i="39"/>
  <c r="AA28" i="39"/>
  <c r="O36" i="39"/>
  <c r="AI163" i="39"/>
  <c r="U174" i="39"/>
  <c r="U107" i="39"/>
  <c r="AC92" i="39"/>
  <c r="S152" i="39"/>
  <c r="AJ169" i="39"/>
  <c r="Q160" i="39"/>
  <c r="R93" i="39"/>
  <c r="AG30" i="39"/>
  <c r="AQ40" i="39"/>
  <c r="W159" i="39"/>
  <c r="X103" i="39"/>
  <c r="N32" i="39"/>
  <c r="AG105" i="39"/>
  <c r="AL37" i="39"/>
  <c r="AI166" i="39"/>
  <c r="W17" i="39"/>
  <c r="N145" i="39"/>
  <c r="AD171" i="39"/>
  <c r="V173" i="39"/>
  <c r="AH100" i="39"/>
  <c r="Y86" i="39"/>
  <c r="T98" i="39"/>
  <c r="T99" i="39"/>
  <c r="N95" i="39"/>
  <c r="P90" i="39"/>
  <c r="V97" i="39"/>
  <c r="W173" i="39"/>
  <c r="T155" i="39"/>
  <c r="R167" i="39"/>
  <c r="O100" i="39"/>
  <c r="AF27" i="39"/>
  <c r="AG162" i="39"/>
  <c r="W174" i="39"/>
  <c r="AE107" i="39"/>
  <c r="AM170" i="39"/>
  <c r="X152" i="39"/>
  <c r="W169" i="39"/>
  <c r="AF160" i="39"/>
  <c r="T83" i="39"/>
  <c r="V157" i="39"/>
  <c r="AJ39" i="39"/>
  <c r="AD33" i="39"/>
  <c r="S158" i="39"/>
  <c r="AA172" i="39"/>
  <c r="W154" i="39"/>
  <c r="AI102" i="39"/>
  <c r="Q98" i="39"/>
  <c r="V31" i="39"/>
  <c r="AG95" i="39"/>
  <c r="N23" i="39"/>
  <c r="AG165" i="39"/>
  <c r="AA104" i="39"/>
  <c r="AB35" i="39"/>
  <c r="Y156" i="39"/>
  <c r="V149" i="39"/>
  <c r="AN36" i="39"/>
  <c r="AD162" i="39"/>
  <c r="AL174" i="39"/>
  <c r="O107" i="39"/>
  <c r="W170" i="39"/>
  <c r="Q152" i="39"/>
  <c r="N96" i="39"/>
  <c r="P160" i="39"/>
  <c r="U83" i="39"/>
  <c r="U157" i="39"/>
  <c r="AK40" i="39"/>
  <c r="N33" i="39"/>
  <c r="N158" i="39"/>
  <c r="AH172" i="39"/>
  <c r="V154" i="39"/>
  <c r="AG106" i="39"/>
  <c r="AD166" i="39"/>
  <c r="T38" i="39"/>
  <c r="T102" i="39"/>
  <c r="Y98" i="39"/>
  <c r="AD31" i="39"/>
  <c r="V95" i="39"/>
  <c r="U23" i="39"/>
  <c r="R165" i="39"/>
  <c r="AI104" i="39"/>
  <c r="AJ35" i="39"/>
  <c r="W156" i="39"/>
  <c r="P149" i="39"/>
  <c r="R27" i="39"/>
  <c r="O162" i="39"/>
  <c r="O174" i="39"/>
  <c r="W107" i="39"/>
  <c r="AE170" i="39"/>
  <c r="R152" i="39"/>
  <c r="O169" i="39"/>
  <c r="AE160" i="39"/>
  <c r="AG93" i="39"/>
  <c r="R157" i="39"/>
  <c r="AS40" i="39"/>
  <c r="AM33" i="39"/>
  <c r="AH103" i="39"/>
  <c r="AF32" i="39"/>
  <c r="AA105" i="39"/>
  <c r="P106" i="39"/>
  <c r="AL166" i="39"/>
  <c r="AB38" i="39"/>
  <c r="X98" i="39"/>
  <c r="U171" i="39"/>
  <c r="T173" i="39"/>
  <c r="AB27" i="39"/>
  <c r="AB102" i="39"/>
  <c r="P76" i="39"/>
  <c r="O99" i="39"/>
  <c r="N78" i="39"/>
  <c r="T90" i="39"/>
  <c r="AF97" i="39"/>
  <c r="Q173" i="39"/>
  <c r="N11" i="39"/>
  <c r="AB167" i="39"/>
  <c r="Y100" i="39"/>
  <c r="P91" i="39"/>
  <c r="N7" i="39"/>
  <c r="Y174" i="39"/>
  <c r="R168" i="39"/>
  <c r="R170" i="39"/>
  <c r="AB21" i="39"/>
  <c r="AC96" i="39"/>
  <c r="X22" i="39"/>
  <c r="S83" i="39"/>
  <c r="N81" i="39"/>
  <c r="AL39" i="39"/>
  <c r="Q33" i="39"/>
  <c r="Y158" i="39"/>
  <c r="N172" i="39"/>
  <c r="Z154" i="39"/>
  <c r="V102" i="39"/>
  <c r="AA98" i="39"/>
  <c r="Q99" i="39"/>
  <c r="AF95" i="39"/>
  <c r="X23" i="39"/>
  <c r="O144" i="39"/>
  <c r="P80" i="39"/>
  <c r="AL35" i="39"/>
  <c r="O156" i="39"/>
  <c r="AL100" i="39"/>
  <c r="U27" i="39"/>
  <c r="R162" i="39"/>
  <c r="AN174" i="39"/>
  <c r="Y168" i="39"/>
  <c r="Y170" i="39"/>
  <c r="O21" i="39"/>
  <c r="AH96" i="39"/>
  <c r="W22" i="39"/>
  <c r="Z26" i="39"/>
  <c r="O142" i="39"/>
  <c r="T39" i="39"/>
  <c r="X33" i="39"/>
  <c r="X158" i="39"/>
  <c r="AC172" i="39"/>
  <c r="T154" i="39"/>
  <c r="AI106" i="39"/>
  <c r="AE24" i="39"/>
  <c r="AD38" i="39"/>
  <c r="AD102" i="39"/>
  <c r="AI98" i="39"/>
  <c r="Y99" i="39"/>
  <c r="Q95" i="39"/>
  <c r="R23" i="39"/>
  <c r="N144" i="39"/>
  <c r="S80" i="39"/>
  <c r="V155" i="39"/>
  <c r="O167" i="39"/>
  <c r="T100" i="39"/>
  <c r="AC27" i="39"/>
  <c r="Z162" i="39"/>
  <c r="Q174" i="39"/>
  <c r="AG168" i="39"/>
  <c r="AG170" i="39"/>
  <c r="W21" i="39"/>
  <c r="U96" i="39"/>
  <c r="X160" i="39"/>
  <c r="R83" i="39"/>
  <c r="W157" i="39"/>
  <c r="AB39" i="39"/>
  <c r="V33" i="39"/>
  <c r="V158" i="39"/>
  <c r="S172" i="39"/>
  <c r="O154" i="39"/>
  <c r="AO106" i="39"/>
  <c r="S24" i="39"/>
  <c r="AL38" i="39"/>
  <c r="AC98" i="39"/>
  <c r="R90" i="39"/>
  <c r="AE35" i="39"/>
  <c r="AD163" i="39"/>
  <c r="AL102" i="39"/>
  <c r="AB25" i="39"/>
  <c r="Y161" i="39"/>
  <c r="AE171" i="39"/>
  <c r="S146" i="39"/>
  <c r="S97" i="39"/>
  <c r="AP173" i="39"/>
  <c r="AA29" i="39"/>
  <c r="AM167" i="39"/>
  <c r="AN100" i="39"/>
  <c r="AC91" i="39"/>
  <c r="O82" i="39"/>
  <c r="AU174" i="39"/>
  <c r="AJ168" i="39"/>
  <c r="AJ170" i="39"/>
  <c r="T21" i="39"/>
  <c r="X96" i="39"/>
  <c r="S22" i="39"/>
  <c r="AA26" i="39"/>
  <c r="N85" i="39"/>
  <c r="AF39" i="39"/>
  <c r="AA33" i="39"/>
  <c r="X164" i="39"/>
  <c r="AQ172" i="39"/>
  <c r="R84" i="39"/>
  <c r="P102" i="39"/>
  <c r="N76" i="39"/>
  <c r="AI99" i="39"/>
  <c r="T95" i="39"/>
  <c r="AB90" i="39"/>
  <c r="U97" i="39"/>
  <c r="AL173" i="39"/>
  <c r="N155" i="39"/>
  <c r="Y167" i="39"/>
  <c r="V100" i="39"/>
  <c r="P27" i="39"/>
  <c r="AI162" i="39"/>
  <c r="AP174" i="39"/>
  <c r="T168" i="39"/>
  <c r="T170" i="39"/>
  <c r="R21" i="39"/>
  <c r="Z96" i="39"/>
  <c r="R22" i="39"/>
  <c r="V26" i="39"/>
  <c r="U81" i="39"/>
  <c r="V39" i="39"/>
  <c r="AN33" i="39"/>
  <c r="AE164" i="39"/>
  <c r="AE172" i="39"/>
  <c r="V84" i="39"/>
  <c r="AC106" i="39"/>
  <c r="V24" i="39"/>
  <c r="AF38" i="39"/>
  <c r="X102" i="39"/>
  <c r="O76" i="39"/>
  <c r="AL99" i="39"/>
  <c r="AB95" i="39"/>
  <c r="AC90" i="39"/>
  <c r="AC97" i="39"/>
  <c r="O173" i="39"/>
  <c r="R155" i="39"/>
  <c r="AG167" i="39"/>
  <c r="AD100" i="39"/>
  <c r="X27" i="39"/>
  <c r="N82" i="39"/>
  <c r="AT174" i="39"/>
  <c r="AB168" i="39"/>
  <c r="AB170" i="39"/>
  <c r="Z21" i="39"/>
  <c r="P96" i="39"/>
  <c r="P22" i="39"/>
  <c r="S26" i="39"/>
  <c r="S81" i="39"/>
  <c r="AD39" i="39"/>
  <c r="AF33" i="39"/>
  <c r="Q158" i="39"/>
  <c r="AK172" i="39"/>
  <c r="U154" i="39"/>
  <c r="AQ106" i="39"/>
  <c r="O24" i="39"/>
  <c r="AN38" i="39"/>
  <c r="Q25" i="39"/>
  <c r="N147" i="39"/>
  <c r="Y155" i="39"/>
  <c r="AB162" i="39"/>
  <c r="AF102" i="39"/>
  <c r="W25" i="39"/>
  <c r="U161" i="39"/>
  <c r="AG171" i="39"/>
  <c r="S147" i="39"/>
  <c r="AC104" i="39"/>
  <c r="AC173" i="39"/>
  <c r="O29" i="39"/>
  <c r="V28" i="39"/>
  <c r="S36" i="39"/>
  <c r="V91" i="39"/>
  <c r="AM34" i="39"/>
  <c r="V20" i="39"/>
  <c r="O168" i="39"/>
  <c r="AP170" i="39"/>
  <c r="S14" i="39"/>
  <c r="AA96" i="39"/>
  <c r="AF94" i="39"/>
  <c r="O26" i="39"/>
  <c r="V40" i="39"/>
  <c r="AH102" i="39"/>
  <c r="AA25" i="39"/>
  <c r="V99" i="39"/>
  <c r="O78" i="39"/>
  <c r="S90" i="39"/>
  <c r="P97" i="39"/>
  <c r="AF173" i="39"/>
  <c r="Q155" i="39"/>
  <c r="AI167" i="39"/>
  <c r="AF100" i="39"/>
  <c r="S91" i="39"/>
  <c r="T82" i="39"/>
  <c r="U20" i="39"/>
  <c r="V168" i="39"/>
  <c r="AD170" i="39"/>
  <c r="Q14" i="39"/>
  <c r="N79" i="39"/>
  <c r="Z94" i="39"/>
  <c r="Q26" i="39"/>
  <c r="T85" i="39"/>
  <c r="P39" i="39"/>
  <c r="N19" i="39"/>
  <c r="R164" i="39"/>
  <c r="Y172" i="39"/>
  <c r="P37" i="39"/>
  <c r="U87" i="39"/>
  <c r="Z24" i="39"/>
  <c r="AH38" i="39"/>
  <c r="AP102" i="39"/>
  <c r="T25" i="39"/>
  <c r="AD99" i="39"/>
  <c r="Q78" i="39"/>
  <c r="AA90" i="39"/>
  <c r="X97" i="39"/>
  <c r="AN173" i="39"/>
  <c r="S29" i="39"/>
  <c r="T167" i="39"/>
  <c r="Q100" i="39"/>
  <c r="AA91" i="39"/>
  <c r="AE34" i="39"/>
  <c r="N20" i="39"/>
  <c r="AD168" i="39"/>
  <c r="AL170" i="39"/>
  <c r="R14" i="39"/>
  <c r="S96" i="39"/>
  <c r="Z22" i="39"/>
  <c r="AD26" i="39"/>
  <c r="U85" i="39"/>
  <c r="X39" i="39"/>
  <c r="S33" i="39"/>
  <c r="P164" i="39"/>
  <c r="AM172" i="39"/>
  <c r="Q84" i="39"/>
  <c r="AK106" i="39"/>
  <c r="O101" i="39"/>
  <c r="AP38" i="39"/>
  <c r="AF31" i="39"/>
  <c r="AD165" i="39"/>
  <c r="AC29" i="39"/>
  <c r="AI34" i="39"/>
  <c r="Q150" i="39"/>
  <c r="R31" i="39"/>
  <c r="AG161" i="39"/>
  <c r="T171" i="39"/>
  <c r="U165" i="39"/>
  <c r="AE104" i="39"/>
  <c r="AF35" i="39"/>
  <c r="AG29" i="39"/>
  <c r="Q28" i="39"/>
  <c r="AC36" i="39"/>
  <c r="P163" i="39"/>
  <c r="Z34" i="39"/>
  <c r="R20" i="39"/>
  <c r="Y88" i="39"/>
  <c r="AA89" i="39"/>
  <c r="T15" i="39"/>
  <c r="U148" i="39"/>
  <c r="AA94" i="39"/>
  <c r="AJ30" i="39"/>
  <c r="P40" i="39"/>
  <c r="R12" i="39"/>
  <c r="T103" i="39"/>
  <c r="V164" i="39"/>
  <c r="AK105" i="39"/>
  <c r="N8" i="39"/>
  <c r="V167" i="39"/>
  <c r="Q148" i="39"/>
  <c r="R37" i="39"/>
  <c r="R146" i="39"/>
  <c r="Y20" i="39"/>
  <c r="Z39" i="39"/>
  <c r="S99" i="39"/>
  <c r="P165" i="39"/>
  <c r="AO107" i="39"/>
  <c r="AH39" i="39"/>
  <c r="AF37" i="39"/>
  <c r="O87" i="39"/>
  <c r="W101" i="39"/>
  <c r="AS38" i="39"/>
  <c r="S31" i="39"/>
  <c r="AK165" i="39"/>
  <c r="Z156" i="39"/>
  <c r="Q34" i="39"/>
  <c r="Q102" i="39"/>
  <c r="AJ31" i="39"/>
  <c r="O16" i="39"/>
  <c r="S23" i="39"/>
  <c r="AH165" i="39"/>
  <c r="AB104" i="39"/>
  <c r="U35" i="39"/>
  <c r="P156" i="39"/>
  <c r="AB28" i="39"/>
  <c r="AE36" i="39"/>
  <c r="AG163" i="39"/>
  <c r="AH34" i="39"/>
  <c r="R107" i="39"/>
  <c r="R88" i="39"/>
  <c r="Q89" i="39"/>
  <c r="N15" i="39"/>
  <c r="AJ96" i="39"/>
  <c r="AA22" i="39"/>
  <c r="T26" i="39"/>
  <c r="V85" i="39"/>
  <c r="AN39" i="39"/>
  <c r="AI33" i="39"/>
  <c r="AF164" i="39"/>
  <c r="V172" i="39"/>
  <c r="AA154" i="39"/>
  <c r="Z106" i="39"/>
  <c r="T24" i="39"/>
  <c r="N38" i="39"/>
  <c r="AF171" i="39"/>
  <c r="V36" i="39"/>
  <c r="O102" i="39"/>
  <c r="P25" i="39"/>
  <c r="R161" i="39"/>
  <c r="R171" i="39"/>
  <c r="AF165" i="39"/>
  <c r="AJ104" i="39"/>
  <c r="S35" i="39"/>
  <c r="T156" i="39"/>
  <c r="R149" i="39"/>
  <c r="AA27" i="39"/>
  <c r="U162" i="39"/>
  <c r="AI174" i="39"/>
  <c r="N107" i="39"/>
  <c r="S92" i="39"/>
  <c r="U152" i="39"/>
  <c r="AO169" i="39"/>
  <c r="AC160" i="39"/>
  <c r="N83" i="39"/>
  <c r="T81" i="39"/>
  <c r="W39" i="39"/>
  <c r="Y19" i="39"/>
  <c r="Q164" i="39"/>
  <c r="AD172" i="39"/>
  <c r="U84" i="39"/>
  <c r="AH106" i="39"/>
  <c r="AB24" i="39"/>
  <c r="U38" i="39"/>
  <c r="AD161" i="39"/>
  <c r="AK100" i="39"/>
  <c r="O86" i="39"/>
  <c r="P98" i="39"/>
  <c r="P99" i="39"/>
  <c r="Z95" i="39"/>
  <c r="Y90" i="39"/>
  <c r="W97" i="39"/>
  <c r="AR173" i="39"/>
  <c r="AD25" i="39"/>
  <c r="AA100" i="39"/>
  <c r="N94" i="39"/>
  <c r="AA87" i="39"/>
  <c r="AJ97" i="39"/>
  <c r="Q88" i="39"/>
  <c r="V19" i="39"/>
  <c r="Q165" i="39"/>
  <c r="AG104" i="39"/>
  <c r="P88" i="39"/>
  <c r="T159" i="39"/>
  <c r="AH37" i="39"/>
  <c r="S13" i="39"/>
  <c r="AG101" i="39"/>
  <c r="N18" i="39"/>
  <c r="AC99" i="39"/>
  <c r="R97" i="39"/>
  <c r="U167" i="39"/>
  <c r="Z174" i="39"/>
  <c r="R150" i="39"/>
  <c r="W31" i="39"/>
  <c r="O95" i="39"/>
  <c r="V23" i="39"/>
  <c r="Q144" i="39"/>
  <c r="R80" i="39"/>
  <c r="N74" i="39"/>
  <c r="X156" i="39"/>
  <c r="Q149" i="39"/>
  <c r="S27" i="39"/>
  <c r="AF162" i="39"/>
  <c r="N34" i="39"/>
  <c r="AQ107" i="39"/>
  <c r="O88" i="39"/>
  <c r="V89" i="39"/>
  <c r="N141" i="39"/>
  <c r="R148" i="39"/>
  <c r="P94" i="39"/>
  <c r="W26" i="39"/>
  <c r="AD40" i="39"/>
  <c r="AP39" i="39"/>
  <c r="O19" i="39"/>
  <c r="AA164" i="39"/>
  <c r="P172" i="39"/>
  <c r="W84" i="39"/>
  <c r="T106" i="39"/>
  <c r="P24" i="39"/>
  <c r="W38" i="39"/>
  <c r="Q146" i="39"/>
  <c r="R91" i="39"/>
  <c r="Y102" i="39"/>
  <c r="P31" i="39"/>
  <c r="N161" i="39"/>
  <c r="AJ171" i="39"/>
  <c r="S165" i="39"/>
  <c r="T80" i="39"/>
  <c r="AC35" i="39"/>
  <c r="AB156" i="39"/>
  <c r="U100" i="39"/>
  <c r="AD27" i="39"/>
  <c r="P162" i="39"/>
  <c r="AS174" i="39"/>
  <c r="AU107" i="39"/>
  <c r="O92" i="39"/>
  <c r="AA21" i="39"/>
  <c r="AD96" i="39"/>
  <c r="AB22" i="39"/>
  <c r="AB26" i="39"/>
  <c r="O85" i="39"/>
  <c r="Q39" i="39"/>
  <c r="W19" i="39"/>
  <c r="T164" i="39"/>
  <c r="X172" i="39"/>
  <c r="S84" i="39"/>
  <c r="AB106" i="39"/>
  <c r="X24" i="39"/>
  <c r="AE38" i="39"/>
  <c r="P95" i="39"/>
  <c r="AO36" i="39"/>
  <c r="AN102" i="39"/>
  <c r="AH98" i="39"/>
  <c r="AH99" i="39"/>
  <c r="AI95" i="39"/>
  <c r="V90" i="39"/>
  <c r="AG97" i="39"/>
  <c r="AO173" i="39"/>
  <c r="X161" i="39"/>
  <c r="AD91" i="39"/>
  <c r="AI30" i="39"/>
  <c r="Q101" i="39"/>
  <c r="AH173" i="39"/>
  <c r="X89" i="39"/>
  <c r="Z164" i="39"/>
  <c r="N156" i="39"/>
  <c r="AO35" i="39"/>
  <c r="T89" i="39"/>
  <c r="Z19" i="39"/>
  <c r="AJ37" i="39"/>
  <c r="W166" i="39"/>
  <c r="T101" i="39"/>
  <c r="R18" i="39"/>
  <c r="S161" i="39"/>
  <c r="AF104" i="39"/>
  <c r="AC28" i="39"/>
  <c r="AN107" i="39"/>
  <c r="W98" i="39"/>
  <c r="R99" i="39"/>
  <c r="AH95" i="39"/>
  <c r="Y23" i="39"/>
  <c r="AD97" i="39"/>
  <c r="AE173" i="39"/>
  <c r="O155" i="39"/>
  <c r="AE167" i="39"/>
  <c r="AJ100" i="39"/>
  <c r="V27" i="39"/>
  <c r="AE162" i="39"/>
  <c r="AA174" i="39"/>
  <c r="AK107" i="39"/>
  <c r="Z92" i="39"/>
  <c r="T151" i="39"/>
  <c r="X169" i="39"/>
  <c r="W153" i="39"/>
  <c r="AG94" i="39"/>
  <c r="R30" i="39"/>
  <c r="X40" i="39"/>
  <c r="N12" i="39"/>
  <c r="AB103" i="39"/>
  <c r="AD164" i="39"/>
  <c r="AR172" i="39"/>
  <c r="AQ37" i="39"/>
  <c r="S87" i="39"/>
  <c r="AE101" i="39"/>
  <c r="Y38" i="39"/>
  <c r="AK97" i="39"/>
  <c r="N162" i="39"/>
  <c r="O145" i="39"/>
  <c r="AH31" i="39"/>
  <c r="P16" i="39"/>
  <c r="AA23" i="39"/>
  <c r="O97" i="39"/>
  <c r="AM173" i="39"/>
  <c r="W155" i="39"/>
  <c r="P167" i="39"/>
  <c r="AE100" i="39"/>
  <c r="Q27" i="39"/>
  <c r="AA162" i="39"/>
  <c r="AM174" i="39"/>
  <c r="P168" i="39"/>
  <c r="X170" i="39"/>
  <c r="X21" i="39"/>
  <c r="Q96" i="39"/>
  <c r="AC22" i="39"/>
  <c r="AE26" i="39"/>
  <c r="AL40" i="39"/>
  <c r="O77" i="39"/>
  <c r="AJ103" i="39"/>
  <c r="AJ164" i="39"/>
  <c r="AS172" i="39"/>
  <c r="O37" i="39"/>
  <c r="Y87" i="39"/>
  <c r="P101" i="39"/>
  <c r="AG38" i="39"/>
  <c r="AH171" i="39"/>
  <c r="W27" i="39"/>
  <c r="AC102" i="39"/>
  <c r="U98" i="39"/>
  <c r="U99" i="39"/>
  <c r="V171" i="39"/>
  <c r="P146" i="39"/>
  <c r="AB97" i="39"/>
  <c r="AI173" i="39"/>
  <c r="O171" i="39"/>
  <c r="W34" i="39"/>
  <c r="Y85" i="39"/>
  <c r="Q18" i="39"/>
  <c r="AD29" i="39"/>
  <c r="S15" i="39"/>
  <c r="AG172" i="39"/>
  <c r="X174" i="39"/>
  <c r="S156" i="39"/>
  <c r="P169" i="39"/>
  <c r="AD103" i="39"/>
  <c r="V106" i="39"/>
  <c r="R166" i="39"/>
  <c r="AD101" i="39"/>
  <c r="AK102" i="39"/>
  <c r="R16" i="39"/>
  <c r="N80" i="39"/>
  <c r="P100" i="39"/>
  <c r="AD107" i="39"/>
  <c r="R98" i="39"/>
  <c r="AB99" i="39"/>
  <c r="U95" i="39"/>
  <c r="X90" i="39"/>
  <c r="Q97" i="39"/>
  <c r="Y173" i="39"/>
  <c r="AA155" i="39"/>
  <c r="Z167" i="39"/>
  <c r="W100" i="39"/>
  <c r="AH27" i="39"/>
  <c r="S162" i="39"/>
  <c r="AK174" i="39"/>
  <c r="AM107" i="39"/>
  <c r="V92" i="39"/>
  <c r="N152" i="39"/>
  <c r="AH169" i="39"/>
  <c r="U153" i="39"/>
  <c r="O94" i="39"/>
  <c r="N30" i="39"/>
  <c r="Z40" i="39"/>
  <c r="AB159" i="39"/>
  <c r="AL103" i="39"/>
  <c r="AL32" i="39"/>
  <c r="V105" i="39"/>
  <c r="AN37" i="39"/>
  <c r="W87" i="39"/>
  <c r="R101" i="39"/>
  <c r="S38" i="39"/>
  <c r="P173" i="39"/>
  <c r="T174" i="39"/>
  <c r="U150" i="39"/>
  <c r="AL31" i="39"/>
  <c r="W95" i="39"/>
  <c r="AC23" i="39"/>
  <c r="Y97" i="39"/>
  <c r="AG173" i="39"/>
  <c r="AB155" i="39"/>
  <c r="AH167" i="39"/>
  <c r="R100" i="39"/>
  <c r="Q91" i="39"/>
  <c r="P82" i="39"/>
  <c r="AO174" i="39"/>
  <c r="AH168" i="39"/>
  <c r="AH170" i="39"/>
  <c r="N14" i="39"/>
  <c r="O79" i="39"/>
  <c r="X94" i="39"/>
  <c r="Z30" i="39"/>
  <c r="AF40" i="39"/>
  <c r="U159" i="39"/>
  <c r="O103" i="39"/>
  <c r="R32" i="39"/>
  <c r="T105" i="39"/>
  <c r="Q37" i="39"/>
  <c r="Z87" i="39"/>
  <c r="Z101" i="39"/>
  <c r="AA38" i="39"/>
  <c r="P143" i="39"/>
  <c r="Y163" i="39"/>
  <c r="W102" i="39"/>
  <c r="AC25" i="39"/>
  <c r="AK99" i="39"/>
  <c r="X171" i="39"/>
  <c r="Q147" i="39"/>
  <c r="V104" i="39"/>
  <c r="AT173" i="39"/>
  <c r="O146" i="39"/>
  <c r="Q20" i="39"/>
  <c r="R39" i="39"/>
  <c r="O8" i="39"/>
  <c r="AD167" i="39"/>
  <c r="S79" i="39"/>
  <c r="X37" i="39"/>
  <c r="W150" i="39"/>
  <c r="T28" i="39"/>
  <c r="N153" i="39"/>
  <c r="S164" i="39"/>
  <c r="X106" i="39"/>
  <c r="T166" i="39"/>
  <c r="Q17" i="39"/>
  <c r="O9" i="39"/>
  <c r="S95" i="39"/>
  <c r="AI35" i="39"/>
  <c r="X36" i="39"/>
  <c r="N86" i="39"/>
  <c r="AB98" i="39"/>
  <c r="W99" i="39"/>
  <c r="R78" i="39"/>
  <c r="N90" i="39"/>
  <c r="AA97" i="39"/>
  <c r="S173" i="39"/>
  <c r="O11" i="39"/>
  <c r="AJ167" i="39"/>
  <c r="AG100" i="39"/>
  <c r="X91" i="39"/>
  <c r="U82" i="39"/>
  <c r="AE174" i="39"/>
  <c r="AL168" i="39"/>
  <c r="P170" i="39"/>
  <c r="Y152" i="39"/>
  <c r="U169" i="39"/>
  <c r="R160" i="39"/>
  <c r="O93" i="39"/>
  <c r="P30" i="39"/>
  <c r="AB40" i="39"/>
  <c r="Y159" i="39"/>
  <c r="AN103" i="39"/>
  <c r="T32" i="39"/>
  <c r="X105" i="39"/>
  <c r="AP37" i="39"/>
  <c r="Q13" i="39"/>
  <c r="AB101" i="39"/>
  <c r="U18" i="39"/>
  <c r="AG35" i="39"/>
  <c r="P20" i="39"/>
  <c r="AE98" i="39"/>
  <c r="AE31" i="39"/>
  <c r="R95" i="39"/>
  <c r="Q90" i="39"/>
  <c r="T97" i="39"/>
  <c r="AA173" i="39"/>
  <c r="R11" i="39"/>
  <c r="AK167" i="39"/>
  <c r="Y36" i="39"/>
  <c r="T91" i="39"/>
  <c r="V34" i="39"/>
  <c r="O20" i="39"/>
  <c r="AC168" i="39"/>
  <c r="U170" i="39"/>
  <c r="P15" i="39"/>
  <c r="S148" i="39"/>
  <c r="T94" i="39"/>
  <c r="U30" i="39"/>
  <c r="AH40" i="39"/>
  <c r="P159" i="39"/>
  <c r="Q103" i="39"/>
  <c r="AB32" i="39"/>
  <c r="AD105" i="39"/>
  <c r="S37" i="39"/>
  <c r="R13" i="39"/>
  <c r="AJ101" i="39"/>
  <c r="V18" i="39"/>
  <c r="AH104" i="39"/>
  <c r="AL34" i="39"/>
  <c r="AG102" i="39"/>
  <c r="X25" i="39"/>
  <c r="Z161" i="39"/>
  <c r="Z171" i="39"/>
  <c r="O143" i="39"/>
  <c r="X104" i="39"/>
  <c r="W35" i="39"/>
  <c r="AH97" i="39"/>
  <c r="U88" i="39"/>
  <c r="S19" i="39"/>
  <c r="O25" i="39"/>
  <c r="AI100" i="39"/>
  <c r="S94" i="39"/>
  <c r="V87" i="39"/>
  <c r="AB31" i="39"/>
  <c r="W36" i="39"/>
  <c r="AD94" i="39"/>
  <c r="AM32" i="39"/>
  <c r="R106" i="39"/>
  <c r="AM166" i="39"/>
  <c r="AJ38" i="39"/>
  <c r="T150" i="39"/>
  <c r="AB23" i="39"/>
  <c r="X155" i="39"/>
  <c r="O91" i="39"/>
  <c r="R86" i="39"/>
  <c r="AF25" i="39"/>
  <c r="AE161" i="39"/>
  <c r="AM171" i="39"/>
  <c r="T147" i="39"/>
  <c r="AK104" i="39"/>
  <c r="AK173" i="39"/>
  <c r="T29" i="39"/>
  <c r="AN167" i="39"/>
  <c r="Q36" i="39"/>
  <c r="W91" i="39"/>
  <c r="V82" i="39"/>
  <c r="AG174" i="39"/>
  <c r="Z168" i="39"/>
  <c r="Z170" i="39"/>
  <c r="P21" i="39"/>
  <c r="AE169" i="39"/>
  <c r="U160" i="39"/>
  <c r="S93" i="39"/>
  <c r="S157" i="39"/>
  <c r="AS39" i="39"/>
  <c r="AB33" i="39"/>
  <c r="AA103" i="39"/>
  <c r="AD32" i="39"/>
  <c r="AR105" i="39"/>
  <c r="U37" i="39"/>
  <c r="AE166" i="39"/>
  <c r="AL101" i="39"/>
  <c r="S18" i="39"/>
  <c r="Z29" i="39"/>
  <c r="V86" i="39"/>
  <c r="Z98" i="39"/>
  <c r="Z99" i="39"/>
  <c r="AC95" i="39"/>
  <c r="U90" i="39"/>
  <c r="AQ104" i="39"/>
  <c r="AS173" i="39"/>
  <c r="AB29" i="39"/>
  <c r="O28" i="39"/>
  <c r="AI36" i="39"/>
  <c r="N163" i="39"/>
  <c r="X34" i="39"/>
  <c r="X107" i="39"/>
  <c r="AE168" i="39"/>
  <c r="Y89" i="39"/>
  <c r="AF169" i="39"/>
  <c r="O153" i="39"/>
  <c r="W94" i="39"/>
  <c r="X30" i="39"/>
  <c r="AJ40" i="39"/>
  <c r="AJ33" i="39"/>
  <c r="AI103" i="39"/>
  <c r="O32" i="39"/>
  <c r="AF105" i="39"/>
  <c r="AC37" i="39"/>
  <c r="P166" i="39"/>
  <c r="AO101" i="39"/>
  <c r="T18" i="39"/>
  <c r="AQ173" i="39"/>
  <c r="V174" i="39"/>
  <c r="N9" i="39"/>
  <c r="Z173" i="39"/>
  <c r="P89" i="39"/>
  <c r="U164" i="39"/>
  <c r="Q161" i="39"/>
  <c r="N91" i="39"/>
  <c r="Y26" i="39"/>
  <c r="Y101" i="39"/>
  <c r="W16" i="39"/>
  <c r="AA163" i="39"/>
  <c r="AB30" i="39"/>
  <c r="AO172" i="39"/>
  <c r="AR106" i="39"/>
  <c r="AA24" i="39"/>
  <c r="O38" i="39"/>
  <c r="AJ98" i="39"/>
  <c r="O90" i="39"/>
  <c r="Q11" i="39"/>
  <c r="Q162" i="39"/>
  <c r="AJ102" i="39"/>
  <c r="AE25" i="39"/>
  <c r="AC161" i="39"/>
  <c r="AP171" i="39"/>
  <c r="AC165" i="39"/>
  <c r="AM104" i="39"/>
  <c r="AN35" i="39"/>
  <c r="W29" i="39"/>
  <c r="AD28" i="39"/>
  <c r="AA36" i="39"/>
  <c r="AE91" i="39"/>
  <c r="AN34" i="39"/>
  <c r="Z20" i="39"/>
  <c r="U168" i="39"/>
  <c r="N170" i="39"/>
  <c r="T14" i="39"/>
  <c r="V96" i="39"/>
  <c r="AG160" i="39"/>
  <c r="V83" i="39"/>
  <c r="P157" i="39"/>
  <c r="AR39" i="39"/>
  <c r="AL33" i="39"/>
  <c r="O158" i="39"/>
  <c r="Y32" i="39"/>
  <c r="AS105" i="39"/>
  <c r="AD106" i="39"/>
  <c r="Z166" i="39"/>
  <c r="N17" i="39"/>
  <c r="AE102" i="39"/>
  <c r="AF167" i="39"/>
  <c r="Z86" i="39"/>
  <c r="AK98" i="39"/>
  <c r="AJ99" i="39"/>
  <c r="AO171" i="39"/>
  <c r="N143" i="39"/>
  <c r="P104" i="39"/>
  <c r="O35" i="39"/>
  <c r="AE29" i="39"/>
  <c r="AG28" i="39"/>
  <c r="AP36" i="39"/>
  <c r="AF163" i="39"/>
  <c r="S34" i="39"/>
  <c r="Z107" i="39"/>
  <c r="S88" i="39"/>
  <c r="AC89" i="39"/>
  <c r="S169" i="39"/>
  <c r="X153" i="39"/>
  <c r="W93" i="39"/>
  <c r="T157" i="39"/>
  <c r="S39" i="39"/>
  <c r="O33" i="39"/>
  <c r="W158" i="39"/>
  <c r="AG32" i="39"/>
  <c r="R105" i="39"/>
  <c r="AL106" i="39"/>
  <c r="AH166" i="39"/>
  <c r="U17" i="39"/>
  <c r="S102" i="39"/>
  <c r="V35" i="39"/>
  <c r="S20" i="39"/>
  <c r="P145" i="39"/>
  <c r="I9" i="39"/>
  <c r="AJ29" i="39"/>
  <c r="V15" i="39"/>
  <c r="U105" i="39"/>
  <c r="W171" i="39"/>
  <c r="R34" i="39"/>
  <c r="N40" i="39"/>
  <c r="X18" i="39"/>
  <c r="AR171" i="39"/>
  <c r="AO34" i="39"/>
  <c r="R40" i="39"/>
  <c r="P105" i="39"/>
  <c r="AT106" i="39"/>
  <c r="W24" i="39"/>
  <c r="Q38" i="39"/>
  <c r="N25" i="39"/>
  <c r="AD90" i="39"/>
  <c r="X29" i="39"/>
  <c r="R82" i="39"/>
  <c r="AO102" i="39"/>
  <c r="Z31" i="39"/>
  <c r="AH161" i="39"/>
  <c r="AB171" i="39"/>
  <c r="X165" i="39"/>
  <c r="AO104" i="39"/>
  <c r="AP35" i="39"/>
  <c r="AI29" i="39"/>
  <c r="Y28" i="39"/>
  <c r="AK36" i="39"/>
  <c r="X163" i="39"/>
  <c r="P34" i="39"/>
  <c r="P107" i="39"/>
  <c r="W168" i="39"/>
  <c r="AQ170" i="39"/>
  <c r="O15" i="39"/>
  <c r="AF96" i="39"/>
  <c r="N22" i="39"/>
  <c r="W83" i="39"/>
  <c r="O81" i="39"/>
  <c r="O39" i="39"/>
  <c r="Y33" i="39"/>
  <c r="R158" i="39"/>
  <c r="AI172" i="39"/>
  <c r="P154" i="39"/>
  <c r="AF106" i="39"/>
  <c r="AB166" i="39"/>
  <c r="R17" i="39"/>
  <c r="X99" i="39"/>
  <c r="Z28" i="39"/>
  <c r="U102" i="39"/>
  <c r="U25" i="39"/>
  <c r="AE99" i="39"/>
  <c r="P171" i="39"/>
  <c r="N165" i="39"/>
  <c r="R104" i="39"/>
  <c r="Q35" i="39"/>
  <c r="O75" i="39"/>
  <c r="AI28" i="39"/>
  <c r="AM36" i="39"/>
  <c r="T163" i="39"/>
  <c r="U34" i="39"/>
  <c r="AS107" i="39"/>
  <c r="W88" i="39"/>
  <c r="U151" i="39"/>
  <c r="AC169" i="39"/>
  <c r="Z160" i="39"/>
  <c r="AA93" i="39"/>
  <c r="X157" i="39"/>
  <c r="N39" i="39"/>
  <c r="AG33" i="39"/>
  <c r="Z158" i="39"/>
  <c r="Q154" i="39"/>
  <c r="X31" i="39"/>
  <c r="O23" i="39"/>
  <c r="AA35" i="39"/>
  <c r="U156" i="39"/>
  <c r="T149" i="39"/>
  <c r="T27" i="39"/>
  <c r="AC162" i="39"/>
  <c r="AQ174" i="39"/>
  <c r="T107" i="39"/>
  <c r="AA92" i="39"/>
  <c r="N151" i="39"/>
  <c r="AK169" i="39"/>
  <c r="V153" i="39"/>
  <c r="P93" i="39"/>
  <c r="AB157" i="39"/>
  <c r="AR40" i="39"/>
  <c r="X159" i="39"/>
  <c r="Y103" i="39"/>
  <c r="Z32" i="39"/>
  <c r="AL105" i="39"/>
  <c r="AA37" i="39"/>
  <c r="N13" i="39"/>
  <c r="U101" i="39"/>
  <c r="X86" i="39"/>
  <c r="N98" i="39"/>
  <c r="AA31" i="39"/>
  <c r="T16" i="39"/>
  <c r="AC171" i="39"/>
  <c r="O165" i="39"/>
  <c r="AN104" i="39"/>
  <c r="R35" i="39"/>
  <c r="N10" i="39"/>
  <c r="U149" i="39"/>
  <c r="N27" i="39"/>
  <c r="Y162" i="39"/>
  <c r="AF174" i="39"/>
  <c r="Q168" i="39"/>
  <c r="O170" i="39"/>
  <c r="P152" i="39"/>
  <c r="AI96" i="39"/>
  <c r="W160" i="39"/>
  <c r="Q83" i="39"/>
  <c r="N157" i="39"/>
  <c r="AC40" i="39"/>
  <c r="Q159" i="39"/>
  <c r="AM103" i="39"/>
  <c r="AC32" i="39"/>
  <c r="Q105" i="39"/>
  <c r="V37" i="39"/>
  <c r="Q166" i="39"/>
  <c r="AK101" i="39"/>
  <c r="AE28" i="39"/>
  <c r="AA160" i="39"/>
  <c r="AN172" i="39"/>
  <c r="X87" i="39"/>
  <c r="AI39" i="39"/>
  <c r="U19" i="39"/>
  <c r="AB93" i="39"/>
  <c r="AE37" i="39"/>
  <c r="Z89" i="39"/>
  <c r="AC33" i="39"/>
  <c r="S30" i="39"/>
  <c r="Q85" i="39"/>
  <c r="AC101" i="39"/>
  <c r="O148" i="39"/>
  <c r="N37" i="39"/>
  <c r="AD157" i="39"/>
  <c r="AN106" i="39"/>
  <c r="AK31" i="39"/>
  <c r="V165" i="39"/>
  <c r="AK35" i="39"/>
  <c r="AC156" i="39"/>
  <c r="AC100" i="39"/>
  <c r="O27" i="39"/>
  <c r="X162" i="39"/>
  <c r="N174" i="39"/>
  <c r="V107" i="39"/>
  <c r="W92" i="39"/>
  <c r="W152" i="39"/>
  <c r="AP169" i="39"/>
  <c r="S160" i="39"/>
  <c r="T93" i="39"/>
  <c r="AC157" i="39"/>
  <c r="AA39" i="39"/>
  <c r="U33" i="39"/>
  <c r="AP103" i="39"/>
  <c r="AJ32" i="39"/>
  <c r="AN105" i="39"/>
  <c r="AK37" i="39"/>
  <c r="X166" i="39"/>
  <c r="X17" i="39"/>
  <c r="AA102" i="39"/>
  <c r="AF98" i="39"/>
  <c r="AC31" i="39"/>
  <c r="S16" i="39"/>
  <c r="Z23" i="39"/>
  <c r="Y165" i="39"/>
  <c r="S104" i="39"/>
  <c r="T35" i="39"/>
  <c r="Q156" i="39"/>
  <c r="N100" i="39"/>
  <c r="AE27" i="39"/>
  <c r="AH162" i="39"/>
  <c r="AH174" i="39"/>
  <c r="AI168" i="39"/>
  <c r="Q170" i="39"/>
  <c r="V21" i="39"/>
  <c r="AE96" i="39"/>
  <c r="O22" i="39"/>
  <c r="R26" i="39"/>
  <c r="N142" i="39"/>
  <c r="AQ39" i="39"/>
  <c r="AF159" i="39"/>
  <c r="R103" i="39"/>
  <c r="P32" i="39"/>
  <c r="AP105" i="39"/>
  <c r="AE106" i="39"/>
  <c r="S166" i="39"/>
  <c r="O17" i="39"/>
  <c r="T36" i="39"/>
  <c r="N93" i="39"/>
  <c r="AJ105" i="39"/>
  <c r="O152" i="39"/>
  <c r="AE103" i="39"/>
  <c r="Z88" i="39"/>
  <c r="AC39" i="39"/>
  <c r="T87" i="39"/>
  <c r="R79" i="39"/>
  <c r="AQ103" i="39"/>
  <c r="W106" i="39"/>
  <c r="AG39" i="39"/>
  <c r="V17" i="39"/>
  <c r="P26" i="39"/>
  <c r="Q169" i="39"/>
  <c r="S40" i="39"/>
  <c r="U166" i="39"/>
  <c r="N31" i="39"/>
  <c r="AJ165" i="39"/>
  <c r="P155" i="39"/>
  <c r="X167" i="39"/>
  <c r="AM100" i="39"/>
  <c r="Y27" i="39"/>
  <c r="T162" i="39"/>
  <c r="P174" i="39"/>
  <c r="X168" i="39"/>
  <c r="AF170" i="39"/>
  <c r="U21" i="39"/>
  <c r="T96" i="39"/>
  <c r="V160" i="39"/>
  <c r="O83" i="39"/>
  <c r="P81" i="39"/>
  <c r="U39" i="39"/>
  <c r="W33" i="39"/>
  <c r="AB158" i="39"/>
  <c r="W32" i="39"/>
  <c r="Z105" i="39"/>
  <c r="O106" i="39"/>
  <c r="AJ166" i="39"/>
  <c r="T17" i="39"/>
  <c r="N102" i="39"/>
  <c r="S98" i="39"/>
  <c r="AF99" i="39"/>
  <c r="X95" i="39"/>
  <c r="P23" i="39"/>
  <c r="AL165" i="39"/>
  <c r="O80" i="39"/>
  <c r="AD35" i="39"/>
  <c r="V156" i="39"/>
  <c r="X100" i="39"/>
  <c r="Z91" i="39"/>
  <c r="S82" i="39"/>
  <c r="T20" i="39"/>
  <c r="N168" i="39"/>
  <c r="AI170" i="39"/>
  <c r="S21" i="39"/>
  <c r="R96" i="39"/>
  <c r="U22" i="39"/>
  <c r="N26" i="39"/>
  <c r="R81" i="39"/>
  <c r="AK39" i="39"/>
  <c r="AK33" i="39"/>
  <c r="U158" i="39"/>
  <c r="Z172" i="39"/>
  <c r="N154" i="39"/>
  <c r="Y106" i="39"/>
  <c r="V166" i="39"/>
  <c r="AR38" i="39"/>
  <c r="AH163" i="39"/>
  <c r="AK30" i="39"/>
  <c r="S106" i="39"/>
  <c r="Q153" i="39"/>
  <c r="AC158" i="39"/>
  <c r="AD92" i="39"/>
  <c r="AG103" i="39"/>
  <c r="AK166" i="39"/>
  <c r="Y22" i="39"/>
  <c r="AG164" i="39"/>
  <c r="AK38" i="39"/>
  <c r="O12" i="39"/>
  <c r="W18" i="39"/>
  <c r="Q157" i="39"/>
  <c r="AO168" i="39"/>
  <c r="V159" i="39"/>
  <c r="S17" i="39"/>
  <c r="V161" i="39"/>
  <c r="AA165" i="39"/>
  <c r="P11" i="39"/>
  <c r="AL167" i="39"/>
  <c r="Z100" i="39"/>
  <c r="Y91" i="39"/>
  <c r="Q82" i="39"/>
  <c r="R174" i="39"/>
  <c r="S168" i="39"/>
  <c r="S170" i="39"/>
  <c r="Q21" i="39"/>
  <c r="O96" i="39"/>
  <c r="V22" i="39"/>
  <c r="U26" i="39"/>
  <c r="W85" i="39"/>
  <c r="AE39" i="39"/>
  <c r="R33" i="39"/>
  <c r="AA158" i="39"/>
  <c r="AP172" i="39"/>
  <c r="R154" i="39"/>
  <c r="AS106" i="39"/>
  <c r="AC166" i="39"/>
  <c r="AC38" i="39"/>
  <c r="AM102" i="39"/>
  <c r="AL98" i="39"/>
  <c r="AA99" i="39"/>
  <c r="AA95" i="39"/>
  <c r="W90" i="39"/>
  <c r="N97" i="39"/>
  <c r="AD173" i="39"/>
  <c r="U155" i="39"/>
  <c r="Q167" i="39"/>
  <c r="S100" i="39"/>
  <c r="U91" i="39"/>
  <c r="O34" i="39"/>
  <c r="X20" i="39"/>
  <c r="N88" i="39"/>
  <c r="V170" i="39"/>
  <c r="P14" i="39"/>
  <c r="Q79" i="39"/>
  <c r="R94" i="39"/>
  <c r="X26" i="39"/>
  <c r="X85" i="39"/>
  <c r="AT39" i="39"/>
  <c r="P33" i="39"/>
  <c r="P158" i="39"/>
  <c r="U172" i="39"/>
  <c r="Y154" i="39"/>
  <c r="AA106" i="39"/>
  <c r="AD24" i="39"/>
  <c r="V38" i="39"/>
  <c r="AK34" i="39"/>
  <c r="Q81" i="39"/>
  <c r="O13" i="39"/>
  <c r="AJ172" i="39"/>
  <c r="O105" i="39"/>
  <c r="W89" i="39"/>
  <c r="AE158" i="39"/>
  <c r="AF101" i="39"/>
  <c r="U94" i="39"/>
  <c r="U32" i="39"/>
  <c r="AF168" i="39"/>
  <c r="AE33" i="39"/>
  <c r="AO170" i="39"/>
  <c r="W40" i="39"/>
  <c r="AA170" i="39"/>
  <c r="X19" i="39"/>
  <c r="U31" i="39"/>
  <c r="Q16" i="39"/>
  <c r="Z104" i="39"/>
  <c r="R29" i="39"/>
  <c r="N167" i="39"/>
  <c r="AG36" i="39"/>
  <c r="AB91" i="39"/>
  <c r="AD34" i="39"/>
  <c r="AA20" i="39"/>
  <c r="AK168" i="39"/>
  <c r="AC170" i="39"/>
  <c r="O14" i="39"/>
  <c r="Y96" i="39"/>
  <c r="Q22" i="39"/>
  <c r="AF26" i="39"/>
  <c r="P85" i="39"/>
  <c r="Y39" i="39"/>
  <c r="T19" i="39"/>
  <c r="AD158" i="39"/>
  <c r="AB172" i="39"/>
  <c r="N84" i="39"/>
  <c r="AP106" i="39"/>
  <c r="U24" i="39"/>
  <c r="AM38" i="39"/>
  <c r="Z102" i="39"/>
  <c r="S25" i="39"/>
  <c r="N99" i="39"/>
  <c r="P78" i="39"/>
  <c r="Z90" i="39"/>
  <c r="AI97" i="39"/>
  <c r="X173" i="39"/>
  <c r="S155" i="39"/>
  <c r="AA167" i="39"/>
  <c r="R36" i="39"/>
  <c r="O163" i="39"/>
  <c r="Y34" i="39"/>
  <c r="Q107" i="39"/>
  <c r="AB88" i="39"/>
  <c r="U89" i="39"/>
  <c r="U15" i="39"/>
  <c r="P148" i="39"/>
  <c r="AC94" i="39"/>
  <c r="AA30" i="39"/>
  <c r="R85" i="39"/>
  <c r="AO39" i="39"/>
  <c r="AH33" i="39"/>
  <c r="W164" i="39"/>
  <c r="W172" i="39"/>
  <c r="P84" i="39"/>
  <c r="U106" i="39"/>
  <c r="N24" i="39"/>
  <c r="X38" i="39"/>
  <c r="AK170" i="39"/>
  <c r="U40" i="39"/>
  <c r="AC24" i="39"/>
  <c r="U14" i="39"/>
  <c r="N106" i="39"/>
  <c r="R15" i="39"/>
  <c r="O164" i="39"/>
  <c r="N166" i="39"/>
  <c r="P83" i="39"/>
  <c r="AH105" i="39"/>
  <c r="P92" i="39"/>
  <c r="AH164" i="39"/>
  <c r="R159" i="39"/>
  <c r="P77" i="39"/>
  <c r="N21" i="39"/>
  <c r="O172" i="39"/>
  <c r="P10" i="39"/>
  <c r="AE95" i="39"/>
  <c r="AR104" i="39"/>
  <c r="U29" i="39"/>
  <c r="W28" i="39"/>
  <c r="AQ36" i="39"/>
  <c r="V163" i="39"/>
  <c r="AF34" i="39"/>
  <c r="W20" i="39"/>
  <c r="AN168" i="39"/>
  <c r="O89" i="39"/>
  <c r="Q15" i="39"/>
  <c r="P79" i="39"/>
  <c r="Q94" i="39"/>
  <c r="AH30" i="39"/>
  <c r="O40" i="39"/>
  <c r="N77" i="39"/>
  <c r="P19" i="39"/>
  <c r="Y164" i="39"/>
  <c r="AL172" i="39"/>
  <c r="T84" i="39"/>
  <c r="AJ106" i="39"/>
  <c r="Q24" i="39"/>
  <c r="AO38" i="39"/>
  <c r="P9" i="39"/>
  <c r="V25" i="39"/>
  <c r="P161" i="39"/>
  <c r="AL171" i="39"/>
  <c r="N146" i="39"/>
  <c r="Z97" i="39"/>
  <c r="R173" i="39"/>
  <c r="AH29" i="39"/>
  <c r="AC167" i="39"/>
  <c r="AB36" i="39"/>
  <c r="R163" i="39"/>
  <c r="T34" i="39"/>
  <c r="AT107" i="39"/>
  <c r="AE92" i="39"/>
  <c r="S89" i="39"/>
  <c r="Y169" i="39"/>
  <c r="R153" i="39"/>
  <c r="V93" i="39"/>
  <c r="AD30" i="39"/>
  <c r="AE40" i="39"/>
  <c r="Q77" i="39"/>
  <c r="R19" i="39"/>
  <c r="AI164" i="39"/>
  <c r="Q172" i="39"/>
  <c r="AM37" i="39"/>
  <c r="N87" i="39"/>
  <c r="R24" i="39"/>
  <c r="Z38" i="39"/>
  <c r="Y21" i="39"/>
  <c r="AE159" i="39"/>
  <c r="R38" i="39"/>
  <c r="W96" i="39"/>
  <c r="AF166" i="39"/>
  <c r="AG96" i="39"/>
  <c r="AH32" i="39"/>
  <c r="AM168" i="39"/>
  <c r="AG26" i="39"/>
  <c r="S154" i="39"/>
  <c r="P151" i="39"/>
  <c r="AE32" i="39"/>
  <c r="AA168" i="39"/>
  <c r="Z33" i="39"/>
  <c r="AI169" i="39"/>
  <c r="Q106" i="39"/>
  <c r="AB107" i="39"/>
  <c r="N171" i="39"/>
  <c r="N173" i="39"/>
  <c r="P29" i="39"/>
  <c r="R28" i="39"/>
  <c r="N36" i="39"/>
  <c r="Q163" i="39"/>
  <c r="AA34" i="39"/>
  <c r="AF107" i="39"/>
  <c r="T88" i="39"/>
  <c r="R89" i="39"/>
  <c r="AN169" i="39"/>
  <c r="N148" i="39"/>
  <c r="AB94" i="39"/>
  <c r="AC30" i="39"/>
  <c r="AN40" i="39"/>
  <c r="AC159" i="39"/>
  <c r="N103" i="39"/>
  <c r="AB164" i="39"/>
  <c r="AF172" i="39"/>
  <c r="W37" i="39"/>
  <c r="Q87" i="39"/>
  <c r="X101" i="39"/>
  <c r="AI38" i="39"/>
  <c r="Q145" i="39"/>
  <c r="Y25" i="39"/>
  <c r="AA161" i="39"/>
  <c r="AN171" i="39"/>
  <c r="O147" i="39"/>
  <c r="AP104" i="39"/>
  <c r="AB173" i="39"/>
  <c r="N29" i="39"/>
  <c r="P28" i="39"/>
  <c r="AD36" i="39"/>
  <c r="U163" i="39"/>
  <c r="AB174" i="39"/>
  <c r="AJ107" i="39"/>
  <c r="AB92" i="39"/>
  <c r="V151" i="39"/>
  <c r="T169" i="39"/>
  <c r="Z153" i="39"/>
  <c r="Q93" i="39"/>
  <c r="Q30" i="39"/>
  <c r="Y40" i="39"/>
  <c r="P12" i="39"/>
  <c r="Q19" i="39"/>
  <c r="N164" i="39"/>
  <c r="N105" i="39"/>
  <c r="AO37" i="39"/>
  <c r="R87" i="39"/>
  <c r="AN101" i="39"/>
  <c r="P18" i="39"/>
  <c r="V169" i="39"/>
  <c r="U103" i="39"/>
  <c r="Y24" i="39"/>
  <c r="O160" i="39"/>
  <c r="AA157" i="39"/>
  <c r="T22" i="39"/>
  <c r="AQ105" i="39"/>
  <c r="X88" i="39"/>
  <c r="S85" i="39"/>
  <c r="AG37" i="39"/>
  <c r="AH94" i="39"/>
  <c r="O84" i="39"/>
  <c r="AN170" i="39"/>
  <c r="R172" i="39"/>
  <c r="Y153" i="39"/>
  <c r="P38" i="39"/>
  <c r="T172" i="39"/>
  <c r="S150" i="39"/>
  <c r="T23" i="39"/>
  <c r="Y35" i="39"/>
  <c r="N75" i="39"/>
  <c r="U28" i="39"/>
  <c r="P36" i="39"/>
  <c r="AB163" i="39"/>
  <c r="AC34" i="39"/>
  <c r="AH107" i="39"/>
  <c r="AA88" i="39"/>
  <c r="O151" i="39"/>
  <c r="AA169" i="39"/>
  <c r="P153" i="39"/>
  <c r="AE94" i="39"/>
  <c r="AF30" i="39"/>
  <c r="AP40" i="39"/>
  <c r="N159" i="39"/>
  <c r="W103" i="39"/>
  <c r="AK164" i="39"/>
  <c r="AB105" i="39"/>
  <c r="Y37" i="39"/>
  <c r="P87" i="39"/>
  <c r="AH101" i="39"/>
  <c r="O18" i="39"/>
  <c r="N150" i="39"/>
  <c r="Q31" i="39"/>
  <c r="O161" i="39"/>
  <c r="S171" i="39"/>
  <c r="AI165" i="39"/>
  <c r="AL104" i="39"/>
  <c r="AM35" i="39"/>
  <c r="AF29" i="39"/>
  <c r="AH28" i="39"/>
  <c r="AF36" i="39"/>
  <c r="V162" i="39"/>
  <c r="AD174" i="39"/>
  <c r="AL107" i="39"/>
  <c r="X92" i="39"/>
  <c r="X151" i="39"/>
  <c r="AD169" i="39"/>
  <c r="T160" i="39"/>
  <c r="U93" i="39"/>
  <c r="Y157" i="39"/>
  <c r="AA40" i="39"/>
  <c r="Z159" i="39"/>
  <c r="AC103" i="39"/>
  <c r="S32" i="39"/>
  <c r="W105" i="39"/>
  <c r="AR37" i="39"/>
  <c r="T13" i="39"/>
  <c r="S101" i="39"/>
  <c r="R102" i="39"/>
  <c r="AB96" i="39"/>
  <c r="T158" i="39"/>
  <c r="AQ38" i="39"/>
  <c r="X93" i="39"/>
  <c r="Q40" i="39"/>
  <c r="Y94" i="39"/>
  <c r="X154" i="39"/>
  <c r="T92" i="39"/>
  <c r="AM39" i="39"/>
  <c r="AM101" i="39"/>
  <c r="AC26" i="39"/>
  <c r="AI37" i="39"/>
  <c r="W151" i="39"/>
  <c r="X84" i="39"/>
  <c r="V30" i="39"/>
  <c r="CV91" i="39"/>
  <c r="CV83" i="39" a="1"/>
  <c r="CV83" i="39" s="1"/>
  <c r="D33" i="33"/>
  <c r="CV25" i="39" a="1"/>
  <c r="CV25" i="39" s="1"/>
  <c r="CV18" i="39" s="1"/>
  <c r="S235" i="39"/>
  <c r="AC228" i="39"/>
  <c r="X236" i="39"/>
  <c r="T221" i="39"/>
  <c r="T224" i="39"/>
  <c r="AL232" i="39"/>
  <c r="T226" i="39"/>
  <c r="AF238" i="39"/>
  <c r="AJ233" i="39"/>
  <c r="N235" i="39"/>
  <c r="AG228" i="39"/>
  <c r="AF236" i="39"/>
  <c r="AC229" i="39"/>
  <c r="Z230" i="39"/>
  <c r="O237" i="39"/>
  <c r="V223" i="39"/>
  <c r="R233" i="39"/>
  <c r="AM239" i="39"/>
  <c r="V218" i="39"/>
  <c r="T225" i="39"/>
  <c r="N222" i="39"/>
  <c r="AH231" i="39"/>
  <c r="AB227" i="39"/>
  <c r="AB221" i="39"/>
  <c r="AE226" i="39"/>
  <c r="Q238" i="39"/>
  <c r="T234" i="39"/>
  <c r="Y231" i="39"/>
  <c r="P215" i="39"/>
  <c r="AD235" i="39"/>
  <c r="R234" i="39"/>
  <c r="Q219" i="39"/>
  <c r="AE228" i="39"/>
  <c r="N236" i="39"/>
  <c r="AC221" i="39"/>
  <c r="AF224" i="39"/>
  <c r="AE232" i="39"/>
  <c r="R212" i="39"/>
  <c r="AB228" i="39"/>
  <c r="S211" i="39"/>
  <c r="P233" i="39"/>
  <c r="V239" i="39"/>
  <c r="X218" i="39"/>
  <c r="AC225" i="39"/>
  <c r="V222" i="39"/>
  <c r="AA231" i="39"/>
  <c r="AC227" i="39"/>
  <c r="S237" i="39"/>
  <c r="AG226" i="39"/>
  <c r="AG238" i="39"/>
  <c r="AA233" i="39"/>
  <c r="AJ235" i="39"/>
  <c r="T228" i="39"/>
  <c r="AG236" i="39"/>
  <c r="Y229" i="39"/>
  <c r="V230" i="39"/>
  <c r="P208" i="39"/>
  <c r="AR237" i="39"/>
  <c r="AS239" i="39"/>
  <c r="AD234" i="39"/>
  <c r="U228" i="39"/>
  <c r="P236" i="39"/>
  <c r="X221" i="39"/>
  <c r="P224" i="39"/>
  <c r="AD237" i="39"/>
  <c r="O216" i="39"/>
  <c r="S213" i="39"/>
  <c r="AI236" i="39"/>
  <c r="R238" i="39"/>
  <c r="AB230" i="39"/>
  <c r="N216" i="39"/>
  <c r="AB233" i="39"/>
  <c r="AK235" i="39"/>
  <c r="V217" i="39"/>
  <c r="AH236" i="39"/>
  <c r="W231" i="39"/>
  <c r="AN232" i="39"/>
  <c r="O226" i="39"/>
  <c r="AH238" i="39"/>
  <c r="O211" i="39"/>
  <c r="W233" i="39"/>
  <c r="AM235" i="39"/>
  <c r="Q209" i="39"/>
  <c r="P217" i="39"/>
  <c r="AQ236" i="39"/>
  <c r="AF229" i="39"/>
  <c r="AC230" i="39"/>
  <c r="AC224" i="39"/>
  <c r="R232" i="39"/>
  <c r="R220" i="39"/>
  <c r="U216" i="39"/>
  <c r="V233" i="39"/>
  <c r="Z223" i="39"/>
  <c r="AG239" i="39"/>
  <c r="U234" i="39"/>
  <c r="AJ231" i="39"/>
  <c r="AE227" i="39"/>
  <c r="AN237" i="39"/>
  <c r="P226" i="39"/>
  <c r="S238" i="39"/>
  <c r="W215" i="39"/>
  <c r="AL233" i="39"/>
  <c r="X235" i="39"/>
  <c r="S228" i="39"/>
  <c r="W236" i="39"/>
  <c r="R226" i="39"/>
  <c r="AK238" i="39"/>
  <c r="T213" i="39"/>
  <c r="W223" i="39"/>
  <c r="AH233" i="39"/>
  <c r="X239" i="39"/>
  <c r="Z218" i="39"/>
  <c r="Q225" i="39"/>
  <c r="AM231" i="39"/>
  <c r="P227" i="39"/>
  <c r="AK237" i="39"/>
  <c r="AI238" i="39"/>
  <c r="AQ235" i="39"/>
  <c r="N228" i="39"/>
  <c r="N233" i="39"/>
  <c r="T239" i="39"/>
  <c r="AN235" i="39"/>
  <c r="T217" i="39"/>
  <c r="AD231" i="39"/>
  <c r="O207" i="39"/>
  <c r="Q230" i="39"/>
  <c r="O224" i="39"/>
  <c r="S232" i="39"/>
  <c r="U220" i="39"/>
  <c r="T216" i="39"/>
  <c r="AP239" i="39"/>
  <c r="AM234" i="39"/>
  <c r="V219" i="39"/>
  <c r="O217" i="39"/>
  <c r="Z236" i="39"/>
  <c r="O231" i="39"/>
  <c r="N221" i="39"/>
  <c r="U224" i="39"/>
  <c r="Y232" i="39"/>
  <c r="Y220" i="39"/>
  <c r="X216" i="39"/>
  <c r="AA224" i="39"/>
  <c r="AF227" i="39"/>
  <c r="P213" i="39"/>
  <c r="AB238" i="39"/>
  <c r="N211" i="39"/>
  <c r="O233" i="39"/>
  <c r="AE235" i="39"/>
  <c r="P209" i="39"/>
  <c r="X217" i="39"/>
  <c r="R231" i="39"/>
  <c r="AA227" i="39"/>
  <c r="X237" i="39"/>
  <c r="AS238" i="39"/>
  <c r="N223" i="39"/>
  <c r="AG233" i="39"/>
  <c r="U239" i="39"/>
  <c r="P218" i="39"/>
  <c r="X225" i="39"/>
  <c r="Y217" i="39"/>
  <c r="AA222" i="39"/>
  <c r="AE231" i="39"/>
  <c r="Q221" i="39"/>
  <c r="Q224" i="39"/>
  <c r="AB232" i="39"/>
  <c r="P220" i="39"/>
  <c r="U238" i="39"/>
  <c r="P212" i="39"/>
  <c r="R213" i="39"/>
  <c r="AO233" i="39"/>
  <c r="AB239" i="39"/>
  <c r="AK231" i="39"/>
  <c r="AI239" i="39"/>
  <c r="W234" i="39"/>
  <c r="S219" i="39"/>
  <c r="AI227" i="39"/>
  <c r="N210" i="39"/>
  <c r="AH237" i="39"/>
  <c r="U223" i="39"/>
  <c r="P214" i="39"/>
  <c r="AC233" i="39"/>
  <c r="AJ228" i="39"/>
  <c r="Q236" i="39"/>
  <c r="S229" i="39"/>
  <c r="Q237" i="39"/>
  <c r="U226" i="39"/>
  <c r="W238" i="39"/>
  <c r="Z235" i="39"/>
  <c r="AA223" i="39"/>
  <c r="R239" i="39"/>
  <c r="T214" i="39"/>
  <c r="AA234" i="39"/>
  <c r="AF225" i="39"/>
  <c r="S236" i="39"/>
  <c r="Q210" i="39"/>
  <c r="AA229" i="39"/>
  <c r="AM237" i="39"/>
  <c r="T218" i="39"/>
  <c r="W217" i="39"/>
  <c r="AB223" i="39"/>
  <c r="X233" i="39"/>
  <c r="AD239" i="39"/>
  <c r="AP235" i="39"/>
  <c r="V225" i="39"/>
  <c r="Z222" i="39"/>
  <c r="Q231" i="39"/>
  <c r="R227" i="39"/>
  <c r="T230" i="39"/>
  <c r="S224" i="39"/>
  <c r="N232" i="39"/>
  <c r="AB220" i="39"/>
  <c r="S216" i="39"/>
  <c r="T215" i="39"/>
  <c r="Q214" i="39"/>
  <c r="AP234" i="39"/>
  <c r="N217" i="39"/>
  <c r="AG231" i="39"/>
  <c r="S227" i="39"/>
  <c r="AI232" i="39"/>
  <c r="V220" i="39"/>
  <c r="AD238" i="39"/>
  <c r="O209" i="39"/>
  <c r="AO236" i="39"/>
  <c r="AD230" i="39"/>
  <c r="V226" i="39"/>
  <c r="V238" i="39"/>
  <c r="T212" i="39"/>
  <c r="T223" i="39"/>
  <c r="Y233" i="39"/>
  <c r="N239" i="39"/>
  <c r="O218" i="39"/>
  <c r="P225" i="39"/>
  <c r="T222" i="39"/>
  <c r="U231" i="39"/>
  <c r="O227" i="39"/>
  <c r="R237" i="39"/>
  <c r="R223" i="39"/>
  <c r="AE239" i="39"/>
  <c r="U218" i="39"/>
  <c r="AA225" i="39"/>
  <c r="W222" i="39"/>
  <c r="Z231" i="39"/>
  <c r="T227" i="39"/>
  <c r="U221" i="39"/>
  <c r="AB224" i="39"/>
  <c r="O232" i="39"/>
  <c r="Q226" i="39"/>
  <c r="AR238" i="39"/>
  <c r="T231" i="39"/>
  <c r="O215" i="39"/>
  <c r="N214" i="39"/>
  <c r="Q235" i="39"/>
  <c r="AG234" i="39"/>
  <c r="P219" i="39"/>
  <c r="W228" i="39"/>
  <c r="AP236" i="39"/>
  <c r="U237" i="39"/>
  <c r="AE223" i="39"/>
  <c r="R211" i="39"/>
  <c r="AM233" i="39"/>
  <c r="AK239" i="39"/>
  <c r="R218" i="39"/>
  <c r="U225" i="39"/>
  <c r="R217" i="39"/>
  <c r="N231" i="39"/>
  <c r="AD229" i="39"/>
  <c r="AI230" i="39"/>
  <c r="AQ237" i="39"/>
  <c r="X226" i="39"/>
  <c r="Y238" i="39"/>
  <c r="AO234" i="39"/>
  <c r="P222" i="39"/>
  <c r="AT239" i="39"/>
  <c r="V214" i="39"/>
  <c r="AK234" i="39"/>
  <c r="U236" i="39"/>
  <c r="O229" i="39"/>
  <c r="N230" i="39"/>
  <c r="O208" i="39"/>
  <c r="AK232" i="39"/>
  <c r="Z220" i="39"/>
  <c r="AF234" i="39"/>
  <c r="P223" i="39"/>
  <c r="AN233" i="39"/>
  <c r="AF239" i="39"/>
  <c r="S218" i="39"/>
  <c r="Y225" i="39"/>
  <c r="AB222" i="39"/>
  <c r="AI231" i="39"/>
  <c r="N227" i="39"/>
  <c r="W221" i="39"/>
  <c r="X232" i="39"/>
  <c r="S212" i="39"/>
  <c r="O213" i="39"/>
  <c r="AH235" i="39"/>
  <c r="O222" i="39"/>
  <c r="AB231" i="39"/>
  <c r="AD227" i="39"/>
  <c r="AD232" i="39"/>
  <c r="AF226" i="39"/>
  <c r="X238" i="39"/>
  <c r="AA226" i="39"/>
  <c r="AF232" i="39"/>
  <c r="Y223" i="39"/>
  <c r="W239" i="39"/>
  <c r="N218" i="39"/>
  <c r="S225" i="39"/>
  <c r="AC222" i="39"/>
  <c r="Y227" i="39"/>
  <c r="U229" i="39"/>
  <c r="W230" i="39"/>
  <c r="AB237" i="39"/>
  <c r="Y239" i="39"/>
  <c r="N234" i="39"/>
  <c r="AD222" i="39"/>
  <c r="AC231" i="39"/>
  <c r="W227" i="39"/>
  <c r="AB226" i="39"/>
  <c r="AN238" i="39"/>
  <c r="S215" i="39"/>
  <c r="U235" i="39"/>
  <c r="V215" i="39"/>
  <c r="AI235" i="39"/>
  <c r="Z228" i="39"/>
  <c r="O236" i="39"/>
  <c r="Z229" i="39"/>
  <c r="P230" i="39"/>
  <c r="W237" i="39"/>
  <c r="N219" i="39"/>
  <c r="O223" i="39"/>
  <c r="Z233" i="39"/>
  <c r="P239" i="39"/>
  <c r="Y218" i="39"/>
  <c r="AE225" i="39"/>
  <c r="Y222" i="39"/>
  <c r="X231" i="39"/>
  <c r="AH229" i="39"/>
  <c r="X230" i="39"/>
  <c r="AC237" i="39"/>
  <c r="AA238" i="39"/>
  <c r="R236" i="39"/>
  <c r="AG235" i="39"/>
  <c r="P234" i="39"/>
  <c r="Y219" i="39"/>
  <c r="P228" i="39"/>
  <c r="AE236" i="39"/>
  <c r="Q229" i="39"/>
  <c r="AF230" i="39"/>
  <c r="AD224" i="39"/>
  <c r="AC232" i="39"/>
  <c r="AA220" i="39"/>
  <c r="R216" i="39"/>
  <c r="AN239" i="39"/>
  <c r="S222" i="39"/>
  <c r="AD223" i="39"/>
  <c r="Z239" i="39"/>
  <c r="AI234" i="39"/>
  <c r="AG225" i="39"/>
  <c r="X227" i="39"/>
  <c r="V221" i="39"/>
  <c r="S226" i="39"/>
  <c r="N238" i="39"/>
  <c r="T233" i="39"/>
  <c r="AC235" i="39"/>
  <c r="N209" i="39"/>
  <c r="X222" i="39"/>
  <c r="Q227" i="39"/>
  <c r="AM232" i="39"/>
  <c r="AD226" i="39"/>
  <c r="Z238" i="39"/>
  <c r="W224" i="39"/>
  <c r="AE229" i="39"/>
  <c r="AI237" i="39"/>
  <c r="Q232" i="39"/>
  <c r="Q239" i="39"/>
  <c r="AJ234" i="39"/>
  <c r="X229" i="39"/>
  <c r="R230" i="39"/>
  <c r="AL237" i="39"/>
  <c r="P216" i="39"/>
  <c r="Q213" i="39"/>
  <c r="AA239" i="39"/>
  <c r="O234" i="39"/>
  <c r="R219" i="39"/>
  <c r="AH227" i="39"/>
  <c r="P210" i="39"/>
  <c r="AF237" i="39"/>
  <c r="W226" i="39"/>
  <c r="AP238" i="39"/>
  <c r="V234" i="39"/>
  <c r="Z227" i="39"/>
  <c r="V235" i="39"/>
  <c r="AI228" i="39"/>
  <c r="AN236" i="39"/>
  <c r="V229" i="39"/>
  <c r="AH230" i="39"/>
  <c r="N224" i="39"/>
  <c r="Z232" i="39"/>
  <c r="S220" i="39"/>
  <c r="Q216" i="39"/>
  <c r="AI233" i="39"/>
  <c r="S223" i="39"/>
  <c r="AO239" i="39"/>
  <c r="S234" i="39"/>
  <c r="AB225" i="39"/>
  <c r="U222" i="39"/>
  <c r="S231" i="39"/>
  <c r="U227" i="39"/>
  <c r="S230" i="39"/>
  <c r="N208" i="39"/>
  <c r="AE237" i="39"/>
  <c r="AL239" i="39"/>
  <c r="Q215" i="39"/>
  <c r="AB235" i="39"/>
  <c r="Z234" i="39"/>
  <c r="Z219" i="39"/>
  <c r="AA228" i="39"/>
  <c r="Y236" i="39"/>
  <c r="N207" i="39"/>
  <c r="AA230" i="39"/>
  <c r="Z224" i="39"/>
  <c r="P232" i="39"/>
  <c r="N212" i="39"/>
  <c r="R225" i="39"/>
  <c r="AU239" i="39"/>
  <c r="AN234" i="39"/>
  <c r="AA236" i="39"/>
  <c r="R210" i="39"/>
  <c r="AG237" i="39"/>
  <c r="N226" i="39"/>
  <c r="AM238" i="39"/>
  <c r="Q211" i="39"/>
  <c r="AD233" i="39"/>
  <c r="W235" i="39"/>
  <c r="W225" i="39"/>
  <c r="N229" i="39"/>
  <c r="O230" i="39"/>
  <c r="P237" i="39"/>
  <c r="AJ238" i="39"/>
  <c r="AF228" i="39"/>
  <c r="AA232" i="39"/>
  <c r="AG229" i="39"/>
  <c r="AB229" i="39"/>
  <c r="AO237" i="39"/>
  <c r="S239" i="39"/>
  <c r="AL234" i="39"/>
  <c r="X219" i="39"/>
  <c r="AD228" i="39"/>
  <c r="AB236" i="39"/>
  <c r="AK229" i="39"/>
  <c r="U230" i="39"/>
  <c r="AG232" i="39"/>
  <c r="Q220" i="39"/>
  <c r="O212" i="39"/>
  <c r="N215" i="39"/>
  <c r="R214" i="39"/>
  <c r="AO235" i="39"/>
  <c r="Y234" i="39"/>
  <c r="W219" i="39"/>
  <c r="O228" i="39"/>
  <c r="AJ236" i="39"/>
  <c r="Z237" i="39"/>
  <c r="AT238" i="39"/>
  <c r="X223" i="39"/>
  <c r="U233" i="39"/>
  <c r="P235" i="39"/>
  <c r="N225" i="39"/>
  <c r="Q217" i="39"/>
  <c r="AR236" i="39"/>
  <c r="AI229" i="39"/>
  <c r="AK230" i="39"/>
  <c r="Y224" i="39"/>
  <c r="AJ232" i="39"/>
  <c r="X220" i="39"/>
  <c r="AC238" i="39"/>
  <c r="Q212" i="39"/>
  <c r="N213" i="39"/>
  <c r="AF233" i="39"/>
  <c r="AH239" i="39"/>
  <c r="O225" i="39"/>
  <c r="AQ239" i="39"/>
  <c r="U214" i="39"/>
  <c r="Y235" i="39"/>
  <c r="AC234" i="39"/>
  <c r="AL231" i="39"/>
  <c r="AG227" i="39"/>
  <c r="AL230" i="39"/>
  <c r="V224" i="39"/>
  <c r="AH232" i="39"/>
  <c r="T220" i="39"/>
  <c r="S233" i="39"/>
  <c r="AL235" i="39"/>
  <c r="S217" i="39"/>
  <c r="V231" i="39"/>
  <c r="O221" i="39"/>
  <c r="N206" i="39"/>
  <c r="Z226" i="39"/>
  <c r="AQ238" i="39"/>
  <c r="U213" i="39"/>
  <c r="O214" i="39"/>
  <c r="X234" i="39"/>
  <c r="U219" i="39"/>
  <c r="AH228" i="39"/>
  <c r="AC236" i="39"/>
  <c r="T229" i="39"/>
  <c r="AA237" i="39"/>
  <c r="AH226" i="39"/>
  <c r="AO238" i="39"/>
  <c r="AC223" i="39"/>
  <c r="Q233" i="39"/>
  <c r="AJ239" i="39"/>
  <c r="W218" i="39"/>
  <c r="Z225" i="39"/>
  <c r="V228" i="39"/>
  <c r="T236" i="39"/>
  <c r="P229" i="39"/>
  <c r="AG230" i="39"/>
  <c r="AP237" i="39"/>
  <c r="U217" i="39"/>
  <c r="W216" i="39"/>
  <c r="V232" i="39"/>
  <c r="P238" i="39"/>
  <c r="S221" i="39"/>
  <c r="AS237" i="39"/>
  <c r="U215" i="39"/>
  <c r="S214" i="39"/>
  <c r="Q234" i="39"/>
  <c r="O219" i="39"/>
  <c r="Y228" i="39"/>
  <c r="AD236" i="39"/>
  <c r="Z221" i="39"/>
  <c r="X224" i="39"/>
  <c r="T232" i="39"/>
  <c r="W220" i="39"/>
  <c r="AL238" i="39"/>
  <c r="AA235" i="39"/>
  <c r="R228" i="39"/>
  <c r="AL236" i="39"/>
  <c r="R229" i="39"/>
  <c r="AE230" i="39"/>
  <c r="AJ237" i="39"/>
  <c r="AK236" i="39"/>
  <c r="P211" i="39"/>
  <c r="AE233" i="39"/>
  <c r="AC239" i="39"/>
  <c r="Q218" i="39"/>
  <c r="AD225" i="39"/>
  <c r="Q222" i="39"/>
  <c r="P231" i="39"/>
  <c r="Y221" i="39"/>
  <c r="AE224" i="39"/>
  <c r="W232" i="39"/>
  <c r="Y226" i="39"/>
  <c r="O238" i="39"/>
  <c r="O235" i="39"/>
  <c r="T235" i="39"/>
  <c r="AE234" i="39"/>
  <c r="T219" i="39"/>
  <c r="O210" i="39"/>
  <c r="R221" i="39"/>
  <c r="R224" i="39"/>
  <c r="U232" i="39"/>
  <c r="O220" i="39"/>
  <c r="V216" i="39"/>
  <c r="V227" i="39"/>
  <c r="AK233" i="39"/>
  <c r="AR239" i="39"/>
  <c r="AF235" i="39"/>
  <c r="R222" i="39"/>
  <c r="AF231" i="39"/>
  <c r="AA221" i="39"/>
  <c r="Y237" i="39"/>
  <c r="AC226" i="39"/>
  <c r="AE238" i="39"/>
  <c r="R215" i="39"/>
  <c r="R235" i="39"/>
  <c r="AH234" i="39"/>
  <c r="AA219" i="39"/>
  <c r="X228" i="39"/>
  <c r="AM236" i="39"/>
  <c r="W229" i="39"/>
  <c r="N237" i="39"/>
  <c r="T238" i="39"/>
  <c r="Q223" i="39"/>
  <c r="O239" i="39"/>
  <c r="AB234" i="39"/>
  <c r="Q228" i="39"/>
  <c r="V236" i="39"/>
  <c r="AJ229" i="39"/>
  <c r="AJ230" i="39"/>
  <c r="T237" i="39"/>
  <c r="N220" i="39"/>
  <c r="Y230" i="39"/>
  <c r="V237" i="39"/>
  <c r="P221" i="39"/>
  <c r="D216" i="39"/>
  <c r="C206" i="39"/>
  <c r="BO130" i="37"/>
  <c r="BG130" i="37"/>
  <c r="AY130" i="37"/>
  <c r="AQ130" i="37"/>
  <c r="AI130" i="37"/>
  <c r="AA130" i="37"/>
  <c r="S130" i="37"/>
  <c r="BN130" i="37"/>
  <c r="BF130" i="37"/>
  <c r="AX130" i="37"/>
  <c r="AP130" i="37"/>
  <c r="AH130" i="37"/>
  <c r="Z130" i="37"/>
  <c r="R130" i="37"/>
  <c r="BK130" i="37"/>
  <c r="BC130" i="37"/>
  <c r="AU130" i="37"/>
  <c r="AM130" i="37"/>
  <c r="AE130" i="37"/>
  <c r="W130" i="37"/>
  <c r="O130" i="37"/>
  <c r="BP130" i="37"/>
  <c r="BB130" i="37"/>
  <c r="AO130" i="37"/>
  <c r="AC130" i="37"/>
  <c r="P130" i="37"/>
  <c r="BJ130" i="37"/>
  <c r="AW130" i="37"/>
  <c r="AK130" i="37"/>
  <c r="X130" i="37"/>
  <c r="BI130" i="37"/>
  <c r="AV130" i="37"/>
  <c r="AJ130" i="37"/>
  <c r="V130" i="37"/>
  <c r="BH130" i="37"/>
  <c r="AT130" i="37"/>
  <c r="AG130" i="37"/>
  <c r="U130" i="37"/>
  <c r="BQ130" i="37"/>
  <c r="BD130" i="37"/>
  <c r="AR130" i="37"/>
  <c r="AD130" i="37"/>
  <c r="Q130" i="37"/>
  <c r="AZ130" i="37"/>
  <c r="N130" i="37"/>
  <c r="AS130" i="37"/>
  <c r="AN130" i="37"/>
  <c r="BR130" i="37"/>
  <c r="AL130" i="37"/>
  <c r="BM130" i="37"/>
  <c r="AF130" i="37"/>
  <c r="BL130" i="37"/>
  <c r="AB130" i="37"/>
  <c r="BA130" i="37"/>
  <c r="T130" i="37"/>
  <c r="BE130" i="37"/>
  <c r="Y130" i="37"/>
  <c r="BG124" i="37"/>
  <c r="AY124" i="37"/>
  <c r="AQ124" i="37"/>
  <c r="AI124" i="37"/>
  <c r="AA124" i="37"/>
  <c r="S124" i="37"/>
  <c r="BK124" i="37"/>
  <c r="BC124" i="37"/>
  <c r="AU124" i="37"/>
  <c r="AM124" i="37"/>
  <c r="AE124" i="37"/>
  <c r="W124" i="37"/>
  <c r="O124" i="37"/>
  <c r="BF124" i="37"/>
  <c r="AV124" i="37"/>
  <c r="AK124" i="37"/>
  <c r="Z124" i="37"/>
  <c r="P124" i="37"/>
  <c r="BB124" i="37"/>
  <c r="AR124" i="37"/>
  <c r="AG124" i="37"/>
  <c r="V124" i="37"/>
  <c r="BL124" i="37"/>
  <c r="BA124" i="37"/>
  <c r="AP124" i="37"/>
  <c r="AF124" i="37"/>
  <c r="U124" i="37"/>
  <c r="BJ124" i="37"/>
  <c r="AZ124" i="37"/>
  <c r="AO124" i="37"/>
  <c r="AD124" i="37"/>
  <c r="T124" i="37"/>
  <c r="BH124" i="37"/>
  <c r="AW124" i="37"/>
  <c r="AL124" i="37"/>
  <c r="AB124" i="37"/>
  <c r="Q124" i="37"/>
  <c r="AX124" i="37"/>
  <c r="X124" i="37"/>
  <c r="AT124" i="37"/>
  <c r="R124" i="37"/>
  <c r="AS124" i="37"/>
  <c r="N124" i="37"/>
  <c r="AN124" i="37"/>
  <c r="AJ124" i="37"/>
  <c r="BI124" i="37"/>
  <c r="AH124" i="37"/>
  <c r="BD124" i="37"/>
  <c r="Y124" i="37"/>
  <c r="BE124" i="37"/>
  <c r="AC124" i="37"/>
  <c r="BG126" i="37"/>
  <c r="AY126" i="37"/>
  <c r="AQ126" i="37"/>
  <c r="AI126" i="37"/>
  <c r="AA126" i="37"/>
  <c r="S126" i="37"/>
  <c r="BN126" i="37"/>
  <c r="BF126" i="37"/>
  <c r="BK126" i="37"/>
  <c r="BC126" i="37"/>
  <c r="AU126" i="37"/>
  <c r="AM126" i="37"/>
  <c r="AE126" i="37"/>
  <c r="W126" i="37"/>
  <c r="O126" i="37"/>
  <c r="BJ126" i="37"/>
  <c r="AX126" i="37"/>
  <c r="AN126" i="37"/>
  <c r="AC126" i="37"/>
  <c r="R126" i="37"/>
  <c r="BE126" i="37"/>
  <c r="AT126" i="37"/>
  <c r="AJ126" i="37"/>
  <c r="Y126" i="37"/>
  <c r="N126" i="37"/>
  <c r="BD126" i="37"/>
  <c r="AS126" i="37"/>
  <c r="AH126" i="37"/>
  <c r="X126" i="37"/>
  <c r="BB126" i="37"/>
  <c r="AR126" i="37"/>
  <c r="AG126" i="37"/>
  <c r="V126" i="37"/>
  <c r="BL126" i="37"/>
  <c r="AZ126" i="37"/>
  <c r="AO126" i="37"/>
  <c r="AD126" i="37"/>
  <c r="T126" i="37"/>
  <c r="BH126" i="37"/>
  <c r="AB126" i="37"/>
  <c r="BA126" i="37"/>
  <c r="Z126" i="37"/>
  <c r="AW126" i="37"/>
  <c r="U126" i="37"/>
  <c r="AV126" i="37"/>
  <c r="Q126" i="37"/>
  <c r="AP126" i="37"/>
  <c r="P126" i="37"/>
  <c r="AL126" i="37"/>
  <c r="BI126" i="37"/>
  <c r="AF126" i="37"/>
  <c r="BM126" i="37"/>
  <c r="AK126" i="37"/>
  <c r="BB120" i="37"/>
  <c r="AT120" i="37"/>
  <c r="AL120" i="37"/>
  <c r="AD120" i="37"/>
  <c r="V120" i="37"/>
  <c r="N120" i="37"/>
  <c r="BA120" i="37"/>
  <c r="AS120" i="37"/>
  <c r="AK120" i="37"/>
  <c r="AC120" i="37"/>
  <c r="U120" i="37"/>
  <c r="BF120" i="37"/>
  <c r="AX120" i="37"/>
  <c r="AP120" i="37"/>
  <c r="AH120" i="37"/>
  <c r="Z120" i="37"/>
  <c r="R120" i="37"/>
  <c r="AW120" i="37"/>
  <c r="AJ120" i="37"/>
  <c r="X120" i="37"/>
  <c r="BH120" i="37"/>
  <c r="AV120" i="37"/>
  <c r="AI120" i="37"/>
  <c r="W120" i="37"/>
  <c r="BG120" i="37"/>
  <c r="AU120" i="37"/>
  <c r="AG120" i="37"/>
  <c r="T120" i="37"/>
  <c r="BE120" i="37"/>
  <c r="AR120" i="37"/>
  <c r="AF120" i="37"/>
  <c r="S120" i="37"/>
  <c r="BD120" i="37"/>
  <c r="AQ120" i="37"/>
  <c r="AE120" i="37"/>
  <c r="Q120" i="37"/>
  <c r="BC120" i="37"/>
  <c r="AO120" i="37"/>
  <c r="AB120" i="37"/>
  <c r="P120" i="37"/>
  <c r="AY120" i="37"/>
  <c r="AM120" i="37"/>
  <c r="Y120" i="37"/>
  <c r="AZ120" i="37"/>
  <c r="AN120" i="37"/>
  <c r="AA120" i="37"/>
  <c r="O120" i="37"/>
  <c r="BK123" i="37"/>
  <c r="BC123" i="37"/>
  <c r="AU123" i="37"/>
  <c r="AM123" i="37"/>
  <c r="AE123" i="37"/>
  <c r="W123" i="37"/>
  <c r="O123" i="37"/>
  <c r="BG123" i="37"/>
  <c r="AY123" i="37"/>
  <c r="AQ123" i="37"/>
  <c r="AI123" i="37"/>
  <c r="AA123" i="37"/>
  <c r="S123" i="37"/>
  <c r="BE123" i="37"/>
  <c r="AT123" i="37"/>
  <c r="AJ123" i="37"/>
  <c r="Y123" i="37"/>
  <c r="N123" i="37"/>
  <c r="BA123" i="37"/>
  <c r="AP123" i="37"/>
  <c r="AF123" i="37"/>
  <c r="U123" i="37"/>
  <c r="BJ123" i="37"/>
  <c r="AZ123" i="37"/>
  <c r="AO123" i="37"/>
  <c r="AD123" i="37"/>
  <c r="T123" i="37"/>
  <c r="BI123" i="37"/>
  <c r="AX123" i="37"/>
  <c r="AN123" i="37"/>
  <c r="AC123" i="37"/>
  <c r="BF123" i="37"/>
  <c r="AV123" i="37"/>
  <c r="AK123" i="37"/>
  <c r="Z123" i="37"/>
  <c r="P123" i="37"/>
  <c r="AW123" i="37"/>
  <c r="V123" i="37"/>
  <c r="AS123" i="37"/>
  <c r="R123" i="37"/>
  <c r="AR123" i="37"/>
  <c r="Q123" i="37"/>
  <c r="AL123" i="37"/>
  <c r="AH123" i="37"/>
  <c r="BH123" i="37"/>
  <c r="AG123" i="37"/>
  <c r="BB123" i="37"/>
  <c r="X123" i="37"/>
  <c r="AB123" i="37"/>
  <c r="BD123" i="37"/>
  <c r="BK127" i="37"/>
  <c r="BC127" i="37"/>
  <c r="AU127" i="37"/>
  <c r="AM127" i="37"/>
  <c r="AE127" i="37"/>
  <c r="W127" i="37"/>
  <c r="O127" i="37"/>
  <c r="BJ127" i="37"/>
  <c r="BB127" i="37"/>
  <c r="AT127" i="37"/>
  <c r="AL127" i="37"/>
  <c r="AD127" i="37"/>
  <c r="V127" i="37"/>
  <c r="N127" i="37"/>
  <c r="BO127" i="37"/>
  <c r="BG127" i="37"/>
  <c r="AY127" i="37"/>
  <c r="AQ127" i="37"/>
  <c r="AI127" i="37"/>
  <c r="AA127" i="37"/>
  <c r="S127" i="37"/>
  <c r="BL127" i="37"/>
  <c r="AX127" i="37"/>
  <c r="AK127" i="37"/>
  <c r="Y127" i="37"/>
  <c r="BF127" i="37"/>
  <c r="AS127" i="37"/>
  <c r="AG127" i="37"/>
  <c r="T127" i="37"/>
  <c r="BE127" i="37"/>
  <c r="AR127" i="37"/>
  <c r="AF127" i="37"/>
  <c r="R127" i="37"/>
  <c r="BD127" i="37"/>
  <c r="AP127" i="37"/>
  <c r="AC127" i="37"/>
  <c r="Q127" i="37"/>
  <c r="BM127" i="37"/>
  <c r="AZ127" i="37"/>
  <c r="AN127" i="37"/>
  <c r="Z127" i="37"/>
  <c r="AO127" i="37"/>
  <c r="AJ127" i="37"/>
  <c r="BN127" i="37"/>
  <c r="AH127" i="37"/>
  <c r="BI127" i="37"/>
  <c r="AB127" i="37"/>
  <c r="BH127" i="37"/>
  <c r="X127" i="37"/>
  <c r="BA127" i="37"/>
  <c r="U127" i="37"/>
  <c r="AV127" i="37"/>
  <c r="AW127" i="37"/>
  <c r="P127" i="37"/>
  <c r="CQ155" i="37"/>
  <c r="CQ157" i="37" s="1"/>
  <c r="CQ158" i="37" s="1"/>
  <c r="CQ159" i="37" s="1"/>
  <c r="B159" i="37" s="1"/>
  <c r="CQ84" i="37" a="1"/>
  <c r="CQ84" i="37" s="1"/>
  <c r="D76" i="37" s="1"/>
  <c r="E76" i="37" s="1"/>
  <c r="D208" i="37"/>
  <c r="E208" i="37" s="1"/>
  <c r="CQ225" i="37"/>
  <c r="B220" i="37" s="1"/>
  <c r="D211" i="37"/>
  <c r="CQ218" i="37"/>
  <c r="E145" i="37"/>
  <c r="F144" i="37" s="1"/>
  <c r="G144" i="37" s="1"/>
  <c r="I144" i="37" s="1"/>
  <c r="CQ83" i="37"/>
  <c r="C79" i="37" s="1"/>
  <c r="C78" i="37"/>
  <c r="D9" i="37"/>
  <c r="E9" i="37" s="1"/>
  <c r="CQ26" i="37"/>
  <c r="B21" i="37" s="1"/>
  <c r="D12" i="37"/>
  <c r="CQ19" i="37"/>
  <c r="E73" i="33" l="1"/>
  <c r="C52" i="3"/>
  <c r="O200" i="1"/>
  <c r="U175" i="1" s="1"/>
  <c r="D72" i="33"/>
  <c r="E72" i="33" s="1"/>
  <c r="F70" i="33"/>
  <c r="G70" i="33" s="1"/>
  <c r="I70" i="33" s="1"/>
  <c r="E85" i="33"/>
  <c r="G85" i="33" s="1"/>
  <c r="F79" i="33"/>
  <c r="CV217" i="39"/>
  <c r="D74" i="33" s="1"/>
  <c r="E74" i="33" s="1"/>
  <c r="F82" i="33" s="1"/>
  <c r="CV152" i="39"/>
  <c r="D53" i="33" s="1"/>
  <c r="E53" i="33" s="1"/>
  <c r="F49" i="33"/>
  <c r="G49" i="33" s="1"/>
  <c r="I49" i="33" s="1"/>
  <c r="E64" i="33"/>
  <c r="G64" i="33" s="1"/>
  <c r="F58" i="33"/>
  <c r="CV92" i="39" a="1"/>
  <c r="CV92" i="39" s="1"/>
  <c r="D31" i="33" s="1"/>
  <c r="E31" i="33" s="1"/>
  <c r="D30" i="33"/>
  <c r="E30" i="33" s="1"/>
  <c r="CV84" i="39" a="1"/>
  <c r="CV84" i="39" s="1"/>
  <c r="D29" i="33" s="1"/>
  <c r="E29" i="33" s="1"/>
  <c r="D28" i="33"/>
  <c r="E28" i="33" s="1"/>
  <c r="CQ156" i="37"/>
  <c r="B151" i="37" s="1"/>
  <c r="CQ93" i="37"/>
  <c r="B88" i="37" s="1"/>
  <c r="CQ86" i="37"/>
  <c r="CQ88" i="37" s="1"/>
  <c r="CQ220" i="37"/>
  <c r="D210" i="37"/>
  <c r="E210" i="37" s="1"/>
  <c r="F209" i="37" s="1"/>
  <c r="G209" i="37" s="1"/>
  <c r="I209" i="37" s="1"/>
  <c r="F143" i="37"/>
  <c r="G143" i="37" s="1"/>
  <c r="D11" i="37"/>
  <c r="E11" i="37" s="1"/>
  <c r="F10" i="37" s="1"/>
  <c r="G10" i="37" s="1"/>
  <c r="I10" i="37" s="1"/>
  <c r="CQ21" i="37"/>
  <c r="C53" i="3" l="1"/>
  <c r="O201" i="1"/>
  <c r="D151" i="37"/>
  <c r="F72" i="33"/>
  <c r="G72" i="33" s="1"/>
  <c r="I72" i="33" s="1"/>
  <c r="F80" i="33"/>
  <c r="F81" i="33"/>
  <c r="F73" i="33"/>
  <c r="G73" i="33" s="1"/>
  <c r="I73" i="33" s="1"/>
  <c r="F71" i="33"/>
  <c r="G71" i="33" s="1"/>
  <c r="I71" i="33" s="1"/>
  <c r="F50" i="33"/>
  <c r="G50" i="33" s="1"/>
  <c r="I50" i="33" s="1"/>
  <c r="F60" i="33"/>
  <c r="F59" i="33"/>
  <c r="F61" i="33"/>
  <c r="F52" i="33"/>
  <c r="G52" i="33" s="1"/>
  <c r="I52" i="33" s="1"/>
  <c r="F51" i="33"/>
  <c r="G51" i="33" s="1"/>
  <c r="I51" i="33" s="1"/>
  <c r="CV85" i="39"/>
  <c r="D32" i="33" s="1"/>
  <c r="E32" i="33" s="1"/>
  <c r="F31" i="33" s="1"/>
  <c r="G31" i="33" s="1"/>
  <c r="I31" i="33" s="1"/>
  <c r="F28" i="33"/>
  <c r="G28" i="33" s="1"/>
  <c r="I28" i="33" s="1"/>
  <c r="F37" i="33"/>
  <c r="E43" i="33"/>
  <c r="G43" i="33" s="1"/>
  <c r="C141" i="37"/>
  <c r="D78" i="37"/>
  <c r="E78" i="37" s="1"/>
  <c r="F77" i="37" s="1"/>
  <c r="G77" i="37" s="1"/>
  <c r="I77" i="37" s="1"/>
  <c r="I143" i="37"/>
  <c r="F208" i="37"/>
  <c r="G208" i="37" s="1"/>
  <c r="I208" i="37" s="1"/>
  <c r="CQ222" i="37"/>
  <c r="CQ223" i="37" s="1"/>
  <c r="CQ224" i="37" s="1"/>
  <c r="B224" i="37" s="1"/>
  <c r="CQ221" i="37"/>
  <c r="B216" i="37" s="1"/>
  <c r="F9" i="37"/>
  <c r="G9" i="37" s="1"/>
  <c r="CQ90" i="37"/>
  <c r="CQ91" i="37" s="1"/>
  <c r="CQ92" i="37" s="1"/>
  <c r="B91" i="37" s="1"/>
  <c r="CQ89" i="37"/>
  <c r="B84" i="37" s="1"/>
  <c r="CQ22" i="37"/>
  <c r="B17" i="37" s="1"/>
  <c r="CQ23" i="37"/>
  <c r="CQ24" i="37" s="1"/>
  <c r="CQ25" i="37" s="1"/>
  <c r="B25" i="37" s="1"/>
  <c r="AG175" i="37" l="1"/>
  <c r="X175" i="37"/>
  <c r="AF175" i="37"/>
  <c r="AR175" i="37"/>
  <c r="Y175" i="37"/>
  <c r="AV175" i="37"/>
  <c r="T175" i="37"/>
  <c r="AN175" i="37"/>
  <c r="N175" i="37"/>
  <c r="Q175" i="37"/>
  <c r="AJ175" i="37"/>
  <c r="AQ175" i="37"/>
  <c r="AM175" i="37"/>
  <c r="AP175" i="37"/>
  <c r="AT175" i="37"/>
  <c r="W175" i="37"/>
  <c r="AC175" i="37"/>
  <c r="AE175" i="37"/>
  <c r="AH175" i="37"/>
  <c r="AL175" i="37"/>
  <c r="AU175" i="37"/>
  <c r="P175" i="37"/>
  <c r="AB175" i="37"/>
  <c r="Z175" i="37"/>
  <c r="AD175" i="37"/>
  <c r="AI175" i="37"/>
  <c r="AA175" i="37"/>
  <c r="R175" i="37"/>
  <c r="V175" i="37"/>
  <c r="U175" i="37"/>
  <c r="S175" i="37"/>
  <c r="AO175" i="37"/>
  <c r="AK175" i="37"/>
  <c r="AS175" i="37"/>
  <c r="O175" i="37"/>
  <c r="AF110" i="37"/>
  <c r="AR110" i="37"/>
  <c r="AA110" i="37"/>
  <c r="AI110" i="37"/>
  <c r="AG110" i="37"/>
  <c r="BE119" i="37"/>
  <c r="AL119" i="37"/>
  <c r="AZ119" i="37"/>
  <c r="W119" i="37"/>
  <c r="BC119" i="37"/>
  <c r="BB118" i="37"/>
  <c r="AK118" i="37"/>
  <c r="R118" i="37"/>
  <c r="Q118" i="37"/>
  <c r="O118" i="37"/>
  <c r="AG118" i="37"/>
  <c r="BE117" i="37"/>
  <c r="AL117" i="37"/>
  <c r="AJ117" i="37"/>
  <c r="BD117" i="37"/>
  <c r="AZ117" i="37"/>
  <c r="AR113" i="37"/>
  <c r="S113" i="37"/>
  <c r="Z113" i="37"/>
  <c r="AU113" i="37"/>
  <c r="R113" i="37"/>
  <c r="AL115" i="37"/>
  <c r="AQ115" i="37"/>
  <c r="AJ115" i="37"/>
  <c r="AS115" i="37"/>
  <c r="AA115" i="37"/>
  <c r="X110" i="37"/>
  <c r="AJ110" i="37"/>
  <c r="N110" i="37"/>
  <c r="V110" i="37"/>
  <c r="S110" i="37"/>
  <c r="AW119" i="37"/>
  <c r="AD119" i="37"/>
  <c r="AM119" i="37"/>
  <c r="AU119" i="37"/>
  <c r="AQ119" i="37"/>
  <c r="AT118" i="37"/>
  <c r="AC118" i="37"/>
  <c r="BE118" i="37"/>
  <c r="BC118" i="37"/>
  <c r="AY118" i="37"/>
  <c r="T118" i="37"/>
  <c r="AW117" i="37"/>
  <c r="AD117" i="37"/>
  <c r="W117" i="37"/>
  <c r="AR117" i="37"/>
  <c r="AM117" i="37"/>
  <c r="AJ113" i="37"/>
  <c r="AV113" i="37"/>
  <c r="N113" i="37"/>
  <c r="AH113" i="37"/>
  <c r="AO113" i="37"/>
  <c r="AX115" i="37"/>
  <c r="AC115" i="37"/>
  <c r="AG115" i="37"/>
  <c r="V115" i="37"/>
  <c r="AE115" i="37"/>
  <c r="N115" i="37"/>
  <c r="P110" i="37"/>
  <c r="AB110" i="37"/>
  <c r="AL110" i="37"/>
  <c r="AT110" i="37"/>
  <c r="AS110" i="37"/>
  <c r="BF119" i="37"/>
  <c r="AO119" i="37"/>
  <c r="V119" i="37"/>
  <c r="AA119" i="37"/>
  <c r="AI119" i="37"/>
  <c r="AC119" i="37"/>
  <c r="AL118" i="37"/>
  <c r="U118" i="37"/>
  <c r="AR118" i="37"/>
  <c r="AO118" i="37"/>
  <c r="AM118" i="37"/>
  <c r="AI118" i="37"/>
  <c r="AO117" i="37"/>
  <c r="V117" i="37"/>
  <c r="AU117" i="37"/>
  <c r="AE117" i="37"/>
  <c r="AA117" i="37"/>
  <c r="AB113" i="37"/>
  <c r="AN113" i="37"/>
  <c r="AX113" i="37"/>
  <c r="V113" i="37"/>
  <c r="AC113" i="37"/>
  <c r="AP115" i="37"/>
  <c r="T115" i="37"/>
  <c r="X115" i="37"/>
  <c r="AY115" i="37"/>
  <c r="Q115" i="37"/>
  <c r="AO115" i="37"/>
  <c r="AU110" i="37"/>
  <c r="T110" i="37"/>
  <c r="Z110" i="37"/>
  <c r="AH110" i="37"/>
  <c r="AX119" i="37"/>
  <c r="AG119" i="37"/>
  <c r="N119" i="37"/>
  <c r="AY119" i="37"/>
  <c r="U119" i="37"/>
  <c r="P119" i="37"/>
  <c r="AD118" i="37"/>
  <c r="BF118" i="37"/>
  <c r="AF118" i="37"/>
  <c r="AB118" i="37"/>
  <c r="Y118" i="37"/>
  <c r="W118" i="37"/>
  <c r="AX117" i="37"/>
  <c r="AG117" i="37"/>
  <c r="N117" i="37"/>
  <c r="AI117" i="37"/>
  <c r="S117" i="37"/>
  <c r="BA117" i="37"/>
  <c r="T113" i="37"/>
  <c r="AF113" i="37"/>
  <c r="AL113" i="37"/>
  <c r="AT113" i="37"/>
  <c r="O113" i="37"/>
  <c r="AH115" i="37"/>
  <c r="AT115" i="37"/>
  <c r="P115" i="37"/>
  <c r="AI115" i="37"/>
  <c r="AR115" i="37"/>
  <c r="AM110" i="37"/>
  <c r="AP110" i="37"/>
  <c r="AX110" i="37"/>
  <c r="U110" i="37"/>
  <c r="AP119" i="37"/>
  <c r="Y119" i="37"/>
  <c r="BA119" i="37"/>
  <c r="AK119" i="37"/>
  <c r="BG119" i="37"/>
  <c r="BD119" i="37"/>
  <c r="V118" i="37"/>
  <c r="AX118" i="37"/>
  <c r="S118" i="37"/>
  <c r="P118" i="37"/>
  <c r="AW118" i="37"/>
  <c r="AV118" i="37"/>
  <c r="AP117" i="37"/>
  <c r="Y117" i="37"/>
  <c r="AY117" i="37"/>
  <c r="U117" i="37"/>
  <c r="BC117" i="37"/>
  <c r="AN117" i="37"/>
  <c r="AY113" i="37"/>
  <c r="X113" i="37"/>
  <c r="Y113" i="37"/>
  <c r="AG113" i="37"/>
  <c r="AP113" i="37"/>
  <c r="Z115" i="37"/>
  <c r="AK115" i="37"/>
  <c r="BC115" i="37"/>
  <c r="U115" i="37"/>
  <c r="AD115" i="37"/>
  <c r="AE110" i="37"/>
  <c r="AC110" i="37"/>
  <c r="AK110" i="37"/>
  <c r="AQ110" i="37"/>
  <c r="AH119" i="37"/>
  <c r="Q119" i="37"/>
  <c r="AN119" i="37"/>
  <c r="X119" i="37"/>
  <c r="AS119" i="37"/>
  <c r="AR119" i="37"/>
  <c r="N118" i="37"/>
  <c r="AP118" i="37"/>
  <c r="BD118" i="37"/>
  <c r="AZ118" i="37"/>
  <c r="AJ118" i="37"/>
  <c r="AH117" i="37"/>
  <c r="Q117" i="37"/>
  <c r="AK117" i="37"/>
  <c r="AS117" i="37"/>
  <c r="AQ117" i="37"/>
  <c r="AB117" i="37"/>
  <c r="AQ113" i="37"/>
  <c r="P113" i="37"/>
  <c r="AW113" i="37"/>
  <c r="U113" i="37"/>
  <c r="AD113" i="37"/>
  <c r="BB115" i="37"/>
  <c r="AB115" i="37"/>
  <c r="AM115" i="37"/>
  <c r="AW115" i="37"/>
  <c r="O115" i="37"/>
  <c r="AV110" i="37"/>
  <c r="W110" i="37"/>
  <c r="Q110" i="37"/>
  <c r="Y110" i="37"/>
  <c r="AD110" i="37"/>
  <c r="Z119" i="37"/>
  <c r="BB119" i="37"/>
  <c r="AB119" i="37"/>
  <c r="AV119" i="37"/>
  <c r="AF119" i="37"/>
  <c r="S119" i="37"/>
  <c r="BA118" i="37"/>
  <c r="AH118" i="37"/>
  <c r="AQ118" i="37"/>
  <c r="AN118" i="37"/>
  <c r="X118" i="37"/>
  <c r="Z117" i="37"/>
  <c r="BB117" i="37"/>
  <c r="X117" i="37"/>
  <c r="AF117" i="37"/>
  <c r="AC117" i="37"/>
  <c r="O117" i="37"/>
  <c r="AI113" i="37"/>
  <c r="BA113" i="37"/>
  <c r="AK113" i="37"/>
  <c r="AS113" i="37"/>
  <c r="Q113" i="37"/>
  <c r="AV115" i="37"/>
  <c r="S115" i="37"/>
  <c r="W115" i="37"/>
  <c r="AF115" i="37"/>
  <c r="AN115" i="37"/>
  <c r="AN110" i="37"/>
  <c r="O110" i="37"/>
  <c r="AO110" i="37"/>
  <c r="AW110" i="37"/>
  <c r="R110" i="37"/>
  <c r="R119" i="37"/>
  <c r="AT119" i="37"/>
  <c r="O119" i="37"/>
  <c r="AJ119" i="37"/>
  <c r="T119" i="37"/>
  <c r="AE119" i="37"/>
  <c r="AS118" i="37"/>
  <c r="Z118" i="37"/>
  <c r="AE118" i="37"/>
  <c r="AA118" i="37"/>
  <c r="AU118" i="37"/>
  <c r="R117" i="37"/>
  <c r="AT117" i="37"/>
  <c r="AV117" i="37"/>
  <c r="T117" i="37"/>
  <c r="P117" i="37"/>
  <c r="AZ113" i="37"/>
  <c r="AA113" i="37"/>
  <c r="AM113" i="37"/>
  <c r="W113" i="37"/>
  <c r="AE113" i="37"/>
  <c r="AU115" i="37"/>
  <c r="AZ115" i="37"/>
  <c r="BA115" i="37"/>
  <c r="R115" i="37"/>
  <c r="Y115" i="37"/>
  <c r="AQ111" i="37"/>
  <c r="P111" i="37"/>
  <c r="AC111" i="37"/>
  <c r="AW111" i="37"/>
  <c r="V111" i="37"/>
  <c r="S109" i="37"/>
  <c r="N109" i="37"/>
  <c r="V109" i="37"/>
  <c r="AC109" i="37"/>
  <c r="AD116" i="37"/>
  <c r="AX116" i="37"/>
  <c r="BC116" i="37"/>
  <c r="AM116" i="37"/>
  <c r="S116" i="37"/>
  <c r="S111" i="37"/>
  <c r="AT111" i="37"/>
  <c r="U109" i="37"/>
  <c r="Z116" i="37"/>
  <c r="AI111" i="37"/>
  <c r="AS111" i="37"/>
  <c r="O111" i="37"/>
  <c r="AK111" i="37"/>
  <c r="AR109" i="37"/>
  <c r="AV109" i="37"/>
  <c r="AL109" i="37"/>
  <c r="AT109" i="37"/>
  <c r="O109" i="37"/>
  <c r="V116" i="37"/>
  <c r="AP116" i="37"/>
  <c r="AO116" i="37"/>
  <c r="Y116" i="37"/>
  <c r="AI116" i="37"/>
  <c r="AA111" i="37"/>
  <c r="AE111" i="37"/>
  <c r="AM111" i="37"/>
  <c r="W111" i="37"/>
  <c r="AJ109" i="37"/>
  <c r="AN109" i="37"/>
  <c r="Y109" i="37"/>
  <c r="AG109" i="37"/>
  <c r="AP109" i="37"/>
  <c r="N116" i="37"/>
  <c r="AH116" i="37"/>
  <c r="AB116" i="37"/>
  <c r="AW116" i="37"/>
  <c r="AG116" i="37"/>
  <c r="AR111" i="37"/>
  <c r="Z111" i="37"/>
  <c r="AF109" i="37"/>
  <c r="BA116" i="37"/>
  <c r="AJ116" i="37"/>
  <c r="R111" i="37"/>
  <c r="AB109" i="37"/>
  <c r="AD109" i="37"/>
  <c r="AZ116" i="37"/>
  <c r="AJ111" i="37"/>
  <c r="AV111" i="37"/>
  <c r="AP111" i="37"/>
  <c r="N111" i="37"/>
  <c r="AG111" i="37"/>
  <c r="T109" i="37"/>
  <c r="X109" i="37"/>
  <c r="AK109" i="37"/>
  <c r="AS109" i="37"/>
  <c r="Q109" i="37"/>
  <c r="AS116" i="37"/>
  <c r="R116" i="37"/>
  <c r="AN116" i="37"/>
  <c r="X116" i="37"/>
  <c r="T116" i="37"/>
  <c r="AB111" i="37"/>
  <c r="AN111" i="37"/>
  <c r="AD111" i="37"/>
  <c r="AX111" i="37"/>
  <c r="U111" i="37"/>
  <c r="AQ109" i="37"/>
  <c r="P109" i="37"/>
  <c r="W109" i="37"/>
  <c r="AE109" i="37"/>
  <c r="BB116" i="37"/>
  <c r="AK116" i="37"/>
  <c r="BD116" i="37"/>
  <c r="AA116" i="37"/>
  <c r="AV116" i="37"/>
  <c r="Q116" i="37"/>
  <c r="AW109" i="37"/>
  <c r="W116" i="37"/>
  <c r="T111" i="37"/>
  <c r="AF111" i="37"/>
  <c r="Q111" i="37"/>
  <c r="AL111" i="37"/>
  <c r="AU111" i="37"/>
  <c r="AI109" i="37"/>
  <c r="AM109" i="37"/>
  <c r="AU109" i="37"/>
  <c r="R109" i="37"/>
  <c r="AT116" i="37"/>
  <c r="AC116" i="37"/>
  <c r="AQ116" i="37"/>
  <c r="O116" i="37"/>
  <c r="AR116" i="37"/>
  <c r="P116" i="37"/>
  <c r="AH111" i="37"/>
  <c r="Z109" i="37"/>
  <c r="AO109" i="37"/>
  <c r="U116" i="37"/>
  <c r="AE116" i="37"/>
  <c r="AF116" i="37"/>
  <c r="AY111" i="37"/>
  <c r="X111" i="37"/>
  <c r="AO111" i="37"/>
  <c r="Y111" i="37"/>
  <c r="AA109" i="37"/>
  <c r="AH109" i="37"/>
  <c r="AL116" i="37"/>
  <c r="AY116" i="37"/>
  <c r="AU116" i="37"/>
  <c r="AN112" i="37"/>
  <c r="AX112" i="37"/>
  <c r="AV114" i="37"/>
  <c r="AF112" i="37"/>
  <c r="AZ112" i="37"/>
  <c r="AT112" i="37"/>
  <c r="R112" i="37"/>
  <c r="AK112" i="37"/>
  <c r="P108" i="37"/>
  <c r="AB108" i="37"/>
  <c r="U108" i="37"/>
  <c r="AC108" i="37"/>
  <c r="AN114" i="37"/>
  <c r="O114" i="37"/>
  <c r="S114" i="37"/>
  <c r="BA114" i="37"/>
  <c r="AK114" i="37"/>
  <c r="T108" i="37"/>
  <c r="AO114" i="37"/>
  <c r="X112" i="37"/>
  <c r="AR112" i="37"/>
  <c r="AH112" i="37"/>
  <c r="AP112" i="37"/>
  <c r="Y112" i="37"/>
  <c r="AU108" i="37"/>
  <c r="AS108" i="37"/>
  <c r="P112" i="37"/>
  <c r="AJ112" i="37"/>
  <c r="U112" i="37"/>
  <c r="AC112" i="37"/>
  <c r="AY112" i="37"/>
  <c r="AM108" i="37"/>
  <c r="AK108" i="37"/>
  <c r="AG108" i="37"/>
  <c r="AL108" i="37"/>
  <c r="X114" i="37"/>
  <c r="AR114" i="37"/>
  <c r="AD114" i="37"/>
  <c r="AA114" i="37"/>
  <c r="AT114" i="37"/>
  <c r="AQ108" i="37"/>
  <c r="AB114" i="37"/>
  <c r="U114" i="37"/>
  <c r="AP108" i="37"/>
  <c r="AX114" i="37"/>
  <c r="Q108" i="37"/>
  <c r="AU112" i="37"/>
  <c r="AB112" i="37"/>
  <c r="AS112" i="37"/>
  <c r="Q112" i="37"/>
  <c r="AL112" i="37"/>
  <c r="AE108" i="37"/>
  <c r="Y108" i="37"/>
  <c r="S108" i="37"/>
  <c r="Z108" i="37"/>
  <c r="P114" i="37"/>
  <c r="AJ114" i="37"/>
  <c r="R114" i="37"/>
  <c r="N114" i="37"/>
  <c r="AH114" i="37"/>
  <c r="AV108" i="37"/>
  <c r="AI108" i="37"/>
  <c r="N108" i="37"/>
  <c r="BB114" i="37"/>
  <c r="AH108" i="37"/>
  <c r="V114" i="37"/>
  <c r="AZ114" i="37"/>
  <c r="AM112" i="37"/>
  <c r="T112" i="37"/>
  <c r="AG112" i="37"/>
  <c r="AO112" i="37"/>
  <c r="Z112" i="37"/>
  <c r="W108" i="37"/>
  <c r="AU114" i="37"/>
  <c r="AY114" i="37"/>
  <c r="X108" i="37"/>
  <c r="AG114" i="37"/>
  <c r="AQ114" i="37"/>
  <c r="AE112" i="37"/>
  <c r="AW112" i="37"/>
  <c r="S112" i="37"/>
  <c r="AA112" i="37"/>
  <c r="AN108" i="37"/>
  <c r="O108" i="37"/>
  <c r="V108" i="37"/>
  <c r="AD108" i="37"/>
  <c r="AO108" i="37"/>
  <c r="AM114" i="37"/>
  <c r="T114" i="37"/>
  <c r="AP114" i="37"/>
  <c r="AL114" i="37"/>
  <c r="AW114" i="37"/>
  <c r="AD112" i="37"/>
  <c r="W114" i="37"/>
  <c r="Y114" i="37"/>
  <c r="AV112" i="37"/>
  <c r="W112" i="37"/>
  <c r="AI112" i="37"/>
  <c r="AQ112" i="37"/>
  <c r="N112" i="37"/>
  <c r="AF108" i="37"/>
  <c r="AR108" i="37"/>
  <c r="AT108" i="37"/>
  <c r="R108" i="37"/>
  <c r="AA108" i="37"/>
  <c r="AE114" i="37"/>
  <c r="AS114" i="37"/>
  <c r="AC114" i="37"/>
  <c r="Z114" i="37"/>
  <c r="AI114" i="37"/>
  <c r="O112" i="37"/>
  <c r="V112" i="37"/>
  <c r="AJ108" i="37"/>
  <c r="Q114" i="37"/>
  <c r="AF114" i="37"/>
  <c r="C72" i="3"/>
  <c r="O268" i="1"/>
  <c r="C71" i="3"/>
  <c r="O267" i="1"/>
  <c r="C34" i="3"/>
  <c r="O134" i="1"/>
  <c r="C33" i="3"/>
  <c r="O133" i="1"/>
  <c r="C15" i="3"/>
  <c r="O67" i="1"/>
  <c r="C14" i="3"/>
  <c r="O66" i="1"/>
  <c r="U39" i="1" s="1"/>
  <c r="C206" i="37"/>
  <c r="D84" i="37"/>
  <c r="F30" i="33"/>
  <c r="G30" i="33" s="1"/>
  <c r="I30" i="33" s="1"/>
  <c r="D17" i="37"/>
  <c r="F29" i="33"/>
  <c r="G29" i="33" s="1"/>
  <c r="I29" i="33" s="1"/>
  <c r="F40" i="33"/>
  <c r="F39" i="33"/>
  <c r="F38" i="33"/>
  <c r="X221" i="37"/>
  <c r="U221" i="37"/>
  <c r="AP238" i="37"/>
  <c r="AN238" i="37"/>
  <c r="N238" i="37"/>
  <c r="AR238" i="37"/>
  <c r="O238" i="37"/>
  <c r="X230" i="37"/>
  <c r="AJ230" i="37"/>
  <c r="U230" i="37"/>
  <c r="Q214" i="37"/>
  <c r="N231" i="37"/>
  <c r="Z231" i="37"/>
  <c r="AM231" i="37"/>
  <c r="T220" i="37"/>
  <c r="P220" i="37"/>
  <c r="P225" i="37"/>
  <c r="T225" i="37"/>
  <c r="AG225" i="37"/>
  <c r="R222" i="37"/>
  <c r="V222" i="37"/>
  <c r="Y232" i="37"/>
  <c r="V232" i="37"/>
  <c r="AE232" i="37"/>
  <c r="AH236" i="37"/>
  <c r="AF236" i="37"/>
  <c r="AC236" i="37"/>
  <c r="AQ236" i="37"/>
  <c r="V215" i="37"/>
  <c r="AD233" i="37"/>
  <c r="T233" i="37"/>
  <c r="AA233" i="37"/>
  <c r="O233" i="37"/>
  <c r="Z224" i="37"/>
  <c r="O224" i="37"/>
  <c r="P210" i="37"/>
  <c r="Z228" i="37"/>
  <c r="S228" i="37"/>
  <c r="AI228" i="37"/>
  <c r="N211" i="37"/>
  <c r="X226" i="37"/>
  <c r="P226" i="37"/>
  <c r="AC226" i="37"/>
  <c r="N213" i="37"/>
  <c r="W219" i="37"/>
  <c r="S219" i="37"/>
  <c r="AS237" i="37"/>
  <c r="AP237" i="37"/>
  <c r="AE237" i="37"/>
  <c r="P237" i="37"/>
  <c r="S216" i="37"/>
  <c r="V216" i="37"/>
  <c r="P208" i="37"/>
  <c r="AF239" i="37"/>
  <c r="U239" i="37"/>
  <c r="Q239" i="37"/>
  <c r="S239" i="37"/>
  <c r="Q212" i="37"/>
  <c r="V227" i="37"/>
  <c r="P227" i="37"/>
  <c r="U227" i="37"/>
  <c r="R218" i="37"/>
  <c r="V218" i="37"/>
  <c r="T217" i="37"/>
  <c r="N235" i="37"/>
  <c r="AH235" i="37"/>
  <c r="P235" i="37"/>
  <c r="AQ235" i="37"/>
  <c r="Z229" i="37"/>
  <c r="T229" i="37"/>
  <c r="Y229" i="37"/>
  <c r="AD223" i="37"/>
  <c r="Q223" i="37"/>
  <c r="AO234" i="37"/>
  <c r="AL234" i="37"/>
  <c r="AM234" i="37"/>
  <c r="W234" i="37"/>
  <c r="W216" i="37"/>
  <c r="AG227" i="37"/>
  <c r="X235" i="37"/>
  <c r="O223" i="37"/>
  <c r="P221" i="37"/>
  <c r="T221" i="37"/>
  <c r="AH238" i="37"/>
  <c r="AF238" i="37"/>
  <c r="AS238" i="37"/>
  <c r="W238" i="37"/>
  <c r="AH230" i="37"/>
  <c r="P230" i="37"/>
  <c r="S230" i="37"/>
  <c r="T230" i="37"/>
  <c r="U214" i="37"/>
  <c r="AK231" i="37"/>
  <c r="R231" i="37"/>
  <c r="P231" i="37"/>
  <c r="AA220" i="37"/>
  <c r="W220" i="37"/>
  <c r="AE225" i="37"/>
  <c r="AC225" i="37"/>
  <c r="Q225" i="37"/>
  <c r="Y222" i="37"/>
  <c r="N222" i="37"/>
  <c r="Q232" i="37"/>
  <c r="N232" i="37"/>
  <c r="AB232" i="37"/>
  <c r="Z236" i="37"/>
  <c r="X236" i="37"/>
  <c r="U236" i="37"/>
  <c r="T236" i="37"/>
  <c r="N215" i="37"/>
  <c r="V233" i="37"/>
  <c r="AH233" i="37"/>
  <c r="X233" i="37"/>
  <c r="AE233" i="37"/>
  <c r="R224" i="37"/>
  <c r="U224" i="37"/>
  <c r="O210" i="37"/>
  <c r="R228" i="37"/>
  <c r="AJ228" i="37"/>
  <c r="X228" i="37"/>
  <c r="S211" i="37"/>
  <c r="AH226" i="37"/>
  <c r="AE226" i="37"/>
  <c r="O207" i="37"/>
  <c r="T213" i="37"/>
  <c r="O219" i="37"/>
  <c r="Y219" i="37"/>
  <c r="AK237" i="37"/>
  <c r="AH237" i="37"/>
  <c r="AA237" i="37"/>
  <c r="AF237" i="37"/>
  <c r="R216" i="37"/>
  <c r="N216" i="37"/>
  <c r="O208" i="37"/>
  <c r="W239" i="37"/>
  <c r="AT239" i="37"/>
  <c r="AH239" i="37"/>
  <c r="AL239" i="37"/>
  <c r="R212" i="37"/>
  <c r="N227" i="37"/>
  <c r="W227" i="37"/>
  <c r="S227" i="37"/>
  <c r="P218" i="37"/>
  <c r="N218" i="37"/>
  <c r="X217" i="37"/>
  <c r="S217" i="37"/>
  <c r="AK235" i="37"/>
  <c r="Z235" i="37"/>
  <c r="AI235" i="37"/>
  <c r="W235" i="37"/>
  <c r="R229" i="37"/>
  <c r="AC229" i="37"/>
  <c r="O229" i="37"/>
  <c r="V223" i="37"/>
  <c r="Z223" i="37"/>
  <c r="AG234" i="37"/>
  <c r="AD234" i="37"/>
  <c r="S234" i="37"/>
  <c r="Q235" i="37"/>
  <c r="AB234" i="37"/>
  <c r="W221" i="37"/>
  <c r="AA221" i="37"/>
  <c r="Z238" i="37"/>
  <c r="X238" i="37"/>
  <c r="AK238" i="37"/>
  <c r="AQ238" i="37"/>
  <c r="Z230" i="37"/>
  <c r="AL230" i="37"/>
  <c r="AI230" i="37"/>
  <c r="O214" i="37"/>
  <c r="AC231" i="37"/>
  <c r="AG231" i="37"/>
  <c r="AI231" i="37"/>
  <c r="S220" i="37"/>
  <c r="O220" i="37"/>
  <c r="W225" i="37"/>
  <c r="U225" i="37"/>
  <c r="AB222" i="37"/>
  <c r="Q222" i="37"/>
  <c r="AC222" i="37"/>
  <c r="AN232" i="37"/>
  <c r="AK232" i="37"/>
  <c r="AA232" i="37"/>
  <c r="R236" i="37"/>
  <c r="P236" i="37"/>
  <c r="AI236" i="37"/>
  <c r="O236" i="37"/>
  <c r="U215" i="37"/>
  <c r="N233" i="37"/>
  <c r="Z233" i="37"/>
  <c r="W233" i="37"/>
  <c r="AF233" i="37"/>
  <c r="Y224" i="37"/>
  <c r="AD224" i="37"/>
  <c r="N210" i="37"/>
  <c r="AD228" i="37"/>
  <c r="AB228" i="37"/>
  <c r="AF228" i="37"/>
  <c r="Q211" i="37"/>
  <c r="Z226" i="37"/>
  <c r="W226" i="37"/>
  <c r="N207" i="37"/>
  <c r="U213" i="37"/>
  <c r="Q219" i="37"/>
  <c r="Z219" i="37"/>
  <c r="AC237" i="37"/>
  <c r="Z237" i="37"/>
  <c r="X237" i="37"/>
  <c r="AI237" i="37"/>
  <c r="Q216" i="37"/>
  <c r="N208" i="37"/>
  <c r="N239" i="37"/>
  <c r="AK239" i="37"/>
  <c r="AG239" i="37"/>
  <c r="AP239" i="37"/>
  <c r="P212" i="37"/>
  <c r="AH227" i="37"/>
  <c r="Y227" i="37"/>
  <c r="AE227" i="37"/>
  <c r="Y218" i="37"/>
  <c r="P217" i="37"/>
  <c r="Q217" i="37"/>
  <c r="AC235" i="37"/>
  <c r="R235" i="37"/>
  <c r="O235" i="37"/>
  <c r="AN235" i="37"/>
  <c r="AG229" i="37"/>
  <c r="S229" i="37"/>
  <c r="X229" i="37"/>
  <c r="X223" i="37"/>
  <c r="N223" i="37"/>
  <c r="R223" i="37"/>
  <c r="Y234" i="37"/>
  <c r="V234" i="37"/>
  <c r="AJ234" i="37"/>
  <c r="AA223" i="37"/>
  <c r="O221" i="37"/>
  <c r="S221" i="37"/>
  <c r="R238" i="37"/>
  <c r="P238" i="37"/>
  <c r="AC238" i="37"/>
  <c r="T238" i="37"/>
  <c r="R230" i="37"/>
  <c r="AD230" i="37"/>
  <c r="O230" i="37"/>
  <c r="V214" i="37"/>
  <c r="U231" i="37"/>
  <c r="Y231" i="37"/>
  <c r="O231" i="37"/>
  <c r="Z220" i="37"/>
  <c r="V220" i="37"/>
  <c r="O225" i="37"/>
  <c r="AA225" i="37"/>
  <c r="T222" i="37"/>
  <c r="P222" i="37"/>
  <c r="AF232" i="37"/>
  <c r="AC232" i="37"/>
  <c r="W232" i="37"/>
  <c r="AO236" i="37"/>
  <c r="AL236" i="37"/>
  <c r="AE236" i="37"/>
  <c r="AM236" i="37"/>
  <c r="T215" i="37"/>
  <c r="AK233" i="37"/>
  <c r="R233" i="37"/>
  <c r="AM233" i="37"/>
  <c r="AB224" i="37"/>
  <c r="Q224" i="37"/>
  <c r="V224" i="37"/>
  <c r="V228" i="37"/>
  <c r="Q228" i="37"/>
  <c r="U228" i="37"/>
  <c r="R211" i="37"/>
  <c r="R226" i="37"/>
  <c r="O226" i="37"/>
  <c r="Q213" i="37"/>
  <c r="V219" i="37"/>
  <c r="R219" i="37"/>
  <c r="U237" i="37"/>
  <c r="R237" i="37"/>
  <c r="AQ237" i="37"/>
  <c r="O237" i="37"/>
  <c r="X216" i="37"/>
  <c r="AR239" i="37"/>
  <c r="AN239" i="37"/>
  <c r="AA239" i="37"/>
  <c r="AC239" i="37"/>
  <c r="P239" i="37"/>
  <c r="O212" i="37"/>
  <c r="Z227" i="37"/>
  <c r="O227" i="37"/>
  <c r="T227" i="37"/>
  <c r="Q218" i="37"/>
  <c r="W217" i="37"/>
  <c r="R217" i="37"/>
  <c r="U235" i="37"/>
  <c r="AO235" i="37"/>
  <c r="AF235" i="37"/>
  <c r="AD229" i="37"/>
  <c r="W229" i="37"/>
  <c r="AB229" i="37"/>
  <c r="P223" i="37"/>
  <c r="T223" i="37"/>
  <c r="Y223" i="37"/>
  <c r="Q234" i="37"/>
  <c r="N234" i="37"/>
  <c r="O234" i="37"/>
  <c r="V226" i="37"/>
  <c r="O218" i="37"/>
  <c r="N217" i="37"/>
  <c r="AJ229" i="37"/>
  <c r="U234" i="37"/>
  <c r="AB221" i="37"/>
  <c r="Q221" i="37"/>
  <c r="AO238" i="37"/>
  <c r="AT238" i="37"/>
  <c r="U238" i="37"/>
  <c r="AM238" i="37"/>
  <c r="AG230" i="37"/>
  <c r="V230" i="37"/>
  <c r="AE230" i="37"/>
  <c r="T214" i="37"/>
  <c r="N214" i="37"/>
  <c r="AJ231" i="37"/>
  <c r="Q231" i="37"/>
  <c r="AF231" i="37"/>
  <c r="R220" i="37"/>
  <c r="N220" i="37"/>
  <c r="AB225" i="37"/>
  <c r="S225" i="37"/>
  <c r="AA222" i="37"/>
  <c r="W222" i="37"/>
  <c r="AH232" i="37"/>
  <c r="X232" i="37"/>
  <c r="U232" i="37"/>
  <c r="S232" i="37"/>
  <c r="AG236" i="37"/>
  <c r="AD236" i="37"/>
  <c r="AB236" i="37"/>
  <c r="S236" i="37"/>
  <c r="Q215" i="37"/>
  <c r="AC233" i="37"/>
  <c r="AO233" i="37"/>
  <c r="AN233" i="37"/>
  <c r="T224" i="37"/>
  <c r="AF224" i="37"/>
  <c r="N224" i="37"/>
  <c r="N228" i="37"/>
  <c r="AA228" i="37"/>
  <c r="AG228" i="37"/>
  <c r="AB226" i="37"/>
  <c r="AG226" i="37"/>
  <c r="U226" i="37"/>
  <c r="S213" i="37"/>
  <c r="N219" i="37"/>
  <c r="O209" i="37"/>
  <c r="AL237" i="37"/>
  <c r="AR237" i="37"/>
  <c r="AO237" i="37"/>
  <c r="W237" i="37"/>
  <c r="U216" i="37"/>
  <c r="AJ239" i="37"/>
  <c r="AE239" i="37"/>
  <c r="R239" i="37"/>
  <c r="Y239" i="37"/>
  <c r="O239" i="37"/>
  <c r="N212" i="37"/>
  <c r="R227" i="37"/>
  <c r="AI227" i="37"/>
  <c r="AC227" i="37"/>
  <c r="X218" i="37"/>
  <c r="O217" i="37"/>
  <c r="Y217" i="37"/>
  <c r="AJ235" i="37"/>
  <c r="AG235" i="37"/>
  <c r="AE235" i="37"/>
  <c r="V229" i="37"/>
  <c r="AF229" i="37"/>
  <c r="AA229" i="37"/>
  <c r="AE223" i="37"/>
  <c r="AC223" i="37"/>
  <c r="AP234" i="37"/>
  <c r="AN234" i="37"/>
  <c r="AK234" i="37"/>
  <c r="AI234" i="37"/>
  <c r="Q226" i="37"/>
  <c r="AI229" i="37"/>
  <c r="V221" i="37"/>
  <c r="Z221" i="37"/>
  <c r="AG238" i="37"/>
  <c r="AL238" i="37"/>
  <c r="AE238" i="37"/>
  <c r="S238" i="37"/>
  <c r="Y230" i="37"/>
  <c r="N230" i="37"/>
  <c r="AB230" i="37"/>
  <c r="S214" i="37"/>
  <c r="AL231" i="37"/>
  <c r="AB231" i="37"/>
  <c r="X231" i="37"/>
  <c r="AA231" i="37"/>
  <c r="X220" i="37"/>
  <c r="U220" i="37"/>
  <c r="AD225" i="37"/>
  <c r="Y225" i="37"/>
  <c r="S222" i="37"/>
  <c r="O222" i="37"/>
  <c r="Z232" i="37"/>
  <c r="P232" i="37"/>
  <c r="AJ232" i="37"/>
  <c r="T232" i="37"/>
  <c r="Y236" i="37"/>
  <c r="V236" i="37"/>
  <c r="AA236" i="37"/>
  <c r="AJ236" i="37"/>
  <c r="P215" i="37"/>
  <c r="S215" i="37"/>
  <c r="U233" i="37"/>
  <c r="AG233" i="37"/>
  <c r="S233" i="37"/>
  <c r="AA224" i="37"/>
  <c r="P224" i="37"/>
  <c r="AC224" i="37"/>
  <c r="AE228" i="37"/>
  <c r="P228" i="37"/>
  <c r="W228" i="37"/>
  <c r="T226" i="37"/>
  <c r="Y226" i="37"/>
  <c r="AD226" i="37"/>
  <c r="R213" i="37"/>
  <c r="T219" i="37"/>
  <c r="N209" i="37"/>
  <c r="AD237" i="37"/>
  <c r="AJ237" i="37"/>
  <c r="AG237" i="37"/>
  <c r="AN237" i="37"/>
  <c r="P216" i="37"/>
  <c r="AB239" i="37"/>
  <c r="V239" i="37"/>
  <c r="AS239" i="37"/>
  <c r="AU239" i="37"/>
  <c r="AB227" i="37"/>
  <c r="X227" i="37"/>
  <c r="T218" i="37"/>
  <c r="W218" i="37"/>
  <c r="V217" i="37"/>
  <c r="AL235" i="37"/>
  <c r="AB235" i="37"/>
  <c r="Y235" i="37"/>
  <c r="AA235" i="37"/>
  <c r="N229" i="37"/>
  <c r="U229" i="37"/>
  <c r="P229" i="37"/>
  <c r="W223" i="37"/>
  <c r="U223" i="37"/>
  <c r="AH234" i="37"/>
  <c r="AF234" i="37"/>
  <c r="AC234" i="37"/>
  <c r="AE234" i="37"/>
  <c r="AD235" i="37"/>
  <c r="N221" i="37"/>
  <c r="R221" i="37"/>
  <c r="Y238" i="37"/>
  <c r="AD238" i="37"/>
  <c r="AB238" i="37"/>
  <c r="AI238" i="37"/>
  <c r="Q230" i="37"/>
  <c r="AK230" i="37"/>
  <c r="AA230" i="37"/>
  <c r="R214" i="37"/>
  <c r="AD231" i="37"/>
  <c r="T231" i="37"/>
  <c r="W231" i="37"/>
  <c r="AE231" i="37"/>
  <c r="Y220" i="37"/>
  <c r="AF225" i="37"/>
  <c r="V225" i="37"/>
  <c r="Z225" i="37"/>
  <c r="X222" i="37"/>
  <c r="U222" i="37"/>
  <c r="R232" i="37"/>
  <c r="AL232" i="37"/>
  <c r="O232" i="37"/>
  <c r="AM232" i="37"/>
  <c r="Q236" i="37"/>
  <c r="N236" i="37"/>
  <c r="AR236" i="37"/>
  <c r="W215" i="37"/>
  <c r="R215" i="37"/>
  <c r="AJ233" i="37"/>
  <c r="Y233" i="37"/>
  <c r="P233" i="37"/>
  <c r="S224" i="37"/>
  <c r="AE224" i="37"/>
  <c r="Q210" i="37"/>
  <c r="T228" i="37"/>
  <c r="O228" i="37"/>
  <c r="P211" i="37"/>
  <c r="AA226" i="37"/>
  <c r="P213" i="37"/>
  <c r="X219" i="37"/>
  <c r="U219" i="37"/>
  <c r="P209" i="37"/>
  <c r="V237" i="37"/>
  <c r="AB237" i="37"/>
  <c r="Y237" i="37"/>
  <c r="S237" i="37"/>
  <c r="T239" i="37"/>
  <c r="AM239" i="37"/>
  <c r="AI239" i="37"/>
  <c r="X239" i="37"/>
  <c r="T212" i="37"/>
  <c r="Q227" i="37"/>
  <c r="Q229" i="37"/>
  <c r="Z234" i="37"/>
  <c r="AC221" i="37"/>
  <c r="Y221" i="37"/>
  <c r="Q238" i="37"/>
  <c r="V238" i="37"/>
  <c r="AA238" i="37"/>
  <c r="AJ238" i="37"/>
  <c r="AF230" i="37"/>
  <c r="AC230" i="37"/>
  <c r="W230" i="37"/>
  <c r="P214" i="37"/>
  <c r="V231" i="37"/>
  <c r="AH231" i="37"/>
  <c r="S231" i="37"/>
  <c r="AB220" i="37"/>
  <c r="Q220" i="37"/>
  <c r="X225" i="37"/>
  <c r="N225" i="37"/>
  <c r="R225" i="37"/>
  <c r="Z222" i="37"/>
  <c r="AD222" i="37"/>
  <c r="AG232" i="37"/>
  <c r="AD232" i="37"/>
  <c r="AI232" i="37"/>
  <c r="AP236" i="37"/>
  <c r="AN236" i="37"/>
  <c r="AK236" i="37"/>
  <c r="W236" i="37"/>
  <c r="O215" i="37"/>
  <c r="AL233" i="37"/>
  <c r="AB233" i="37"/>
  <c r="Q233" i="37"/>
  <c r="AI233" i="37"/>
  <c r="X224" i="37"/>
  <c r="W224" i="37"/>
  <c r="R210" i="37"/>
  <c r="AH228" i="37"/>
  <c r="AC228" i="37"/>
  <c r="Y228" i="37"/>
  <c r="O211" i="37"/>
  <c r="S226" i="37"/>
  <c r="AF226" i="37"/>
  <c r="N226" i="37"/>
  <c r="O213" i="37"/>
  <c r="P219" i="37"/>
  <c r="AA219" i="37"/>
  <c r="Q209" i="37"/>
  <c r="N237" i="37"/>
  <c r="T237" i="37"/>
  <c r="Q237" i="37"/>
  <c r="AM237" i="37"/>
  <c r="T216" i="37"/>
  <c r="O216" i="37"/>
  <c r="AO239" i="37"/>
  <c r="AD239" i="37"/>
  <c r="Z239" i="37"/>
  <c r="AQ239" i="37"/>
  <c r="S212" i="37"/>
  <c r="AD227" i="37"/>
  <c r="AA227" i="37"/>
  <c r="AF227" i="37"/>
  <c r="Z218" i="37"/>
  <c r="U218" i="37"/>
  <c r="U217" i="37"/>
  <c r="V235" i="37"/>
  <c r="AP235" i="37"/>
  <c r="AM235" i="37"/>
  <c r="S235" i="37"/>
  <c r="AH229" i="37"/>
  <c r="AE229" i="37"/>
  <c r="AK229" i="37"/>
  <c r="AB223" i="37"/>
  <c r="S223" i="37"/>
  <c r="R234" i="37"/>
  <c r="P234" i="37"/>
  <c r="T234" i="37"/>
  <c r="AA234" i="37"/>
  <c r="S218" i="37"/>
  <c r="T235" i="37"/>
  <c r="X234" i="37"/>
  <c r="N206" i="37"/>
  <c r="F76" i="37"/>
  <c r="G76" i="37" s="1"/>
  <c r="C74" i="37" s="1"/>
  <c r="D216" i="37"/>
  <c r="Y93" i="37"/>
  <c r="U93" i="37"/>
  <c r="R78" i="37"/>
  <c r="Q104" i="37"/>
  <c r="O104" i="37"/>
  <c r="AP104" i="37"/>
  <c r="S104" i="37"/>
  <c r="Z90" i="37"/>
  <c r="X90" i="37"/>
  <c r="O80" i="37"/>
  <c r="S83" i="37"/>
  <c r="R86" i="37"/>
  <c r="N86" i="37"/>
  <c r="AC103" i="37"/>
  <c r="S103" i="37"/>
  <c r="P103" i="37"/>
  <c r="O103" i="37"/>
  <c r="T81" i="37"/>
  <c r="AF105" i="37"/>
  <c r="AO105" i="37"/>
  <c r="P105" i="37"/>
  <c r="AC105" i="37"/>
  <c r="S107" i="37"/>
  <c r="AH107" i="37"/>
  <c r="AP107" i="37"/>
  <c r="AM107" i="37"/>
  <c r="O79" i="37"/>
  <c r="W98" i="37"/>
  <c r="AH98" i="37"/>
  <c r="AI98" i="37"/>
  <c r="R89" i="37"/>
  <c r="U89" i="37"/>
  <c r="Q91" i="37"/>
  <c r="AE91" i="37"/>
  <c r="W91" i="37"/>
  <c r="AC97" i="37"/>
  <c r="AG97" i="37"/>
  <c r="N97" i="37"/>
  <c r="Q93" i="37"/>
  <c r="R93" i="37"/>
  <c r="Q78" i="37"/>
  <c r="AN104" i="37"/>
  <c r="AK104" i="37"/>
  <c r="AH104" i="37"/>
  <c r="N104" i="37"/>
  <c r="R90" i="37"/>
  <c r="S90" i="37"/>
  <c r="N80" i="37"/>
  <c r="P83" i="37"/>
  <c r="S86" i="37"/>
  <c r="W86" i="37"/>
  <c r="U103" i="37"/>
  <c r="AO103" i="37"/>
  <c r="AL103" i="37"/>
  <c r="AP103" i="37"/>
  <c r="S81" i="37"/>
  <c r="X105" i="37"/>
  <c r="AD105" i="37"/>
  <c r="AS105" i="37"/>
  <c r="Y105" i="37"/>
  <c r="AR107" i="37"/>
  <c r="AN107" i="37"/>
  <c r="V107" i="37"/>
  <c r="AD107" i="37"/>
  <c r="Z107" i="37"/>
  <c r="AG98" i="37"/>
  <c r="O98" i="37"/>
  <c r="Z98" i="37"/>
  <c r="AD98" i="37"/>
  <c r="AA89" i="37"/>
  <c r="AC89" i="37"/>
  <c r="X91" i="37"/>
  <c r="S91" i="37"/>
  <c r="U97" i="37"/>
  <c r="Y97" i="37"/>
  <c r="AH97" i="37"/>
  <c r="AF93" i="37"/>
  <c r="O93" i="37"/>
  <c r="P78" i="37"/>
  <c r="AF104" i="37"/>
  <c r="AC104" i="37"/>
  <c r="Z104" i="37"/>
  <c r="AQ104" i="37"/>
  <c r="AD90" i="37"/>
  <c r="W90" i="37"/>
  <c r="T80" i="37"/>
  <c r="R83" i="37"/>
  <c r="V86" i="37"/>
  <c r="T86" i="37"/>
  <c r="AJ103" i="37"/>
  <c r="AG103" i="37"/>
  <c r="AD103" i="37"/>
  <c r="AM103" i="37"/>
  <c r="R81" i="37"/>
  <c r="AR105" i="37"/>
  <c r="T105" i="37"/>
  <c r="AH105" i="37"/>
  <c r="R105" i="37"/>
  <c r="AJ107" i="37"/>
  <c r="AF107" i="37"/>
  <c r="AT107" i="37"/>
  <c r="Q107" i="37"/>
  <c r="N107" i="37"/>
  <c r="Y98" i="37"/>
  <c r="AK98" i="37"/>
  <c r="R98" i="37"/>
  <c r="P89" i="37"/>
  <c r="S89" i="37"/>
  <c r="P91" i="37"/>
  <c r="AC91" i="37"/>
  <c r="AJ97" i="37"/>
  <c r="Q97" i="37"/>
  <c r="AE97" i="37"/>
  <c r="AB93" i="37"/>
  <c r="X93" i="37"/>
  <c r="AE93" i="37"/>
  <c r="O78" i="37"/>
  <c r="X104" i="37"/>
  <c r="U104" i="37"/>
  <c r="R104" i="37"/>
  <c r="AL104" i="37"/>
  <c r="P90" i="37"/>
  <c r="V90" i="37"/>
  <c r="S80" i="37"/>
  <c r="Q83" i="37"/>
  <c r="Q86" i="37"/>
  <c r="AB103" i="37"/>
  <c r="Y103" i="37"/>
  <c r="V103" i="37"/>
  <c r="AH103" i="37"/>
  <c r="Q81" i="37"/>
  <c r="AQ105" i="37"/>
  <c r="AG105" i="37"/>
  <c r="AL105" i="37"/>
  <c r="W105" i="37"/>
  <c r="AB107" i="37"/>
  <c r="X107" i="37"/>
  <c r="AG107" i="37"/>
  <c r="AO107" i="37"/>
  <c r="N79" i="37"/>
  <c r="Q98" i="37"/>
  <c r="AC98" i="37"/>
  <c r="AA98" i="37"/>
  <c r="Y89" i="37"/>
  <c r="Z89" i="37"/>
  <c r="AD91" i="37"/>
  <c r="R91" i="37"/>
  <c r="AB97" i="37"/>
  <c r="AF97" i="37"/>
  <c r="Z97" i="37"/>
  <c r="T93" i="37"/>
  <c r="P93" i="37"/>
  <c r="AC93" i="37"/>
  <c r="N78" i="37"/>
  <c r="P104" i="37"/>
  <c r="AR104" i="37"/>
  <c r="AI104" i="37"/>
  <c r="AC90" i="37"/>
  <c r="AA90" i="37"/>
  <c r="Q90" i="37"/>
  <c r="V83" i="37"/>
  <c r="W83" i="37"/>
  <c r="P86" i="37"/>
  <c r="T103" i="37"/>
  <c r="Q103" i="37"/>
  <c r="N103" i="37"/>
  <c r="AE103" i="37"/>
  <c r="O81" i="37"/>
  <c r="AI105" i="37"/>
  <c r="V105" i="37"/>
  <c r="AB105" i="37"/>
  <c r="N105" i="37"/>
  <c r="T107" i="37"/>
  <c r="P107" i="37"/>
  <c r="U107" i="37"/>
  <c r="AC107" i="37"/>
  <c r="S79" i="37"/>
  <c r="AF98" i="37"/>
  <c r="U98" i="37"/>
  <c r="V98" i="37"/>
  <c r="Q89" i="37"/>
  <c r="O89" i="37"/>
  <c r="V91" i="37"/>
  <c r="AB91" i="37"/>
  <c r="T97" i="37"/>
  <c r="X97" i="37"/>
  <c r="W97" i="37"/>
  <c r="AA93" i="37"/>
  <c r="AD93" i="37"/>
  <c r="Z93" i="37"/>
  <c r="AO104" i="37"/>
  <c r="AM104" i="37"/>
  <c r="AJ104" i="37"/>
  <c r="AD104" i="37"/>
  <c r="U90" i="37"/>
  <c r="O90" i="37"/>
  <c r="R80" i="37"/>
  <c r="N83" i="37"/>
  <c r="O83" i="37"/>
  <c r="Y86" i="37"/>
  <c r="AQ103" i="37"/>
  <c r="AN103" i="37"/>
  <c r="Z103" i="37"/>
  <c r="N81" i="37"/>
  <c r="AA105" i="37"/>
  <c r="AP105" i="37"/>
  <c r="Q105" i="37"/>
  <c r="O105" i="37"/>
  <c r="AQ107" i="37"/>
  <c r="AK107" i="37"/>
  <c r="AS107" i="37"/>
  <c r="O107" i="37"/>
  <c r="R79" i="37"/>
  <c r="X98" i="37"/>
  <c r="AJ98" i="37"/>
  <c r="S98" i="37"/>
  <c r="V89" i="37"/>
  <c r="X89" i="37"/>
  <c r="N91" i="37"/>
  <c r="O91" i="37"/>
  <c r="AI97" i="37"/>
  <c r="P97" i="37"/>
  <c r="R97" i="37"/>
  <c r="S93" i="37"/>
  <c r="V93" i="37"/>
  <c r="W93" i="37"/>
  <c r="AG104" i="37"/>
  <c r="AE104" i="37"/>
  <c r="AB104" i="37"/>
  <c r="AA104" i="37"/>
  <c r="AB90" i="37"/>
  <c r="Y90" i="37"/>
  <c r="Q80" i="37"/>
  <c r="U83" i="37"/>
  <c r="U86" i="37"/>
  <c r="O86" i="37"/>
  <c r="AI103" i="37"/>
  <c r="AF103" i="37"/>
  <c r="W103" i="37"/>
  <c r="P81" i="37"/>
  <c r="S105" i="37"/>
  <c r="AE105" i="37"/>
  <c r="AK105" i="37"/>
  <c r="AM105" i="37"/>
  <c r="AI107" i="37"/>
  <c r="W107" i="37"/>
  <c r="AE107" i="37"/>
  <c r="AL107" i="37"/>
  <c r="Q79" i="37"/>
  <c r="P98" i="37"/>
  <c r="AB98" i="37"/>
  <c r="N98" i="37"/>
  <c r="N89" i="37"/>
  <c r="W89" i="37"/>
  <c r="U91" i="37"/>
  <c r="Z91" i="37"/>
  <c r="AA97" i="37"/>
  <c r="AD97" i="37"/>
  <c r="O97" i="37"/>
  <c r="AG93" i="37"/>
  <c r="N93" i="37"/>
  <c r="Y104" i="37"/>
  <c r="W104" i="37"/>
  <c r="T104" i="37"/>
  <c r="V104" i="37"/>
  <c r="T90" i="37"/>
  <c r="N90" i="37"/>
  <c r="P80" i="37"/>
  <c r="T83" i="37"/>
  <c r="Z86" i="37"/>
  <c r="X86" i="37"/>
  <c r="AK103" i="37"/>
  <c r="AA103" i="37"/>
  <c r="X103" i="37"/>
  <c r="R103" i="37"/>
  <c r="U81" i="37"/>
  <c r="AN105" i="37"/>
  <c r="U105" i="37"/>
  <c r="Z105" i="37"/>
  <c r="AJ105" i="37"/>
  <c r="AA107" i="37"/>
  <c r="AU107" i="37"/>
  <c r="R107" i="37"/>
  <c r="Y107" i="37"/>
  <c r="P79" i="37"/>
  <c r="AE98" i="37"/>
  <c r="T98" i="37"/>
  <c r="AL98" i="37"/>
  <c r="AB89" i="37"/>
  <c r="T89" i="37"/>
  <c r="Y91" i="37"/>
  <c r="T91" i="37"/>
  <c r="AA91" i="37"/>
  <c r="AK97" i="37"/>
  <c r="S97" i="37"/>
  <c r="V97" i="37"/>
  <c r="X92" i="37"/>
  <c r="AD92" i="37"/>
  <c r="W84" i="37"/>
  <c r="AI99" i="37"/>
  <c r="P99" i="37"/>
  <c r="AH99" i="37"/>
  <c r="Q82" i="37"/>
  <c r="X96" i="37"/>
  <c r="AB96" i="37"/>
  <c r="AA96" i="37"/>
  <c r="AE94" i="37"/>
  <c r="Z94" i="37"/>
  <c r="AA94" i="37"/>
  <c r="AF92" i="37"/>
  <c r="W92" i="37"/>
  <c r="P92" i="37"/>
  <c r="O84" i="37"/>
  <c r="AA99" i="37"/>
  <c r="AL99" i="37"/>
  <c r="AE99" i="37"/>
  <c r="P82" i="37"/>
  <c r="P96" i="37"/>
  <c r="T96" i="37"/>
  <c r="V96" i="37"/>
  <c r="W94" i="37"/>
  <c r="R94" i="37"/>
  <c r="Y94" i="37"/>
  <c r="AC92" i="37"/>
  <c r="O92" i="37"/>
  <c r="Y92" i="37"/>
  <c r="V84" i="37"/>
  <c r="AK99" i="37"/>
  <c r="S99" i="37"/>
  <c r="AD99" i="37"/>
  <c r="Z99" i="37"/>
  <c r="O82" i="37"/>
  <c r="AE96" i="37"/>
  <c r="AH96" i="37"/>
  <c r="S96" i="37"/>
  <c r="O94" i="37"/>
  <c r="V94" i="37"/>
  <c r="U92" i="37"/>
  <c r="V92" i="37"/>
  <c r="N92" i="37"/>
  <c r="N84" i="37"/>
  <c r="AC99" i="37"/>
  <c r="AG99" i="37"/>
  <c r="V99" i="37"/>
  <c r="W99" i="37"/>
  <c r="V82" i="37"/>
  <c r="W96" i="37"/>
  <c r="Z96" i="37"/>
  <c r="AC94" i="37"/>
  <c r="S94" i="37"/>
  <c r="AB92" i="37"/>
  <c r="S92" i="37"/>
  <c r="R84" i="37"/>
  <c r="T84" i="37"/>
  <c r="U99" i="37"/>
  <c r="Y99" i="37"/>
  <c r="N99" i="37"/>
  <c r="N75" i="37"/>
  <c r="N82" i="37"/>
  <c r="AG96" i="37"/>
  <c r="O96" i="37"/>
  <c r="R96" i="37"/>
  <c r="U94" i="37"/>
  <c r="Q94" i="37"/>
  <c r="T92" i="37"/>
  <c r="AE92" i="37"/>
  <c r="Q84" i="37"/>
  <c r="U84" i="37"/>
  <c r="AJ99" i="37"/>
  <c r="Q99" i="37"/>
  <c r="R99" i="37"/>
  <c r="O75" i="37"/>
  <c r="T82" i="37"/>
  <c r="Y96" i="37"/>
  <c r="AC96" i="37"/>
  <c r="N96" i="37"/>
  <c r="AF94" i="37"/>
  <c r="AB94" i="37"/>
  <c r="N94" i="37"/>
  <c r="P76" i="37"/>
  <c r="Z92" i="37"/>
  <c r="Q92" i="37"/>
  <c r="X84" i="37"/>
  <c r="S84" i="37"/>
  <c r="AB99" i="37"/>
  <c r="AF99" i="37"/>
  <c r="O99" i="37"/>
  <c r="U82" i="37"/>
  <c r="Q96" i="37"/>
  <c r="U96" i="37"/>
  <c r="AI96" i="37"/>
  <c r="X94" i="37"/>
  <c r="T94" i="37"/>
  <c r="AG94" i="37"/>
  <c r="O76" i="37"/>
  <c r="R92" i="37"/>
  <c r="AA92" i="37"/>
  <c r="P84" i="37"/>
  <c r="T99" i="37"/>
  <c r="X99" i="37"/>
  <c r="AM99" i="37"/>
  <c r="R82" i="37"/>
  <c r="S82" i="37"/>
  <c r="AF96" i="37"/>
  <c r="AJ96" i="37"/>
  <c r="AD96" i="37"/>
  <c r="P94" i="37"/>
  <c r="AH94" i="37"/>
  <c r="AD94" i="37"/>
  <c r="N76" i="37"/>
  <c r="T106" i="37"/>
  <c r="AI106" i="37"/>
  <c r="U106" i="37"/>
  <c r="X106" i="37"/>
  <c r="U87" i="37"/>
  <c r="AC95" i="37"/>
  <c r="Y95" i="37"/>
  <c r="AE95" i="37"/>
  <c r="U85" i="37"/>
  <c r="W85" i="37"/>
  <c r="Q100" i="37"/>
  <c r="O100" i="37"/>
  <c r="Z100" i="37"/>
  <c r="S100" i="37"/>
  <c r="AG102" i="37"/>
  <c r="AE102" i="37"/>
  <c r="T102" i="37"/>
  <c r="AI102" i="37"/>
  <c r="AC101" i="37"/>
  <c r="AO101" i="37"/>
  <c r="AL101" i="37"/>
  <c r="Z101" i="37"/>
  <c r="Q88" i="37"/>
  <c r="T88" i="37"/>
  <c r="AM106" i="37"/>
  <c r="AL106" i="37"/>
  <c r="Y106" i="37"/>
  <c r="AN106" i="37"/>
  <c r="S106" i="37"/>
  <c r="AA87" i="37"/>
  <c r="U95" i="37"/>
  <c r="Q95" i="37"/>
  <c r="Z95" i="37"/>
  <c r="T85" i="37"/>
  <c r="O85" i="37"/>
  <c r="AN100" i="37"/>
  <c r="AK100" i="37"/>
  <c r="R100" i="37"/>
  <c r="Y102" i="37"/>
  <c r="W102" i="37"/>
  <c r="AP102" i="37"/>
  <c r="AD102" i="37"/>
  <c r="U101" i="37"/>
  <c r="AG101" i="37"/>
  <c r="AD101" i="37"/>
  <c r="W101" i="37"/>
  <c r="AA88" i="37"/>
  <c r="V88" i="37"/>
  <c r="AE106" i="37"/>
  <c r="AA106" i="37"/>
  <c r="N106" i="37"/>
  <c r="AC106" i="37"/>
  <c r="Y87" i="37"/>
  <c r="P87" i="37"/>
  <c r="AB95" i="37"/>
  <c r="AF95" i="37"/>
  <c r="W95" i="37"/>
  <c r="P85" i="37"/>
  <c r="N77" i="37"/>
  <c r="AF100" i="37"/>
  <c r="AC100" i="37"/>
  <c r="N100" i="37"/>
  <c r="Q102" i="37"/>
  <c r="O102" i="37"/>
  <c r="AH102" i="37"/>
  <c r="AA102" i="37"/>
  <c r="AJ101" i="37"/>
  <c r="Y101" i="37"/>
  <c r="V101" i="37"/>
  <c r="R101" i="37"/>
  <c r="P88" i="37"/>
  <c r="S88" i="37"/>
  <c r="W106" i="37"/>
  <c r="Q106" i="37"/>
  <c r="AQ106" i="37"/>
  <c r="R106" i="37"/>
  <c r="Q87" i="37"/>
  <c r="Z87" i="37"/>
  <c r="T95" i="37"/>
  <c r="X95" i="37"/>
  <c r="R95" i="37"/>
  <c r="S85" i="37"/>
  <c r="P77" i="37"/>
  <c r="X100" i="37"/>
  <c r="U100" i="37"/>
  <c r="AL100" i="37"/>
  <c r="AN102" i="37"/>
  <c r="AK102" i="37"/>
  <c r="Z102" i="37"/>
  <c r="V102" i="37"/>
  <c r="AB101" i="37"/>
  <c r="Q101" i="37"/>
  <c r="N101" i="37"/>
  <c r="Y88" i="37"/>
  <c r="W88" i="37"/>
  <c r="O106" i="37"/>
  <c r="AK106" i="37"/>
  <c r="AG106" i="37"/>
  <c r="AS106" i="37"/>
  <c r="V87" i="37"/>
  <c r="O87" i="37"/>
  <c r="AI95" i="37"/>
  <c r="P95" i="37"/>
  <c r="O95" i="37"/>
  <c r="X85" i="37"/>
  <c r="Q77" i="37"/>
  <c r="P100" i="37"/>
  <c r="AJ100" i="37"/>
  <c r="AI100" i="37"/>
  <c r="AF102" i="37"/>
  <c r="AC102" i="37"/>
  <c r="R102" i="37"/>
  <c r="T101" i="37"/>
  <c r="AN101" i="37"/>
  <c r="O101" i="37"/>
  <c r="U88" i="37"/>
  <c r="O88" i="37"/>
  <c r="AR106" i="37"/>
  <c r="Z106" i="37"/>
  <c r="V106" i="37"/>
  <c r="AO106" i="37"/>
  <c r="N87" i="37"/>
  <c r="X87" i="37"/>
  <c r="AA95" i="37"/>
  <c r="AD95" i="37"/>
  <c r="AH95" i="37"/>
  <c r="R85" i="37"/>
  <c r="O77" i="37"/>
  <c r="AM100" i="37"/>
  <c r="AB100" i="37"/>
  <c r="AD100" i="37"/>
  <c r="X102" i="37"/>
  <c r="U102" i="37"/>
  <c r="S102" i="37"/>
  <c r="AI101" i="37"/>
  <c r="AF101" i="37"/>
  <c r="AM101" i="37"/>
  <c r="Z88" i="37"/>
  <c r="X88" i="37"/>
  <c r="AJ106" i="37"/>
  <c r="P106" i="37"/>
  <c r="AP106" i="37"/>
  <c r="AH106" i="37"/>
  <c r="S87" i="37"/>
  <c r="W87" i="37"/>
  <c r="S95" i="37"/>
  <c r="V95" i="37"/>
  <c r="V85" i="37"/>
  <c r="Y85" i="37"/>
  <c r="AG100" i="37"/>
  <c r="AE100" i="37"/>
  <c r="T100" i="37"/>
  <c r="AA100" i="37"/>
  <c r="P102" i="37"/>
  <c r="AJ102" i="37"/>
  <c r="N102" i="37"/>
  <c r="AA101" i="37"/>
  <c r="X101" i="37"/>
  <c r="AH101" i="37"/>
  <c r="R88" i="37"/>
  <c r="N88" i="37"/>
  <c r="AB106" i="37"/>
  <c r="AT106" i="37"/>
  <c r="AF106" i="37"/>
  <c r="AD106" i="37"/>
  <c r="R87" i="37"/>
  <c r="T87" i="37"/>
  <c r="AG95" i="37"/>
  <c r="N95" i="37"/>
  <c r="N85" i="37"/>
  <c r="Q85" i="37"/>
  <c r="Y100" i="37"/>
  <c r="W100" i="37"/>
  <c r="AH100" i="37"/>
  <c r="V100" i="37"/>
  <c r="AO102" i="37"/>
  <c r="AM102" i="37"/>
  <c r="AB102" i="37"/>
  <c r="AL102" i="37"/>
  <c r="AK101" i="37"/>
  <c r="S101" i="37"/>
  <c r="P101" i="37"/>
  <c r="AE101" i="37"/>
  <c r="AB88" i="37"/>
  <c r="N74" i="37"/>
  <c r="U148" i="37"/>
  <c r="AF173" i="37"/>
  <c r="AJ173" i="37"/>
  <c r="AS173" i="37"/>
  <c r="AL173" i="37"/>
  <c r="AE168" i="37"/>
  <c r="U168" i="37"/>
  <c r="AJ168" i="37"/>
  <c r="AL171" i="37"/>
  <c r="AB171" i="37"/>
  <c r="AI171" i="37"/>
  <c r="AO171" i="37"/>
  <c r="V152" i="37"/>
  <c r="Q151" i="37"/>
  <c r="R170" i="37"/>
  <c r="P170" i="37"/>
  <c r="AQ170" i="37"/>
  <c r="AA170" i="37"/>
  <c r="W157" i="37"/>
  <c r="AD157" i="37"/>
  <c r="R172" i="37"/>
  <c r="AR172" i="37"/>
  <c r="O172" i="37"/>
  <c r="AK169" i="37"/>
  <c r="S169" i="37"/>
  <c r="P144" i="37"/>
  <c r="Q156" i="37"/>
  <c r="AM174" i="37"/>
  <c r="Q163" i="37"/>
  <c r="AD158" i="37"/>
  <c r="P160" i="37"/>
  <c r="Z162" i="37"/>
  <c r="T148" i="37"/>
  <c r="X173" i="37"/>
  <c r="AB173" i="37"/>
  <c r="AG173" i="37"/>
  <c r="AK173" i="37"/>
  <c r="W168" i="37"/>
  <c r="AI168" i="37"/>
  <c r="Q168" i="37"/>
  <c r="O142" i="37"/>
  <c r="AD171" i="37"/>
  <c r="T171" i="37"/>
  <c r="P171" i="37"/>
  <c r="S171" i="37"/>
  <c r="T152" i="37"/>
  <c r="W151" i="37"/>
  <c r="AO170" i="37"/>
  <c r="AM170" i="37"/>
  <c r="T170" i="37"/>
  <c r="V170" i="37"/>
  <c r="O157" i="37"/>
  <c r="V157" i="37"/>
  <c r="AQ172" i="37"/>
  <c r="AM172" i="37"/>
  <c r="AD172" i="37"/>
  <c r="P172" i="37"/>
  <c r="AC169" i="37"/>
  <c r="AP169" i="37"/>
  <c r="W169" i="37"/>
  <c r="AE169" i="37"/>
  <c r="V150" i="37"/>
  <c r="O144" i="37"/>
  <c r="R156" i="37"/>
  <c r="AS174" i="37"/>
  <c r="AO174" i="37"/>
  <c r="V174" i="37"/>
  <c r="AA174" i="37"/>
  <c r="AL174" i="37"/>
  <c r="S155" i="37"/>
  <c r="Q149" i="37"/>
  <c r="W163" i="37"/>
  <c r="Z163" i="37"/>
  <c r="AC163" i="37"/>
  <c r="S153" i="37"/>
  <c r="R153" i="37"/>
  <c r="Y167" i="37"/>
  <c r="V167" i="37"/>
  <c r="AM167" i="37"/>
  <c r="U166" i="37"/>
  <c r="Y166" i="37"/>
  <c r="AE166" i="37"/>
  <c r="V158" i="37"/>
  <c r="Y158" i="37"/>
  <c r="R147" i="37"/>
  <c r="AG165" i="37"/>
  <c r="O165" i="37"/>
  <c r="R165" i="37"/>
  <c r="P143" i="37"/>
  <c r="Z161" i="37"/>
  <c r="Y161" i="37"/>
  <c r="AB164" i="37"/>
  <c r="AG164" i="37"/>
  <c r="V164" i="37"/>
  <c r="P154" i="37"/>
  <c r="U154" i="37"/>
  <c r="W160" i="37"/>
  <c r="S160" i="37"/>
  <c r="R162" i="37"/>
  <c r="X162" i="37"/>
  <c r="AB162" i="37"/>
  <c r="R159" i="37"/>
  <c r="V159" i="37"/>
  <c r="AG167" i="37"/>
  <c r="X164" i="37"/>
  <c r="S148" i="37"/>
  <c r="P173" i="37"/>
  <c r="T173" i="37"/>
  <c r="S173" i="37"/>
  <c r="AC173" i="37"/>
  <c r="O168" i="37"/>
  <c r="AA168" i="37"/>
  <c r="AH168" i="37"/>
  <c r="V171" i="37"/>
  <c r="AP171" i="37"/>
  <c r="AG171" i="37"/>
  <c r="Y152" i="37"/>
  <c r="R152" i="37"/>
  <c r="O151" i="37"/>
  <c r="AG170" i="37"/>
  <c r="AE170" i="37"/>
  <c r="AL170" i="37"/>
  <c r="Z157" i="37"/>
  <c r="AC157" i="37"/>
  <c r="AI172" i="37"/>
  <c r="AE172" i="37"/>
  <c r="T172" i="37"/>
  <c r="AN172" i="37"/>
  <c r="U169" i="37"/>
  <c r="AH169" i="37"/>
  <c r="AO169" i="37"/>
  <c r="AD169" i="37"/>
  <c r="U150" i="37"/>
  <c r="AC156" i="37"/>
  <c r="X156" i="37"/>
  <c r="AK174" i="37"/>
  <c r="AG174" i="37"/>
  <c r="AT174" i="37"/>
  <c r="O174" i="37"/>
  <c r="X155" i="37"/>
  <c r="Y155" i="37"/>
  <c r="P149" i="37"/>
  <c r="O163" i="37"/>
  <c r="R163" i="37"/>
  <c r="AA163" i="37"/>
  <c r="Y153" i="37"/>
  <c r="AI167" i="37"/>
  <c r="Q167" i="37"/>
  <c r="AK167" i="37"/>
  <c r="T167" i="37"/>
  <c r="AJ166" i="37"/>
  <c r="Q166" i="37"/>
  <c r="Z166" i="37"/>
  <c r="AC158" i="37"/>
  <c r="Q158" i="37"/>
  <c r="Q147" i="37"/>
  <c r="Y165" i="37"/>
  <c r="AL165" i="37"/>
  <c r="AI165" i="37"/>
  <c r="R161" i="37"/>
  <c r="W161" i="37"/>
  <c r="T164" i="37"/>
  <c r="Y164" i="37"/>
  <c r="U164" i="37"/>
  <c r="Z154" i="37"/>
  <c r="W154" i="37"/>
  <c r="AF160" i="37"/>
  <c r="O160" i="37"/>
  <c r="R160" i="37"/>
  <c r="AG162" i="37"/>
  <c r="V162" i="37"/>
  <c r="T162" i="37"/>
  <c r="Y159" i="37"/>
  <c r="AC159" i="37"/>
  <c r="P169" i="37"/>
  <c r="AG166" i="37"/>
  <c r="AH161" i="37"/>
  <c r="Z159" i="37"/>
  <c r="P148" i="37"/>
  <c r="AM173" i="37"/>
  <c r="AI173" i="37"/>
  <c r="AQ173" i="37"/>
  <c r="Z173" i="37"/>
  <c r="AN168" i="37"/>
  <c r="AL168" i="37"/>
  <c r="S168" i="37"/>
  <c r="AG168" i="37"/>
  <c r="AK171" i="37"/>
  <c r="AH171" i="37"/>
  <c r="AF171" i="37"/>
  <c r="Q152" i="37"/>
  <c r="S152" i="37"/>
  <c r="U151" i="37"/>
  <c r="Y170" i="37"/>
  <c r="W170" i="37"/>
  <c r="S170" i="37"/>
  <c r="R157" i="37"/>
  <c r="U157" i="37"/>
  <c r="Q145" i="37"/>
  <c r="AA172" i="37"/>
  <c r="AG172" i="37"/>
  <c r="AO172" i="37"/>
  <c r="AK172" i="37"/>
  <c r="AJ169" i="37"/>
  <c r="Z169" i="37"/>
  <c r="V169" i="37"/>
  <c r="Y169" i="37"/>
  <c r="R150" i="37"/>
  <c r="U156" i="37"/>
  <c r="P156" i="37"/>
  <c r="AC174" i="37"/>
  <c r="Y174" i="37"/>
  <c r="AF174" i="37"/>
  <c r="AD174" i="37"/>
  <c r="P155" i="37"/>
  <c r="Z155" i="37"/>
  <c r="U149" i="37"/>
  <c r="AD163" i="37"/>
  <c r="X163" i="37"/>
  <c r="Y163" i="37"/>
  <c r="Q153" i="37"/>
  <c r="AA167" i="37"/>
  <c r="AN167" i="37"/>
  <c r="O167" i="37"/>
  <c r="AB167" i="37"/>
  <c r="AB166" i="37"/>
  <c r="X166" i="37"/>
  <c r="AH166" i="37"/>
  <c r="U158" i="37"/>
  <c r="P158" i="37"/>
  <c r="T147" i="37"/>
  <c r="Q165" i="37"/>
  <c r="AD165" i="37"/>
  <c r="AH165" i="37"/>
  <c r="S146" i="37"/>
  <c r="AE161" i="37"/>
  <c r="AF161" i="37"/>
  <c r="AI164" i="37"/>
  <c r="Q164" i="37"/>
  <c r="AK164" i="37"/>
  <c r="R154" i="37"/>
  <c r="O154" i="37"/>
  <c r="X160" i="37"/>
  <c r="AG160" i="37"/>
  <c r="AE160" i="37"/>
  <c r="Y162" i="37"/>
  <c r="AI162" i="37"/>
  <c r="AF162" i="37"/>
  <c r="Q159" i="37"/>
  <c r="AF159" i="37"/>
  <c r="Z156" i="37"/>
  <c r="AH174" i="37"/>
  <c r="AA155" i="37"/>
  <c r="AH163" i="37"/>
  <c r="Z153" i="37"/>
  <c r="AC166" i="37"/>
  <c r="X158" i="37"/>
  <c r="AK165" i="37"/>
  <c r="O143" i="37"/>
  <c r="O161" i="37"/>
  <c r="S154" i="37"/>
  <c r="AB160" i="37"/>
  <c r="P162" i="37"/>
  <c r="O148" i="37"/>
  <c r="AE173" i="37"/>
  <c r="V173" i="37"/>
  <c r="AD173" i="37"/>
  <c r="Y173" i="37"/>
  <c r="AF168" i="37"/>
  <c r="AD168" i="37"/>
  <c r="AB168" i="37"/>
  <c r="AO168" i="37"/>
  <c r="AM171" i="37"/>
  <c r="AC171" i="37"/>
  <c r="Z171" i="37"/>
  <c r="AA171" i="37"/>
  <c r="X152" i="37"/>
  <c r="U152" i="37"/>
  <c r="V151" i="37"/>
  <c r="Q170" i="37"/>
  <c r="O170" i="37"/>
  <c r="AJ170" i="37"/>
  <c r="Y157" i="37"/>
  <c r="S157" i="37"/>
  <c r="P145" i="37"/>
  <c r="S172" i="37"/>
  <c r="V172" i="37"/>
  <c r="AC172" i="37"/>
  <c r="AJ172" i="37"/>
  <c r="AB169" i="37"/>
  <c r="R169" i="37"/>
  <c r="AM169" i="37"/>
  <c r="P150" i="37"/>
  <c r="AB156" i="37"/>
  <c r="V156" i="37"/>
  <c r="U174" i="37"/>
  <c r="Q174" i="37"/>
  <c r="S174" i="37"/>
  <c r="Z174" i="37"/>
  <c r="W155" i="37"/>
  <c r="R155" i="37"/>
  <c r="T149" i="37"/>
  <c r="V163" i="37"/>
  <c r="U163" i="37"/>
  <c r="P163" i="37"/>
  <c r="W153" i="37"/>
  <c r="S167" i="37"/>
  <c r="AF167" i="37"/>
  <c r="AJ167" i="37"/>
  <c r="AL166" i="37"/>
  <c r="T166" i="37"/>
  <c r="W166" i="37"/>
  <c r="O166" i="37"/>
  <c r="AB158" i="37"/>
  <c r="AA158" i="37"/>
  <c r="AF165" i="37"/>
  <c r="V165" i="37"/>
  <c r="AC165" i="37"/>
  <c r="R146" i="37"/>
  <c r="AC161" i="37"/>
  <c r="Q161" i="37"/>
  <c r="AG161" i="37"/>
  <c r="AA164" i="37"/>
  <c r="AE164" i="37"/>
  <c r="AF164" i="37"/>
  <c r="Y154" i="37"/>
  <c r="AC160" i="37"/>
  <c r="V160" i="37"/>
  <c r="U160" i="37"/>
  <c r="Q162" i="37"/>
  <c r="U162" i="37"/>
  <c r="AB159" i="37"/>
  <c r="AE159" i="37"/>
  <c r="X159" i="37"/>
  <c r="AD167" i="37"/>
  <c r="AA165" i="37"/>
  <c r="AJ164" i="37"/>
  <c r="R148" i="37"/>
  <c r="W173" i="37"/>
  <c r="AT173" i="37"/>
  <c r="R173" i="37"/>
  <c r="Q173" i="37"/>
  <c r="X168" i="37"/>
  <c r="V168" i="37"/>
  <c r="Z168" i="37"/>
  <c r="R168" i="37"/>
  <c r="AE171" i="37"/>
  <c r="U171" i="37"/>
  <c r="R171" i="37"/>
  <c r="Y171" i="37"/>
  <c r="P152" i="37"/>
  <c r="T151" i="37"/>
  <c r="P151" i="37"/>
  <c r="AP170" i="37"/>
  <c r="AN170" i="37"/>
  <c r="AK170" i="37"/>
  <c r="AI170" i="37"/>
  <c r="Q157" i="37"/>
  <c r="AB157" i="37"/>
  <c r="O145" i="37"/>
  <c r="AP172" i="37"/>
  <c r="AS172" i="37"/>
  <c r="Q172" i="37"/>
  <c r="AB172" i="37"/>
  <c r="T169" i="37"/>
  <c r="AN169" i="37"/>
  <c r="Q169" i="37"/>
  <c r="Q150" i="37"/>
  <c r="T156" i="37"/>
  <c r="W156" i="37"/>
  <c r="AR174" i="37"/>
  <c r="AI174" i="37"/>
  <c r="AQ174" i="37"/>
  <c r="X174" i="37"/>
  <c r="O155" i="37"/>
  <c r="Q155" i="37"/>
  <c r="S149" i="37"/>
  <c r="AJ163" i="37"/>
  <c r="AI163" i="37"/>
  <c r="AF163" i="37"/>
  <c r="X153" i="37"/>
  <c r="AH167" i="37"/>
  <c r="X167" i="37"/>
  <c r="AE167" i="37"/>
  <c r="AD166" i="37"/>
  <c r="AI166" i="37"/>
  <c r="R166" i="37"/>
  <c r="AE158" i="37"/>
  <c r="T158" i="37"/>
  <c r="S158" i="37"/>
  <c r="X165" i="37"/>
  <c r="AJ165" i="37"/>
  <c r="Z165" i="37"/>
  <c r="Q146" i="37"/>
  <c r="U161" i="37"/>
  <c r="AD161" i="37"/>
  <c r="V161" i="37"/>
  <c r="S164" i="37"/>
  <c r="W164" i="37"/>
  <c r="AD164" i="37"/>
  <c r="Q154" i="37"/>
  <c r="Z160" i="37"/>
  <c r="AD160" i="37"/>
  <c r="AE162" i="37"/>
  <c r="AD162" i="37"/>
  <c r="T159" i="37"/>
  <c r="W159" i="37"/>
  <c r="P159" i="37"/>
  <c r="Q148" i="37"/>
  <c r="O173" i="37"/>
  <c r="AH173" i="37"/>
  <c r="AO173" i="37"/>
  <c r="AP173" i="37"/>
  <c r="P168" i="37"/>
  <c r="AK168" i="37"/>
  <c r="Y168" i="37"/>
  <c r="W171" i="37"/>
  <c r="AR171" i="37"/>
  <c r="AN171" i="37"/>
  <c r="AQ171" i="37"/>
  <c r="W152" i="37"/>
  <c r="S151" i="37"/>
  <c r="X151" i="37"/>
  <c r="AH170" i="37"/>
  <c r="AF170" i="37"/>
  <c r="AC170" i="37"/>
  <c r="AD170" i="37"/>
  <c r="X157" i="37"/>
  <c r="T157" i="37"/>
  <c r="R145" i="37"/>
  <c r="AH172" i="37"/>
  <c r="AF172" i="37"/>
  <c r="AL172" i="37"/>
  <c r="X172" i="37"/>
  <c r="AI169" i="37"/>
  <c r="AF169" i="37"/>
  <c r="AL169" i="37"/>
  <c r="W150" i="37"/>
  <c r="S150" i="37"/>
  <c r="AA156" i="37"/>
  <c r="O156" i="37"/>
  <c r="AJ174" i="37"/>
  <c r="W174" i="37"/>
  <c r="AE174" i="37"/>
  <c r="P174" i="37"/>
  <c r="V155" i="37"/>
  <c r="AB155" i="37"/>
  <c r="O149" i="37"/>
  <c r="AB163" i="37"/>
  <c r="S163" i="37"/>
  <c r="V153" i="37"/>
  <c r="P153" i="37"/>
  <c r="Z167" i="37"/>
  <c r="P167" i="37"/>
  <c r="AC167" i="37"/>
  <c r="V166" i="37"/>
  <c r="AA166" i="37"/>
  <c r="AM166" i="37"/>
  <c r="W158" i="37"/>
  <c r="Z158" i="37"/>
  <c r="P147" i="37"/>
  <c r="P165" i="37"/>
  <c r="AB165" i="37"/>
  <c r="U165" i="37"/>
  <c r="P146" i="37"/>
  <c r="AB161" i="37"/>
  <c r="P161" i="37"/>
  <c r="S161" i="37"/>
  <c r="AH164" i="37"/>
  <c r="O164" i="37"/>
  <c r="P164" i="37"/>
  <c r="X154" i="37"/>
  <c r="Q160" i="37"/>
  <c r="T160" i="37"/>
  <c r="W162" i="37"/>
  <c r="S162" i="37"/>
  <c r="AA159" i="37"/>
  <c r="O159" i="37"/>
  <c r="AG169" i="37"/>
  <c r="AF166" i="37"/>
  <c r="T154" i="37"/>
  <c r="AD159" i="37"/>
  <c r="AN173" i="37"/>
  <c r="AR173" i="37"/>
  <c r="U173" i="37"/>
  <c r="AA173" i="37"/>
  <c r="AM168" i="37"/>
  <c r="AC168" i="37"/>
  <c r="T168" i="37"/>
  <c r="O171" i="37"/>
  <c r="AJ171" i="37"/>
  <c r="Q171" i="37"/>
  <c r="X171" i="37"/>
  <c r="O152" i="37"/>
  <c r="R151" i="37"/>
  <c r="Z170" i="37"/>
  <c r="X170" i="37"/>
  <c r="U170" i="37"/>
  <c r="AB170" i="37"/>
  <c r="P157" i="37"/>
  <c r="AA157" i="37"/>
  <c r="Z172" i="37"/>
  <c r="U172" i="37"/>
  <c r="Y172" i="37"/>
  <c r="W172" i="37"/>
  <c r="AA169" i="37"/>
  <c r="X169" i="37"/>
  <c r="O169" i="37"/>
  <c r="O150" i="37"/>
  <c r="Q144" i="37"/>
  <c r="S156" i="37"/>
  <c r="Y156" i="37"/>
  <c r="AB174" i="37"/>
  <c r="AU174" i="37"/>
  <c r="R174" i="37"/>
  <c r="AP174" i="37"/>
  <c r="U155" i="37"/>
  <c r="T155" i="37"/>
  <c r="V149" i="37"/>
  <c r="T163" i="37"/>
  <c r="AG163" i="37"/>
  <c r="U153" i="37"/>
  <c r="O153" i="37"/>
  <c r="R167" i="37"/>
  <c r="AL167" i="37"/>
  <c r="W167" i="37"/>
  <c r="AK166" i="37"/>
  <c r="S166" i="37"/>
  <c r="P166" i="37"/>
  <c r="O158" i="37"/>
  <c r="R158" i="37"/>
  <c r="O147" i="37"/>
  <c r="AE165" i="37"/>
  <c r="T165" i="37"/>
  <c r="S165" i="37"/>
  <c r="O146" i="37"/>
  <c r="T161" i="37"/>
  <c r="AA161" i="37"/>
  <c r="X161" i="37"/>
  <c r="Z164" i="37"/>
  <c r="AC164" i="37"/>
  <c r="AA154" i="37"/>
  <c r="V154" i="37"/>
  <c r="Y160" i="37"/>
  <c r="AA160" i="37"/>
  <c r="AH162" i="37"/>
  <c r="O162" i="37"/>
  <c r="AC162" i="37"/>
  <c r="S159" i="37"/>
  <c r="U159" i="37"/>
  <c r="T150" i="37"/>
  <c r="T174" i="37"/>
  <c r="AN174" i="37"/>
  <c r="R149" i="37"/>
  <c r="AE163" i="37"/>
  <c r="T153" i="37"/>
  <c r="U167" i="37"/>
  <c r="S147" i="37"/>
  <c r="W165" i="37"/>
  <c r="R164" i="37"/>
  <c r="AA162" i="37"/>
  <c r="N141" i="37"/>
  <c r="N153" i="37"/>
  <c r="N152" i="37"/>
  <c r="N156" i="37"/>
  <c r="N165" i="37"/>
  <c r="N159" i="37"/>
  <c r="N148" i="37"/>
  <c r="N151" i="37"/>
  <c r="N174" i="37"/>
  <c r="N146" i="37"/>
  <c r="N145" i="37"/>
  <c r="N170" i="37"/>
  <c r="N155" i="37"/>
  <c r="N143" i="37"/>
  <c r="N173" i="37"/>
  <c r="N157" i="37"/>
  <c r="N149" i="37"/>
  <c r="N161" i="37"/>
  <c r="N142" i="37"/>
  <c r="N172" i="37"/>
  <c r="N163" i="37"/>
  <c r="N164" i="37"/>
  <c r="N167" i="37"/>
  <c r="N169" i="37"/>
  <c r="N166" i="37"/>
  <c r="N154" i="37"/>
  <c r="N168" i="37"/>
  <c r="N150" i="37"/>
  <c r="N158" i="37"/>
  <c r="N160" i="37"/>
  <c r="N171" i="37"/>
  <c r="N144" i="37"/>
  <c r="N147" i="37"/>
  <c r="N162" i="37"/>
  <c r="N7" i="37"/>
  <c r="C7" i="37"/>
  <c r="P14" i="37"/>
  <c r="AA30" i="37"/>
  <c r="P30" i="37"/>
  <c r="W30" i="37"/>
  <c r="AK31" i="37"/>
  <c r="S31" i="37"/>
  <c r="X31" i="37"/>
  <c r="N31" i="37"/>
  <c r="AK37" i="37"/>
  <c r="AI37" i="37"/>
  <c r="AG37" i="37"/>
  <c r="AE37" i="37"/>
  <c r="AB23" i="37"/>
  <c r="U23" i="37"/>
  <c r="AS38" i="37"/>
  <c r="AQ38" i="37"/>
  <c r="AO38" i="37"/>
  <c r="T38" i="37"/>
  <c r="R19" i="37"/>
  <c r="N19" i="37"/>
  <c r="AP39" i="37"/>
  <c r="AR39" i="37"/>
  <c r="AO39" i="37"/>
  <c r="AD39" i="37"/>
  <c r="S39" i="37"/>
  <c r="N10" i="37"/>
  <c r="Q24" i="37"/>
  <c r="V24" i="37"/>
  <c r="O11" i="37"/>
  <c r="O16" i="37"/>
  <c r="AG34" i="37"/>
  <c r="AE34" i="37"/>
  <c r="AC34" i="37"/>
  <c r="AH34" i="37"/>
  <c r="O13" i="37"/>
  <c r="AA21" i="37"/>
  <c r="W21" i="37"/>
  <c r="AA35" i="37"/>
  <c r="Y35" i="37"/>
  <c r="W35" i="37"/>
  <c r="W25" i="37"/>
  <c r="R25" i="37"/>
  <c r="AF25" i="37"/>
  <c r="W20" i="37"/>
  <c r="Z20" i="37"/>
  <c r="AA29" i="37"/>
  <c r="X29" i="37"/>
  <c r="R29" i="37"/>
  <c r="U17" i="37"/>
  <c r="O17" i="37"/>
  <c r="P32" i="37"/>
  <c r="N32" i="37"/>
  <c r="AA32" i="37"/>
  <c r="R26" i="37"/>
  <c r="P26" i="37"/>
  <c r="V26" i="37"/>
  <c r="V27" i="37"/>
  <c r="AB27" i="37"/>
  <c r="X27" i="37"/>
  <c r="R28" i="37"/>
  <c r="T28" i="37"/>
  <c r="N28" i="37"/>
  <c r="AA33" i="37"/>
  <c r="AN33" i="37"/>
  <c r="AL33" i="37"/>
  <c r="W18" i="37"/>
  <c r="AG36" i="37"/>
  <c r="AE36" i="37"/>
  <c r="AC36" i="37"/>
  <c r="S15" i="37"/>
  <c r="O22" i="37"/>
  <c r="AP40" i="37"/>
  <c r="O40" i="37"/>
  <c r="O14" i="37"/>
  <c r="S30" i="37"/>
  <c r="AK30" i="37"/>
  <c r="AF30" i="37"/>
  <c r="AC31" i="37"/>
  <c r="AH31" i="37"/>
  <c r="P31" i="37"/>
  <c r="AC37" i="37"/>
  <c r="AA37" i="37"/>
  <c r="Y37" i="37"/>
  <c r="W37" i="37"/>
  <c r="R23" i="37"/>
  <c r="T23" i="37"/>
  <c r="AJ38" i="37"/>
  <c r="AH38" i="37"/>
  <c r="AF38" i="37"/>
  <c r="AK38" i="37"/>
  <c r="Y19" i="37"/>
  <c r="AH39" i="37"/>
  <c r="AI39" i="37"/>
  <c r="AF39" i="37"/>
  <c r="U39" i="37"/>
  <c r="P10" i="37"/>
  <c r="AB24" i="37"/>
  <c r="AE24" i="37"/>
  <c r="N11" i="37"/>
  <c r="V16" i="37"/>
  <c r="Y34" i="37"/>
  <c r="W34" i="37"/>
  <c r="U34" i="37"/>
  <c r="Z34" i="37"/>
  <c r="N13" i="37"/>
  <c r="S21" i="37"/>
  <c r="O21" i="37"/>
  <c r="AK35" i="37"/>
  <c r="S35" i="37"/>
  <c r="Q35" i="37"/>
  <c r="O35" i="37"/>
  <c r="O25" i="37"/>
  <c r="AA25" i="37"/>
  <c r="T25" i="37"/>
  <c r="O20" i="37"/>
  <c r="R20" i="37"/>
  <c r="Q29" i="37"/>
  <c r="AG29" i="37"/>
  <c r="T17" i="37"/>
  <c r="V17" i="37"/>
  <c r="AM32" i="37"/>
  <c r="AK32" i="37"/>
  <c r="S32" i="37"/>
  <c r="AE26" i="37"/>
  <c r="Y26" i="37"/>
  <c r="N27" i="37"/>
  <c r="R27" i="37"/>
  <c r="AG28" i="37"/>
  <c r="AC28" i="37"/>
  <c r="AK33" i="37"/>
  <c r="S33" i="37"/>
  <c r="AF33" i="37"/>
  <c r="AD33" i="37"/>
  <c r="O18" i="37"/>
  <c r="Y36" i="37"/>
  <c r="W36" i="37"/>
  <c r="U36" i="37"/>
  <c r="AP36" i="37"/>
  <c r="R15" i="37"/>
  <c r="S22" i="37"/>
  <c r="W22" i="37"/>
  <c r="O9" i="37"/>
  <c r="AH40" i="37"/>
  <c r="AU40" i="37"/>
  <c r="AR40" i="37"/>
  <c r="T40" i="37"/>
  <c r="N14" i="37"/>
  <c r="AH30" i="37"/>
  <c r="Y30" i="37"/>
  <c r="V30" i="37"/>
  <c r="U31" i="37"/>
  <c r="Z31" i="37"/>
  <c r="AE31" i="37"/>
  <c r="U37" i="37"/>
  <c r="S37" i="37"/>
  <c r="Q37" i="37"/>
  <c r="O37" i="37"/>
  <c r="AA23" i="37"/>
  <c r="AC23" i="37"/>
  <c r="AA38" i="37"/>
  <c r="Y38" i="37"/>
  <c r="W38" i="37"/>
  <c r="AB38" i="37"/>
  <c r="Q19" i="37"/>
  <c r="Z39" i="37"/>
  <c r="Y39" i="37"/>
  <c r="W39" i="37"/>
  <c r="AL39" i="37"/>
  <c r="P24" i="37"/>
  <c r="U24" i="37"/>
  <c r="N16" i="37"/>
  <c r="Q34" i="37"/>
  <c r="O34" i="37"/>
  <c r="AJ34" i="37"/>
  <c r="R34" i="37"/>
  <c r="Z21" i="37"/>
  <c r="V21" i="37"/>
  <c r="AC35" i="37"/>
  <c r="AP35" i="37"/>
  <c r="AN35" i="37"/>
  <c r="AL35" i="37"/>
  <c r="AD25" i="37"/>
  <c r="Q25" i="37"/>
  <c r="Q12" i="37"/>
  <c r="V20" i="37"/>
  <c r="AE29" i="37"/>
  <c r="AJ29" i="37"/>
  <c r="U29" i="37"/>
  <c r="S17" i="37"/>
  <c r="N17" i="37"/>
  <c r="AE32" i="37"/>
  <c r="AC32" i="37"/>
  <c r="AH32" i="37"/>
  <c r="U26" i="37"/>
  <c r="O26" i="37"/>
  <c r="AG27" i="37"/>
  <c r="AA27" i="37"/>
  <c r="W28" i="37"/>
  <c r="Q28" i="37"/>
  <c r="AC33" i="37"/>
  <c r="AH33" i="37"/>
  <c r="X33" i="37"/>
  <c r="V33" i="37"/>
  <c r="V18" i="37"/>
  <c r="Q36" i="37"/>
  <c r="O36" i="37"/>
  <c r="AJ36" i="37"/>
  <c r="AH36" i="37"/>
  <c r="Q15" i="37"/>
  <c r="Z22" i="37"/>
  <c r="N22" i="37"/>
  <c r="N9" i="37"/>
  <c r="Z40" i="37"/>
  <c r="AJ40" i="37"/>
  <c r="AG40" i="37"/>
  <c r="AN40" i="37"/>
  <c r="U14" i="37"/>
  <c r="Z30" i="37"/>
  <c r="O30" i="37"/>
  <c r="AE30" i="37"/>
  <c r="AJ31" i="37"/>
  <c r="R31" i="37"/>
  <c r="W31" i="37"/>
  <c r="AR37" i="37"/>
  <c r="AP37" i="37"/>
  <c r="AN37" i="37"/>
  <c r="AL37" i="37"/>
  <c r="W23" i="37"/>
  <c r="Q23" i="37"/>
  <c r="S23" i="37"/>
  <c r="R38" i="37"/>
  <c r="P38" i="37"/>
  <c r="AN38" i="37"/>
  <c r="S38" i="37"/>
  <c r="X19" i="37"/>
  <c r="R39" i="37"/>
  <c r="P39" i="37"/>
  <c r="N39" i="37"/>
  <c r="AC39" i="37"/>
  <c r="AA24" i="37"/>
  <c r="Y24" i="37"/>
  <c r="AD24" i="37"/>
  <c r="U16" i="37"/>
  <c r="AN34" i="37"/>
  <c r="AL34" i="37"/>
  <c r="AB34" i="37"/>
  <c r="T13" i="37"/>
  <c r="R21" i="37"/>
  <c r="N21" i="37"/>
  <c r="U35" i="37"/>
  <c r="AH35" i="37"/>
  <c r="AF35" i="37"/>
  <c r="AD35" i="37"/>
  <c r="V25" i="37"/>
  <c r="Z25" i="37"/>
  <c r="P12" i="37"/>
  <c r="N20" i="37"/>
  <c r="W29" i="37"/>
  <c r="Z29" i="37"/>
  <c r="AF29" i="37"/>
  <c r="R17" i="37"/>
  <c r="AG32" i="37"/>
  <c r="W32" i="37"/>
  <c r="U32" i="37"/>
  <c r="Z32" i="37"/>
  <c r="AD26" i="37"/>
  <c r="X26" i="37"/>
  <c r="U27" i="37"/>
  <c r="Q27" i="37"/>
  <c r="AI28" i="37"/>
  <c r="AF28" i="37"/>
  <c r="AB28" i="37"/>
  <c r="U33" i="37"/>
  <c r="Z33" i="37"/>
  <c r="P33" i="37"/>
  <c r="N33" i="37"/>
  <c r="N18" i="37"/>
  <c r="AN36" i="37"/>
  <c r="AL36" i="37"/>
  <c r="AB36" i="37"/>
  <c r="Z36" i="37"/>
  <c r="P15" i="37"/>
  <c r="AB22" i="37"/>
  <c r="V22" i="37"/>
  <c r="AT40" i="37"/>
  <c r="AM40" i="37"/>
  <c r="Y40" i="37"/>
  <c r="W40" i="37"/>
  <c r="AC40" i="37"/>
  <c r="T36" i="37"/>
  <c r="Q22" i="37"/>
  <c r="AL40" i="37"/>
  <c r="P40" i="37"/>
  <c r="S40" i="37"/>
  <c r="T14" i="37"/>
  <c r="R30" i="37"/>
  <c r="AJ30" i="37"/>
  <c r="U30" i="37"/>
  <c r="AB31" i="37"/>
  <c r="AG31" i="37"/>
  <c r="O31" i="37"/>
  <c r="AJ37" i="37"/>
  <c r="AH37" i="37"/>
  <c r="AF37" i="37"/>
  <c r="AD37" i="37"/>
  <c r="O23" i="37"/>
  <c r="Z23" i="37"/>
  <c r="AL38" i="37"/>
  <c r="AR38" i="37"/>
  <c r="AP38" i="37"/>
  <c r="AE38" i="37"/>
  <c r="U19" i="37"/>
  <c r="P19" i="37"/>
  <c r="AS39" i="37"/>
  <c r="AQ39" i="37"/>
  <c r="AN39" i="37"/>
  <c r="T39" i="37"/>
  <c r="S24" i="37"/>
  <c r="O24" i="37"/>
  <c r="T24" i="37"/>
  <c r="T16" i="37"/>
  <c r="AF34" i="37"/>
  <c r="AD34" i="37"/>
  <c r="T34" i="37"/>
  <c r="S13" i="37"/>
  <c r="Y21" i="37"/>
  <c r="AJ35" i="37"/>
  <c r="Z35" i="37"/>
  <c r="X35" i="37"/>
  <c r="V35" i="37"/>
  <c r="N25" i="37"/>
  <c r="P25" i="37"/>
  <c r="O12" i="37"/>
  <c r="Y20" i="37"/>
  <c r="U20" i="37"/>
  <c r="O29" i="37"/>
  <c r="P29" i="37"/>
  <c r="T29" i="37"/>
  <c r="Q17" i="37"/>
  <c r="Y32" i="37"/>
  <c r="O32" i="37"/>
  <c r="AJ32" i="37"/>
  <c r="R32" i="37"/>
  <c r="T26" i="37"/>
  <c r="N26" i="37"/>
  <c r="AE27" i="37"/>
  <c r="AF27" i="37"/>
  <c r="Z27" i="37"/>
  <c r="AA28" i="37"/>
  <c r="V28" i="37"/>
  <c r="P28" i="37"/>
  <c r="AJ33" i="37"/>
  <c r="R33" i="37"/>
  <c r="AM33" i="37"/>
  <c r="Y18" i="37"/>
  <c r="U18" i="37"/>
  <c r="AF36" i="37"/>
  <c r="AD36" i="37"/>
  <c r="R36" i="37"/>
  <c r="O15" i="37"/>
  <c r="U22" i="37"/>
  <c r="AB40" i="37"/>
  <c r="AQ40" i="37"/>
  <c r="S14" i="37"/>
  <c r="AC30" i="37"/>
  <c r="X30" i="37"/>
  <c r="AD30" i="37"/>
  <c r="T31" i="37"/>
  <c r="Y31" i="37"/>
  <c r="AL31" i="37"/>
  <c r="AB37" i="37"/>
  <c r="Z37" i="37"/>
  <c r="X37" i="37"/>
  <c r="V37" i="37"/>
  <c r="AD23" i="37"/>
  <c r="P23" i="37"/>
  <c r="AD38" i="37"/>
  <c r="AI38" i="37"/>
  <c r="AG38" i="37"/>
  <c r="U38" i="37"/>
  <c r="T19" i="37"/>
  <c r="W19" i="37"/>
  <c r="AJ39" i="37"/>
  <c r="AG39" i="37"/>
  <c r="AE39" i="37"/>
  <c r="AT39" i="37"/>
  <c r="Z24" i="37"/>
  <c r="X24" i="37"/>
  <c r="R11" i="37"/>
  <c r="Q16" i="37"/>
  <c r="S16" i="37"/>
  <c r="X34" i="37"/>
  <c r="V34" i="37"/>
  <c r="AI34" i="37"/>
  <c r="R13" i="37"/>
  <c r="U21" i="37"/>
  <c r="Q21" i="37"/>
  <c r="AB35" i="37"/>
  <c r="R35" i="37"/>
  <c r="P35" i="37"/>
  <c r="N35" i="37"/>
  <c r="AC25" i="37"/>
  <c r="Y25" i="37"/>
  <c r="N12" i="37"/>
  <c r="Q20" i="37"/>
  <c r="T20" i="37"/>
  <c r="AD29" i="37"/>
  <c r="AI29" i="37"/>
  <c r="AC29" i="37"/>
  <c r="X17" i="37"/>
  <c r="Q32" i="37"/>
  <c r="AL32" i="37"/>
  <c r="AB32" i="37"/>
  <c r="AA26" i="37"/>
  <c r="AC26" i="37"/>
  <c r="AG26" i="37"/>
  <c r="W27" i="37"/>
  <c r="T27" i="37"/>
  <c r="P27" i="37"/>
  <c r="S28" i="37"/>
  <c r="AE28" i="37"/>
  <c r="Y28" i="37"/>
  <c r="AB33" i="37"/>
  <c r="AG33" i="37"/>
  <c r="AE33" i="37"/>
  <c r="Q18" i="37"/>
  <c r="T18" i="37"/>
  <c r="X36" i="37"/>
  <c r="V36" i="37"/>
  <c r="AQ36" i="37"/>
  <c r="N8" i="37"/>
  <c r="V15" i="37"/>
  <c r="Y22" i="37"/>
  <c r="T22" i="37"/>
  <c r="AD40" i="37"/>
  <c r="R40" i="37"/>
  <c r="AS40" i="37"/>
  <c r="AF40" i="37"/>
  <c r="Q14" i="37"/>
  <c r="Q30" i="37"/>
  <c r="N30" i="37"/>
  <c r="T30" i="37"/>
  <c r="AI31" i="37"/>
  <c r="Q31" i="37"/>
  <c r="AD31" i="37"/>
  <c r="T37" i="37"/>
  <c r="R37" i="37"/>
  <c r="P37" i="37"/>
  <c r="N37" i="37"/>
  <c r="V23" i="37"/>
  <c r="Y23" i="37"/>
  <c r="V38" i="37"/>
  <c r="Z38" i="37"/>
  <c r="X38" i="37"/>
  <c r="AM38" i="37"/>
  <c r="S19" i="37"/>
  <c r="O19" i="37"/>
  <c r="AA39" i="37"/>
  <c r="X39" i="37"/>
  <c r="V39" i="37"/>
  <c r="AK39" i="37"/>
  <c r="Q10" i="37"/>
  <c r="R24" i="37"/>
  <c r="N24" i="37"/>
  <c r="Q11" i="37"/>
  <c r="P16" i="37"/>
  <c r="R16" i="37"/>
  <c r="P34" i="37"/>
  <c r="N34" i="37"/>
  <c r="AA34" i="37"/>
  <c r="Q13" i="37"/>
  <c r="AB21" i="37"/>
  <c r="X21" i="37"/>
  <c r="T35" i="37"/>
  <c r="AO35" i="37"/>
  <c r="AM35" i="37"/>
  <c r="S25" i="37"/>
  <c r="X25" i="37"/>
  <c r="S12" i="37"/>
  <c r="X20" i="37"/>
  <c r="AA20" i="37"/>
  <c r="V29" i="37"/>
  <c r="Y29" i="37"/>
  <c r="S29" i="37"/>
  <c r="P17" i="37"/>
  <c r="AF32" i="37"/>
  <c r="AD32" i="37"/>
  <c r="T32" i="37"/>
  <c r="S26" i="37"/>
  <c r="Q26" i="37"/>
  <c r="W26" i="37"/>
  <c r="O27" i="37"/>
  <c r="AC27" i="37"/>
  <c r="Y27" i="37"/>
  <c r="AH28" i="37"/>
  <c r="U28" i="37"/>
  <c r="O28" i="37"/>
  <c r="T33" i="37"/>
  <c r="Y33" i="37"/>
  <c r="W33" i="37"/>
  <c r="X18" i="37"/>
  <c r="S18" i="37"/>
  <c r="P36" i="37"/>
  <c r="N36" i="37"/>
  <c r="AI36" i="37"/>
  <c r="O8" i="37"/>
  <c r="N15" i="37"/>
  <c r="P22" i="37"/>
  <c r="AC22" i="37"/>
  <c r="V40" i="37"/>
  <c r="AK40" i="37"/>
  <c r="AI40" i="37"/>
  <c r="U40" i="37"/>
  <c r="R14" i="37"/>
  <c r="AI30" i="37"/>
  <c r="AB30" i="37"/>
  <c r="AG30" i="37"/>
  <c r="AA31" i="37"/>
  <c r="AF31" i="37"/>
  <c r="V31" i="37"/>
  <c r="AQ37" i="37"/>
  <c r="AO37" i="37"/>
  <c r="AM37" i="37"/>
  <c r="N23" i="37"/>
  <c r="X23" i="37"/>
  <c r="N38" i="37"/>
  <c r="Q38" i="37"/>
  <c r="O38" i="37"/>
  <c r="AC38" i="37"/>
  <c r="Z19" i="37"/>
  <c r="V19" i="37"/>
  <c r="Q39" i="37"/>
  <c r="O39" i="37"/>
  <c r="AM39" i="37"/>
  <c r="AB39" i="37"/>
  <c r="O10" i="37"/>
  <c r="AC24" i="37"/>
  <c r="W24" i="37"/>
  <c r="P11" i="37"/>
  <c r="W16" i="37"/>
  <c r="AO34" i="37"/>
  <c r="AM34" i="37"/>
  <c r="AK34" i="37"/>
  <c r="S34" i="37"/>
  <c r="P13" i="37"/>
  <c r="T21" i="37"/>
  <c r="P21" i="37"/>
  <c r="AI35" i="37"/>
  <c r="AG35" i="37"/>
  <c r="AE35" i="37"/>
  <c r="AE25" i="37"/>
  <c r="AB25" i="37"/>
  <c r="U25" i="37"/>
  <c r="R12" i="37"/>
  <c r="P20" i="37"/>
  <c r="S20" i="37"/>
  <c r="N29" i="37"/>
  <c r="AH29" i="37"/>
  <c r="AB29" i="37"/>
  <c r="W17" i="37"/>
  <c r="X32" i="37"/>
  <c r="V32" i="37"/>
  <c r="AI32" i="37"/>
  <c r="Z26" i="37"/>
  <c r="AB26" i="37"/>
  <c r="AF26" i="37"/>
  <c r="AD27" i="37"/>
  <c r="S27" i="37"/>
  <c r="AH27" i="37"/>
  <c r="Z28" i="37"/>
  <c r="AD28" i="37"/>
  <c r="X28" i="37"/>
  <c r="AI33" i="37"/>
  <c r="Q33" i="37"/>
  <c r="O33" i="37"/>
  <c r="P18" i="37"/>
  <c r="R18" i="37"/>
  <c r="AO36" i="37"/>
  <c r="AM36" i="37"/>
  <c r="AK36" i="37"/>
  <c r="AA36" i="37"/>
  <c r="T15" i="37"/>
  <c r="U15" i="37"/>
  <c r="X22" i="37"/>
  <c r="R22" i="37"/>
  <c r="N40" i="37"/>
  <c r="AA40" i="37"/>
  <c r="X40" i="37"/>
  <c r="AO40" i="37"/>
  <c r="S36" i="37"/>
  <c r="AA22" i="37"/>
  <c r="P9" i="37"/>
  <c r="Q40" i="37"/>
  <c r="AE40" i="37"/>
  <c r="I9" i="37"/>
  <c r="I76" i="37" l="1"/>
  <c r="AA208" i="1"/>
  <c r="AA207" i="1"/>
  <c r="AI207" i="1" a="1"/>
  <c r="AI207" i="1" s="1"/>
  <c r="AC207" i="1" a="1"/>
  <c r="AC207" i="1" s="1"/>
  <c r="AA141" i="1"/>
  <c r="AA140" i="1"/>
  <c r="AA74" i="1"/>
  <c r="AA73" i="1"/>
  <c r="AI73" i="1" a="1"/>
  <c r="AI73" i="1" s="1"/>
  <c r="AC73" i="1" a="1"/>
  <c r="AC73" i="1" s="1"/>
  <c r="AI6" i="1" a="1"/>
  <c r="AI6" i="1" s="1"/>
  <c r="AA6" i="1"/>
  <c r="AA44" i="1"/>
  <c r="AA43" i="1"/>
  <c r="AA42" i="1"/>
  <c r="AA41" i="1"/>
  <c r="AA40" i="1"/>
  <c r="AA39" i="1"/>
  <c r="AA38" i="1"/>
  <c r="AA37" i="1"/>
  <c r="AA36" i="1"/>
  <c r="AA35" i="1"/>
  <c r="AA34" i="1"/>
  <c r="AA33" i="1"/>
  <c r="AA32" i="1"/>
  <c r="AA31" i="1"/>
  <c r="AA30" i="1"/>
  <c r="AA29" i="1"/>
  <c r="AA28" i="1"/>
  <c r="AA27" i="1"/>
  <c r="AA26" i="1"/>
  <c r="AA25" i="1"/>
  <c r="AA24" i="1"/>
  <c r="AA23" i="1"/>
  <c r="AA22" i="1"/>
  <c r="AA21" i="1"/>
  <c r="AA20" i="1"/>
  <c r="AA19" i="1"/>
  <c r="AA18" i="1"/>
  <c r="AA17" i="1"/>
  <c r="AA16" i="1"/>
  <c r="AA15" i="1"/>
  <c r="AA14" i="1"/>
  <c r="AA13" i="1"/>
  <c r="AA12" i="1"/>
  <c r="AA11" i="1"/>
  <c r="AA10" i="1"/>
  <c r="AA9" i="1"/>
  <c r="AA8" i="1"/>
  <c r="AA7" i="1"/>
  <c r="L207" i="1" l="1"/>
  <c r="G207" i="1"/>
  <c r="G73" i="1"/>
  <c r="L73" i="1"/>
  <c r="AI208" i="1" a="1"/>
  <c r="AI208" i="1" s="1"/>
  <c r="L208" i="1" s="1"/>
  <c r="L209" i="1"/>
  <c r="L213" i="1"/>
  <c r="L217" i="1"/>
  <c r="AC208" i="1" a="1"/>
  <c r="AC208" i="1" s="1"/>
  <c r="G208" i="1" s="1"/>
  <c r="L214" i="1"/>
  <c r="L218" i="1"/>
  <c r="L211" i="1"/>
  <c r="L215" i="1"/>
  <c r="L212" i="1"/>
  <c r="L216" i="1"/>
  <c r="G209" i="1"/>
  <c r="L221" i="1"/>
  <c r="L225" i="1"/>
  <c r="L229" i="1"/>
  <c r="L233" i="1"/>
  <c r="L237" i="1"/>
  <c r="L241" i="1"/>
  <c r="L245" i="1"/>
  <c r="L259" i="1"/>
  <c r="L263" i="1"/>
  <c r="G210" i="1"/>
  <c r="G214" i="1"/>
  <c r="G218" i="1"/>
  <c r="G222" i="1"/>
  <c r="G226" i="1"/>
  <c r="G230" i="1"/>
  <c r="G234" i="1"/>
  <c r="G238" i="1"/>
  <c r="G242" i="1"/>
  <c r="G256" i="1"/>
  <c r="G260" i="1"/>
  <c r="G264" i="1"/>
  <c r="L222" i="1"/>
  <c r="L226" i="1"/>
  <c r="L230" i="1"/>
  <c r="L234" i="1"/>
  <c r="L238" i="1"/>
  <c r="L242" i="1"/>
  <c r="L256" i="1"/>
  <c r="L260" i="1"/>
  <c r="L264" i="1"/>
  <c r="G211" i="1"/>
  <c r="G215" i="1"/>
  <c r="G219" i="1"/>
  <c r="G223" i="1"/>
  <c r="G227" i="1"/>
  <c r="G231" i="1"/>
  <c r="G235" i="1"/>
  <c r="G239" i="1"/>
  <c r="G243" i="1"/>
  <c r="G257" i="1"/>
  <c r="G261" i="1"/>
  <c r="G265" i="1"/>
  <c r="L219" i="1"/>
  <c r="L223" i="1"/>
  <c r="L227" i="1"/>
  <c r="L231" i="1"/>
  <c r="L235" i="1"/>
  <c r="L239" i="1"/>
  <c r="L243" i="1"/>
  <c r="L257" i="1"/>
  <c r="L261" i="1"/>
  <c r="L265" i="1"/>
  <c r="G212" i="1"/>
  <c r="G216" i="1"/>
  <c r="G220" i="1"/>
  <c r="G224" i="1"/>
  <c r="G228" i="1"/>
  <c r="G232" i="1"/>
  <c r="G236" i="1"/>
  <c r="G240" i="1"/>
  <c r="G244" i="1"/>
  <c r="G258" i="1"/>
  <c r="G262" i="1"/>
  <c r="G266" i="1"/>
  <c r="L220" i="1"/>
  <c r="L224" i="1"/>
  <c r="L228" i="1"/>
  <c r="L232" i="1"/>
  <c r="L236" i="1"/>
  <c r="L240" i="1"/>
  <c r="L244" i="1"/>
  <c r="L258" i="1"/>
  <c r="L262" i="1"/>
  <c r="L266" i="1"/>
  <c r="G213" i="1"/>
  <c r="G217" i="1"/>
  <c r="G221" i="1"/>
  <c r="G225" i="1"/>
  <c r="G229" i="1"/>
  <c r="G233" i="1"/>
  <c r="G237" i="1"/>
  <c r="G241" i="1"/>
  <c r="G245" i="1"/>
  <c r="G259" i="1"/>
  <c r="G263" i="1"/>
  <c r="AI141" i="1" a="1"/>
  <c r="AI141" i="1" s="1"/>
  <c r="L141" i="1" s="1"/>
  <c r="AI140" i="1" a="1"/>
  <c r="AI140" i="1" s="1"/>
  <c r="AC140" i="1" a="1"/>
  <c r="AC140" i="1" s="1"/>
  <c r="AC141" i="1" a="1"/>
  <c r="AC141" i="1" s="1"/>
  <c r="G141" i="1" s="1"/>
  <c r="AI7" i="1" a="1"/>
  <c r="AI7" i="1" s="1"/>
  <c r="L7" i="1" s="1"/>
  <c r="AC74" i="1" a="1"/>
  <c r="AC74" i="1" s="1"/>
  <c r="G74" i="1" s="1"/>
  <c r="AI74" i="1" a="1"/>
  <c r="AI74" i="1" s="1"/>
  <c r="L74" i="1" s="1"/>
  <c r="AI60" i="1" a="1"/>
  <c r="AI60" i="1" s="1"/>
  <c r="L60" i="1" s="1"/>
  <c r="AI63" i="1" a="1"/>
  <c r="AI63" i="1" s="1"/>
  <c r="L63" i="1" s="1"/>
  <c r="AI62" i="1" a="1"/>
  <c r="AI62" i="1" s="1"/>
  <c r="L62" i="1" s="1"/>
  <c r="AI61" i="1" a="1"/>
  <c r="AI61" i="1" s="1"/>
  <c r="L61" i="1" s="1"/>
  <c r="AI59" i="1" a="1"/>
  <c r="AI59" i="1" s="1"/>
  <c r="L59" i="1" s="1"/>
  <c r="AI64" i="1" a="1"/>
  <c r="AI64" i="1" s="1"/>
  <c r="L64" i="1" s="1"/>
  <c r="AI57" i="1" a="1"/>
  <c r="AI57" i="1" s="1"/>
  <c r="L57" i="1" s="1"/>
  <c r="AI58" i="1" a="1"/>
  <c r="AI58" i="1" s="1"/>
  <c r="L58" i="1" s="1"/>
  <c r="AI56" i="1" a="1"/>
  <c r="AI56" i="1" s="1"/>
  <c r="L56" i="1" s="1"/>
  <c r="AI65" i="1" a="1"/>
  <c r="AI65" i="1" s="1"/>
  <c r="L65" i="1" s="1"/>
  <c r="AC6" i="1" a="1"/>
  <c r="L6" i="1"/>
  <c r="C62" i="3" l="1" a="1"/>
  <c r="C62" i="3" s="1"/>
  <c r="C24" i="3" a="1"/>
  <c r="C24" i="3" s="1"/>
  <c r="D24" i="3" a="1"/>
  <c r="D24" i="3" s="1"/>
  <c r="AD245" i="1"/>
  <c r="AE245" i="1" s="1"/>
  <c r="AF245" i="1" s="1"/>
  <c r="AJ220" i="1"/>
  <c r="AK220" i="1" s="1"/>
  <c r="AL220" i="1" s="1"/>
  <c r="AJ244" i="1"/>
  <c r="AK244" i="1" s="1"/>
  <c r="AL244" i="1" s="1"/>
  <c r="AJ234" i="1"/>
  <c r="AK234" i="1" s="1"/>
  <c r="AL234" i="1" s="1"/>
  <c r="AJ250" i="1"/>
  <c r="AJ241" i="1"/>
  <c r="AK241" i="1" s="1"/>
  <c r="AL241" i="1" s="1"/>
  <c r="AJ262" i="1"/>
  <c r="AK262" i="1" s="1"/>
  <c r="AL262" i="1" s="1"/>
  <c r="AJ222" i="1"/>
  <c r="AK222" i="1" s="1"/>
  <c r="AL222" i="1" s="1"/>
  <c r="AJ257" i="1"/>
  <c r="AK257" i="1" s="1"/>
  <c r="AL257" i="1" s="1"/>
  <c r="AJ217" i="1"/>
  <c r="AK217" i="1" s="1"/>
  <c r="AL217" i="1" s="1"/>
  <c r="AJ266" i="1"/>
  <c r="AK266" i="1" s="1"/>
  <c r="AL266" i="1" s="1"/>
  <c r="AJ233" i="1"/>
  <c r="AK233" i="1" s="1"/>
  <c r="AL233" i="1" s="1"/>
  <c r="AJ264" i="1"/>
  <c r="AK264" i="1" s="1"/>
  <c r="AL264" i="1" s="1"/>
  <c r="AJ239" i="1"/>
  <c r="AK239" i="1" s="1"/>
  <c r="AL239" i="1" s="1"/>
  <c r="AJ231" i="1"/>
  <c r="AK231" i="1" s="1"/>
  <c r="AL231" i="1" s="1"/>
  <c r="AJ246" i="1"/>
  <c r="AJ248" i="1"/>
  <c r="AJ210" i="1"/>
  <c r="AK210" i="1" s="1"/>
  <c r="AL210" i="1" s="1"/>
  <c r="AJ218" i="1"/>
  <c r="AK218" i="1" s="1"/>
  <c r="AL218" i="1" s="1"/>
  <c r="AJ215" i="1"/>
  <c r="AK215" i="1" s="1"/>
  <c r="AL215" i="1" s="1"/>
  <c r="AJ223" i="1"/>
  <c r="AK223" i="1" s="1"/>
  <c r="AL223" i="1" s="1"/>
  <c r="AJ251" i="1"/>
  <c r="AJ225" i="1"/>
  <c r="AK225" i="1" s="1"/>
  <c r="AL225" i="1" s="1"/>
  <c r="AJ216" i="1"/>
  <c r="AK216" i="1" s="1"/>
  <c r="AL216" i="1" s="1"/>
  <c r="AJ230" i="1"/>
  <c r="AK230" i="1" s="1"/>
  <c r="AL230" i="1" s="1"/>
  <c r="AJ235" i="1"/>
  <c r="AK235" i="1" s="1"/>
  <c r="AL235" i="1" s="1"/>
  <c r="AJ261" i="1"/>
  <c r="AK261" i="1" s="1"/>
  <c r="AL261" i="1" s="1"/>
  <c r="AJ224" i="1"/>
  <c r="AK224" i="1" s="1"/>
  <c r="AL224" i="1" s="1"/>
  <c r="AJ214" i="1"/>
  <c r="AK214" i="1" s="1"/>
  <c r="AL214" i="1" s="1"/>
  <c r="AJ263" i="1"/>
  <c r="AK263" i="1" s="1"/>
  <c r="AL263" i="1" s="1"/>
  <c r="AJ265" i="1"/>
  <c r="AK265" i="1" s="1"/>
  <c r="AL265" i="1" s="1"/>
  <c r="AJ259" i="1"/>
  <c r="AK259" i="1" s="1"/>
  <c r="AL259" i="1" s="1"/>
  <c r="AJ213" i="1"/>
  <c r="AK213" i="1" s="1"/>
  <c r="AL213" i="1" s="1"/>
  <c r="AJ238" i="1"/>
  <c r="AK238" i="1" s="1"/>
  <c r="AL238" i="1" s="1"/>
  <c r="AJ211" i="1"/>
  <c r="AK211" i="1" s="1"/>
  <c r="AL211" i="1" s="1"/>
  <c r="AJ245" i="1"/>
  <c r="AK245" i="1" s="1"/>
  <c r="AL245" i="1" s="1"/>
  <c r="AJ253" i="1"/>
  <c r="AJ247" i="1"/>
  <c r="AJ237" i="1"/>
  <c r="AK237" i="1" s="1"/>
  <c r="AL237" i="1" s="1"/>
  <c r="AJ228" i="1"/>
  <c r="AK228" i="1" s="1"/>
  <c r="AL228" i="1" s="1"/>
  <c r="AJ242" i="1"/>
  <c r="AK242" i="1" s="1"/>
  <c r="AL242" i="1" s="1"/>
  <c r="AJ229" i="1"/>
  <c r="AK229" i="1" s="1"/>
  <c r="AL229" i="1" s="1"/>
  <c r="AJ260" i="1"/>
  <c r="AK260" i="1" s="1"/>
  <c r="AL260" i="1" s="1"/>
  <c r="AJ209" i="1"/>
  <c r="AK209" i="1" s="1"/>
  <c r="AL209" i="1" s="1"/>
  <c r="AJ258" i="1"/>
  <c r="AK258" i="1" s="1"/>
  <c r="AL258" i="1" s="1"/>
  <c r="AJ255" i="1"/>
  <c r="AJ219" i="1"/>
  <c r="AK219" i="1" s="1"/>
  <c r="AL219" i="1" s="1"/>
  <c r="AJ226" i="1"/>
  <c r="AK226" i="1" s="1"/>
  <c r="AL226" i="1" s="1"/>
  <c r="AJ252" i="1"/>
  <c r="AJ232" i="1"/>
  <c r="AK232" i="1" s="1"/>
  <c r="AL232" i="1" s="1"/>
  <c r="AJ227" i="1"/>
  <c r="AK227" i="1" s="1"/>
  <c r="AL227" i="1" s="1"/>
  <c r="AK248" i="1"/>
  <c r="AL248" i="1" s="1"/>
  <c r="P248" i="1" s="1"/>
  <c r="Q248" i="1"/>
  <c r="AD225" i="1"/>
  <c r="AE225" i="1" s="1"/>
  <c r="AF225" i="1" s="1"/>
  <c r="AK250" i="1"/>
  <c r="AL250" i="1" s="1"/>
  <c r="P250" i="1" s="1"/>
  <c r="Q250" i="1"/>
  <c r="AK251" i="1"/>
  <c r="AL251" i="1" s="1"/>
  <c r="P251" i="1" s="1"/>
  <c r="Q251" i="1"/>
  <c r="D5" i="3" a="1"/>
  <c r="D5" i="3" s="1"/>
  <c r="AD256" i="1"/>
  <c r="AE256" i="1" s="1"/>
  <c r="AF256" i="1" s="1"/>
  <c r="AJ243" i="1"/>
  <c r="AK243" i="1" s="1"/>
  <c r="AL243" i="1" s="1"/>
  <c r="AJ221" i="1"/>
  <c r="AK221" i="1" s="1"/>
  <c r="AL221" i="1" s="1"/>
  <c r="AJ254" i="1"/>
  <c r="AJ236" i="1"/>
  <c r="AK236" i="1" s="1"/>
  <c r="AL236" i="1" s="1"/>
  <c r="AJ256" i="1"/>
  <c r="AK256" i="1" s="1"/>
  <c r="AL256" i="1" s="1"/>
  <c r="AJ240" i="1"/>
  <c r="AK240" i="1" s="1"/>
  <c r="AL240" i="1" s="1"/>
  <c r="AJ212" i="1"/>
  <c r="AK212" i="1" s="1"/>
  <c r="AL212" i="1" s="1"/>
  <c r="AJ249" i="1"/>
  <c r="AK246" i="1"/>
  <c r="AL246" i="1" s="1"/>
  <c r="P246" i="1" s="1"/>
  <c r="Q246" i="1"/>
  <c r="L140" i="1"/>
  <c r="D43" i="3" s="1" a="1"/>
  <c r="D43" i="3" s="1"/>
  <c r="AJ194" i="1"/>
  <c r="AJ162" i="1"/>
  <c r="AJ192" i="1"/>
  <c r="AJ184" i="1"/>
  <c r="AJ145" i="1"/>
  <c r="AJ166" i="1"/>
  <c r="AJ167" i="1"/>
  <c r="AJ187" i="1"/>
  <c r="AJ142" i="1"/>
  <c r="AJ147" i="1"/>
  <c r="AJ157" i="1"/>
  <c r="AJ158" i="1"/>
  <c r="AJ195" i="1"/>
  <c r="AJ176" i="1"/>
  <c r="AJ179" i="1"/>
  <c r="AJ156" i="1"/>
  <c r="AJ191" i="1"/>
  <c r="AJ149" i="1"/>
  <c r="AJ174" i="1"/>
  <c r="AJ193" i="1"/>
  <c r="AJ171" i="1"/>
  <c r="AJ146" i="1"/>
  <c r="AJ186" i="1"/>
  <c r="AJ168" i="1"/>
  <c r="AJ182" i="1"/>
  <c r="AJ185" i="1"/>
  <c r="AJ163" i="1"/>
  <c r="AJ181" i="1"/>
  <c r="AJ190" i="1"/>
  <c r="AJ155" i="1"/>
  <c r="AJ144" i="1"/>
  <c r="AJ183" i="1"/>
  <c r="AJ188" i="1"/>
  <c r="AJ165" i="1"/>
  <c r="AJ196" i="1"/>
  <c r="AJ153" i="1"/>
  <c r="AJ152" i="1"/>
  <c r="AJ177" i="1"/>
  <c r="AJ160" i="1"/>
  <c r="AJ180" i="1"/>
  <c r="AJ199" i="1"/>
  <c r="AJ159" i="1"/>
  <c r="AJ178" i="1"/>
  <c r="AJ164" i="1"/>
  <c r="AJ172" i="1"/>
  <c r="AJ189" i="1"/>
  <c r="AJ175" i="1"/>
  <c r="AJ173" i="1"/>
  <c r="AJ154" i="1"/>
  <c r="AJ161" i="1"/>
  <c r="AJ169" i="1"/>
  <c r="AJ198" i="1"/>
  <c r="AJ197" i="1"/>
  <c r="AJ143" i="1"/>
  <c r="AJ151" i="1"/>
  <c r="AJ148" i="1"/>
  <c r="AJ170" i="1"/>
  <c r="AJ150" i="1"/>
  <c r="AD259" i="1"/>
  <c r="AE259" i="1" s="1"/>
  <c r="AF259" i="1" s="1"/>
  <c r="AD264" i="1"/>
  <c r="AE264" i="1" s="1"/>
  <c r="AF264" i="1" s="1"/>
  <c r="AD224" i="1"/>
  <c r="AE224" i="1" s="1"/>
  <c r="AF224" i="1" s="1"/>
  <c r="AD230" i="1"/>
  <c r="AE230" i="1" s="1"/>
  <c r="AF230" i="1" s="1"/>
  <c r="AD244" i="1"/>
  <c r="AE244" i="1" s="1"/>
  <c r="AF244" i="1" s="1"/>
  <c r="AD255" i="1"/>
  <c r="AD251" i="1"/>
  <c r="AD218" i="1"/>
  <c r="AE218" i="1" s="1"/>
  <c r="AF218" i="1" s="1"/>
  <c r="AD242" i="1"/>
  <c r="AE242" i="1" s="1"/>
  <c r="AF242" i="1" s="1"/>
  <c r="AD239" i="1"/>
  <c r="AE239" i="1" s="1"/>
  <c r="AF239" i="1" s="1"/>
  <c r="AD240" i="1"/>
  <c r="AE240" i="1" s="1"/>
  <c r="AF240" i="1" s="1"/>
  <c r="AD248" i="1"/>
  <c r="AD262" i="1"/>
  <c r="AE262" i="1" s="1"/>
  <c r="AF262" i="1" s="1"/>
  <c r="AD213" i="1"/>
  <c r="AE213" i="1" s="1"/>
  <c r="AF213" i="1" s="1"/>
  <c r="AD243" i="1"/>
  <c r="AE243" i="1" s="1"/>
  <c r="AF243" i="1" s="1"/>
  <c r="AD210" i="1"/>
  <c r="AE210" i="1" s="1"/>
  <c r="AF210" i="1" s="1"/>
  <c r="AD232" i="1"/>
  <c r="AE232" i="1" s="1"/>
  <c r="AF232" i="1" s="1"/>
  <c r="AD246" i="1"/>
  <c r="AD254" i="1"/>
  <c r="AD221" i="1"/>
  <c r="AE221" i="1" s="1"/>
  <c r="AF221" i="1" s="1"/>
  <c r="AD214" i="1"/>
  <c r="AE214" i="1" s="1"/>
  <c r="AF214" i="1" s="1"/>
  <c r="AD237" i="1"/>
  <c r="AE237" i="1" s="1"/>
  <c r="AF237" i="1" s="1"/>
  <c r="AD223" i="1"/>
  <c r="AE223" i="1" s="1"/>
  <c r="AF223" i="1" s="1"/>
  <c r="AD238" i="1"/>
  <c r="AE238" i="1" s="1"/>
  <c r="AF238" i="1" s="1"/>
  <c r="AD258" i="1"/>
  <c r="AE258" i="1" s="1"/>
  <c r="AF258" i="1" s="1"/>
  <c r="AD266" i="1"/>
  <c r="AE266" i="1" s="1"/>
  <c r="AF266" i="1" s="1"/>
  <c r="AD253" i="1"/>
  <c r="AD226" i="1"/>
  <c r="AE226" i="1" s="1"/>
  <c r="AF226" i="1" s="1"/>
  <c r="AD257" i="1"/>
  <c r="AE257" i="1" s="1"/>
  <c r="AF257" i="1" s="1"/>
  <c r="AD234" i="1"/>
  <c r="AE234" i="1" s="1"/>
  <c r="AF234" i="1" s="1"/>
  <c r="AD250" i="1"/>
  <c r="AD228" i="1"/>
  <c r="AE228" i="1" s="1"/>
  <c r="AF228" i="1" s="1"/>
  <c r="AD252" i="1"/>
  <c r="AD236" i="1"/>
  <c r="AE236" i="1" s="1"/>
  <c r="AF236" i="1" s="1"/>
  <c r="AD216" i="1"/>
  <c r="AE216" i="1" s="1"/>
  <c r="AF216" i="1" s="1"/>
  <c r="AD235" i="1"/>
  <c r="AE235" i="1" s="1"/>
  <c r="AF235" i="1" s="1"/>
  <c r="AD215" i="1"/>
  <c r="AE215" i="1" s="1"/>
  <c r="AF215" i="1" s="1"/>
  <c r="AD209" i="1"/>
  <c r="AE209" i="1" s="1"/>
  <c r="AF209" i="1" s="1"/>
  <c r="AD263" i="1"/>
  <c r="AE263" i="1" s="1"/>
  <c r="AF263" i="1" s="1"/>
  <c r="AD211" i="1"/>
  <c r="AE211" i="1" s="1"/>
  <c r="AF211" i="1" s="1"/>
  <c r="AD249" i="1"/>
  <c r="AD265" i="1"/>
  <c r="AE265" i="1" s="1"/>
  <c r="AF265" i="1" s="1"/>
  <c r="AD220" i="1"/>
  <c r="AE220" i="1" s="1"/>
  <c r="AF220" i="1" s="1"/>
  <c r="AD231" i="1"/>
  <c r="AE231" i="1" s="1"/>
  <c r="AF231" i="1" s="1"/>
  <c r="AD219" i="1"/>
  <c r="AE219" i="1" s="1"/>
  <c r="AF219" i="1" s="1"/>
  <c r="AD227" i="1"/>
  <c r="AE227" i="1" s="1"/>
  <c r="AF227" i="1" s="1"/>
  <c r="AD247" i="1"/>
  <c r="AD233" i="1"/>
  <c r="AE233" i="1" s="1"/>
  <c r="AF233" i="1" s="1"/>
  <c r="AD241" i="1"/>
  <c r="AE241" i="1" s="1"/>
  <c r="AF241" i="1" s="1"/>
  <c r="AD217" i="1"/>
  <c r="AE217" i="1" s="1"/>
  <c r="AF217" i="1" s="1"/>
  <c r="AD229" i="1"/>
  <c r="AE229" i="1" s="1"/>
  <c r="AF229" i="1" s="1"/>
  <c r="AD261" i="1"/>
  <c r="AE261" i="1" s="1"/>
  <c r="AF261" i="1" s="1"/>
  <c r="AD222" i="1"/>
  <c r="AE222" i="1" s="1"/>
  <c r="AF222" i="1" s="1"/>
  <c r="AD260" i="1"/>
  <c r="AE260" i="1" s="1"/>
  <c r="AF260" i="1" s="1"/>
  <c r="AD212" i="1"/>
  <c r="AE212" i="1" s="1"/>
  <c r="AF212" i="1" s="1"/>
  <c r="G140" i="1"/>
  <c r="C43" i="3" s="1" a="1"/>
  <c r="C43" i="3" s="1"/>
  <c r="AD170" i="1"/>
  <c r="AD147" i="1"/>
  <c r="AD146" i="1"/>
  <c r="AD184" i="1"/>
  <c r="AD196" i="1"/>
  <c r="AD145" i="1"/>
  <c r="AD143" i="1"/>
  <c r="AD188" i="1"/>
  <c r="AD156" i="1"/>
  <c r="AD195" i="1"/>
  <c r="AD162" i="1"/>
  <c r="AD190" i="1"/>
  <c r="AD172" i="1"/>
  <c r="AD199" i="1"/>
  <c r="AD187" i="1"/>
  <c r="AD155" i="1"/>
  <c r="AD154" i="1"/>
  <c r="AD174" i="1"/>
  <c r="AD158" i="1"/>
  <c r="AD177" i="1"/>
  <c r="AD179" i="1"/>
  <c r="AD197" i="1"/>
  <c r="AD178" i="1"/>
  <c r="AD191" i="1"/>
  <c r="AD165" i="1"/>
  <c r="AD160" i="1"/>
  <c r="AD183" i="1"/>
  <c r="AD171" i="1"/>
  <c r="AD189" i="1"/>
  <c r="AD186" i="1"/>
  <c r="AD185" i="1"/>
  <c r="AD194" i="1"/>
  <c r="AD161" i="1"/>
  <c r="AD181" i="1"/>
  <c r="AD182" i="1"/>
  <c r="AD176" i="1"/>
  <c r="AD142" i="1"/>
  <c r="AD198" i="1"/>
  <c r="AD175" i="1"/>
  <c r="AD163" i="1"/>
  <c r="AD168" i="1"/>
  <c r="AD166" i="1"/>
  <c r="AD152" i="1"/>
  <c r="AD157" i="1"/>
  <c r="AD167" i="1"/>
  <c r="AD180" i="1"/>
  <c r="AD173" i="1"/>
  <c r="AD148" i="1"/>
  <c r="AD153" i="1"/>
  <c r="AD149" i="1"/>
  <c r="AD159" i="1"/>
  <c r="AD164" i="1"/>
  <c r="AD150" i="1"/>
  <c r="AD169" i="1"/>
  <c r="AD151" i="1"/>
  <c r="AD144" i="1"/>
  <c r="AD192" i="1"/>
  <c r="AD193" i="1"/>
  <c r="AJ99" i="1"/>
  <c r="AJ108" i="1"/>
  <c r="AJ94" i="1"/>
  <c r="AJ109" i="1"/>
  <c r="AJ120" i="1"/>
  <c r="AJ80" i="1"/>
  <c r="AJ118" i="1"/>
  <c r="AD128" i="1"/>
  <c r="AD117" i="1"/>
  <c r="AD124" i="1"/>
  <c r="AD97" i="1"/>
  <c r="AD107" i="1"/>
  <c r="AD115" i="1"/>
  <c r="AD120" i="1"/>
  <c r="AJ86" i="1"/>
  <c r="AJ77" i="1"/>
  <c r="AJ89" i="1"/>
  <c r="AJ102" i="1"/>
  <c r="AJ110" i="1"/>
  <c r="AJ90" i="1"/>
  <c r="AJ95" i="1"/>
  <c r="AD81" i="1"/>
  <c r="AD84" i="1"/>
  <c r="AD76" i="1"/>
  <c r="AD89" i="1"/>
  <c r="AD121" i="1"/>
  <c r="AD119" i="1"/>
  <c r="AD99" i="1"/>
  <c r="AJ131" i="1"/>
  <c r="AJ85" i="1"/>
  <c r="AJ101" i="1"/>
  <c r="AJ103" i="1"/>
  <c r="AJ81" i="1"/>
  <c r="AJ78" i="1"/>
  <c r="AJ106" i="1"/>
  <c r="AJ82" i="1"/>
  <c r="AD91" i="1"/>
  <c r="AD88" i="1"/>
  <c r="AD130" i="1"/>
  <c r="AD101" i="1"/>
  <c r="AD90" i="1"/>
  <c r="AD93" i="1"/>
  <c r="AD129" i="1"/>
  <c r="AJ114" i="1"/>
  <c r="AJ75" i="1"/>
  <c r="AJ111" i="1"/>
  <c r="AJ84" i="1"/>
  <c r="AJ121" i="1"/>
  <c r="AJ107" i="1"/>
  <c r="AJ92" i="1"/>
  <c r="AJ132" i="1"/>
  <c r="AD105" i="1"/>
  <c r="AD94" i="1"/>
  <c r="AD104" i="1"/>
  <c r="AD92" i="1"/>
  <c r="AD114" i="1"/>
  <c r="AD116" i="1"/>
  <c r="AD77" i="1"/>
  <c r="AJ117" i="1"/>
  <c r="AJ125" i="1"/>
  <c r="AJ83" i="1"/>
  <c r="AJ129" i="1"/>
  <c r="AJ116" i="1"/>
  <c r="AJ119" i="1"/>
  <c r="AJ115" i="1"/>
  <c r="AD82" i="1"/>
  <c r="AD102" i="1"/>
  <c r="AD118" i="1"/>
  <c r="AD75" i="1"/>
  <c r="AD109" i="1"/>
  <c r="AD83" i="1"/>
  <c r="AD122" i="1"/>
  <c r="AJ126" i="1"/>
  <c r="AJ130" i="1"/>
  <c r="AJ87" i="1"/>
  <c r="AJ88" i="1"/>
  <c r="AJ100" i="1"/>
  <c r="AJ127" i="1"/>
  <c r="AJ123" i="1"/>
  <c r="AD112" i="1"/>
  <c r="AD86" i="1"/>
  <c r="AD111" i="1"/>
  <c r="AD132" i="1"/>
  <c r="AD98" i="1"/>
  <c r="AD85" i="1"/>
  <c r="AD127" i="1"/>
  <c r="AD80" i="1"/>
  <c r="AJ93" i="1"/>
  <c r="AJ97" i="1"/>
  <c r="AJ76" i="1"/>
  <c r="AJ122" i="1"/>
  <c r="AJ79" i="1"/>
  <c r="AJ113" i="1"/>
  <c r="AJ104" i="1"/>
  <c r="AD95" i="1"/>
  <c r="AD103" i="1"/>
  <c r="AD108" i="1"/>
  <c r="AD123" i="1"/>
  <c r="AD126" i="1"/>
  <c r="AD125" i="1"/>
  <c r="AD79" i="1"/>
  <c r="AD113" i="1"/>
  <c r="AJ105" i="1"/>
  <c r="AJ98" i="1"/>
  <c r="AJ112" i="1"/>
  <c r="AJ91" i="1"/>
  <c r="AJ96" i="1"/>
  <c r="AJ124" i="1"/>
  <c r="AJ128" i="1"/>
  <c r="AD87" i="1"/>
  <c r="AD131" i="1"/>
  <c r="AD96" i="1"/>
  <c r="AD100" i="1"/>
  <c r="AD78" i="1"/>
  <c r="AD110" i="1"/>
  <c r="AD106" i="1"/>
  <c r="AJ55" i="1"/>
  <c r="AJ53" i="1"/>
  <c r="AJ32" i="1"/>
  <c r="AJ19" i="1"/>
  <c r="AJ50" i="1"/>
  <c r="AJ47" i="1"/>
  <c r="AJ45" i="1"/>
  <c r="AJ24" i="1"/>
  <c r="AJ11" i="1"/>
  <c r="AJ34" i="1"/>
  <c r="AJ39" i="1"/>
  <c r="AJ37" i="1"/>
  <c r="AJ16" i="1"/>
  <c r="AJ54" i="1"/>
  <c r="AJ18" i="1"/>
  <c r="AJ52" i="1"/>
  <c r="AJ21" i="1"/>
  <c r="AJ49" i="1"/>
  <c r="AJ30" i="1"/>
  <c r="AJ17" i="1"/>
  <c r="AJ31" i="1"/>
  <c r="AJ29" i="1"/>
  <c r="AJ8" i="1"/>
  <c r="AJ46" i="1"/>
  <c r="AJ10" i="1"/>
  <c r="AJ44" i="1"/>
  <c r="AJ38" i="1"/>
  <c r="AJ41" i="1"/>
  <c r="AJ23" i="1"/>
  <c r="AJ51" i="1"/>
  <c r="AJ36" i="1"/>
  <c r="AJ12" i="1"/>
  <c r="AJ15" i="1"/>
  <c r="AJ13" i="1"/>
  <c r="AJ43" i="1"/>
  <c r="AJ28" i="1"/>
  <c r="AJ9" i="1"/>
  <c r="AJ42" i="1"/>
  <c r="AJ48" i="1"/>
  <c r="AJ35" i="1"/>
  <c r="AJ22" i="1"/>
  <c r="AJ33" i="1"/>
  <c r="AJ20" i="1"/>
  <c r="AJ26" i="1"/>
  <c r="AJ40" i="1"/>
  <c r="AJ27" i="1"/>
  <c r="AJ14" i="1"/>
  <c r="AJ25" i="1"/>
  <c r="L210" i="1"/>
  <c r="D62" i="3" s="1" a="1"/>
  <c r="D62" i="3" s="1"/>
  <c r="AJ207" i="1"/>
  <c r="AK207" i="1" s="1"/>
  <c r="AD208" i="1"/>
  <c r="AE208" i="1" s="1"/>
  <c r="AD207" i="1"/>
  <c r="AE207" i="1" s="1"/>
  <c r="AJ208" i="1"/>
  <c r="AK208" i="1" s="1"/>
  <c r="AJ140" i="1"/>
  <c r="AK140" i="1" s="1"/>
  <c r="AD141" i="1"/>
  <c r="AD140" i="1"/>
  <c r="AE140" i="1" s="1"/>
  <c r="AJ141" i="1"/>
  <c r="AD74" i="1"/>
  <c r="O74" i="1" s="1"/>
  <c r="AJ73" i="1"/>
  <c r="AK73" i="1" s="1"/>
  <c r="AD73" i="1"/>
  <c r="AJ74" i="1"/>
  <c r="AJ60" i="1"/>
  <c r="AJ62" i="1"/>
  <c r="AJ61" i="1"/>
  <c r="AJ64" i="1"/>
  <c r="AJ65" i="1"/>
  <c r="AJ63" i="1"/>
  <c r="AJ59" i="1"/>
  <c r="AJ6" i="1"/>
  <c r="AK6" i="1" s="1"/>
  <c r="AJ58" i="1"/>
  <c r="AJ7" i="1"/>
  <c r="AK7" i="1" s="1"/>
  <c r="AJ57" i="1"/>
  <c r="AJ56" i="1"/>
  <c r="C64" i="3" l="1" a="1"/>
  <c r="C64" i="3" s="1"/>
  <c r="C69" i="3" a="1"/>
  <c r="C69" i="3" s="1"/>
  <c r="C70" i="3" a="1"/>
  <c r="C70" i="3" s="1"/>
  <c r="C63" i="3" a="1"/>
  <c r="C63" i="3" s="1"/>
  <c r="C67" i="3" a="1"/>
  <c r="C67" i="3" s="1"/>
  <c r="C68" i="3" a="1"/>
  <c r="C68" i="3" s="1"/>
  <c r="C66" i="3" a="1"/>
  <c r="C66" i="3" s="1"/>
  <c r="C65" i="3"/>
  <c r="D68" i="3" a="1"/>
  <c r="D68" i="3" s="1"/>
  <c r="D64" i="3" a="1"/>
  <c r="D64" i="3" s="1"/>
  <c r="D66" i="3" a="1"/>
  <c r="D66" i="3" s="1"/>
  <c r="D70" i="3" a="1"/>
  <c r="D70" i="3" s="1"/>
  <c r="D63" i="3" a="1"/>
  <c r="D63" i="3" s="1"/>
  <c r="D69" i="3" a="1"/>
  <c r="D69" i="3" s="1"/>
  <c r="D67" i="3" a="1"/>
  <c r="D67" i="3" s="1"/>
  <c r="D49" i="3" a="1"/>
  <c r="D49" i="3" s="1"/>
  <c r="D50" i="3" a="1"/>
  <c r="D50" i="3" s="1"/>
  <c r="D47" i="3" a="1"/>
  <c r="D47" i="3" s="1"/>
  <c r="D44" i="3" a="1"/>
  <c r="D44" i="3" s="1"/>
  <c r="D45" i="3" a="1"/>
  <c r="D45" i="3" s="1"/>
  <c r="D48" i="3" a="1"/>
  <c r="D48" i="3" s="1"/>
  <c r="D51" i="3" a="1"/>
  <c r="D51" i="3" s="1"/>
  <c r="C45" i="3" a="1"/>
  <c r="C45" i="3" s="1"/>
  <c r="C51" i="3" a="1"/>
  <c r="C51" i="3" s="1"/>
  <c r="C50" i="3" a="1"/>
  <c r="C50" i="3" s="1"/>
  <c r="C49" i="3" a="1"/>
  <c r="C49" i="3" s="1"/>
  <c r="C44" i="3" a="1"/>
  <c r="C44" i="3" s="1"/>
  <c r="C48" i="3" a="1"/>
  <c r="C48" i="3" s="1"/>
  <c r="C47" i="3" a="1"/>
  <c r="C47" i="3" s="1"/>
  <c r="C25" i="3" a="1"/>
  <c r="C25" i="3" s="1"/>
  <c r="C29" i="3" a="1"/>
  <c r="C29" i="3" s="1"/>
  <c r="C32" i="3" a="1"/>
  <c r="C32" i="3" s="1"/>
  <c r="C30" i="3" a="1"/>
  <c r="C30" i="3" s="1"/>
  <c r="C31" i="3" a="1"/>
  <c r="C31" i="3" s="1"/>
  <c r="C28" i="3" a="1"/>
  <c r="C28" i="3" s="1"/>
  <c r="C26" i="3" a="1"/>
  <c r="C26" i="3" s="1"/>
  <c r="C27" i="3" s="1"/>
  <c r="D25" i="3" a="1"/>
  <c r="D25" i="3" s="1"/>
  <c r="D32" i="3" a="1"/>
  <c r="D32" i="3" s="1"/>
  <c r="D31" i="3" a="1"/>
  <c r="D31" i="3" s="1"/>
  <c r="D30" i="3" a="1"/>
  <c r="D30" i="3" s="1"/>
  <c r="D29" i="3" a="1"/>
  <c r="D29" i="3" s="1"/>
  <c r="D26" i="3" a="1"/>
  <c r="D26" i="3" s="1"/>
  <c r="D28" i="3" a="1"/>
  <c r="D28" i="3" s="1"/>
  <c r="AK151" i="1"/>
  <c r="AL151" i="1" s="1"/>
  <c r="P151" i="1" s="1"/>
  <c r="Q151" i="1"/>
  <c r="AK175" i="1"/>
  <c r="AL175" i="1" s="1"/>
  <c r="P175" i="1" s="1"/>
  <c r="Q175" i="1"/>
  <c r="AK160" i="1"/>
  <c r="AL160" i="1" s="1"/>
  <c r="P160" i="1" s="1"/>
  <c r="Q160" i="1"/>
  <c r="AK144" i="1"/>
  <c r="AL144" i="1" s="1"/>
  <c r="P144" i="1" s="1"/>
  <c r="Q144" i="1"/>
  <c r="AK186" i="1"/>
  <c r="AL186" i="1" s="1"/>
  <c r="P186" i="1" s="1"/>
  <c r="Q186" i="1"/>
  <c r="AK179" i="1"/>
  <c r="AL179" i="1" s="1"/>
  <c r="P179" i="1" s="1"/>
  <c r="Q179" i="1"/>
  <c r="AK167" i="1"/>
  <c r="AL167" i="1" s="1"/>
  <c r="P167" i="1" s="1"/>
  <c r="Q167" i="1"/>
  <c r="AK255" i="1"/>
  <c r="AL255" i="1" s="1"/>
  <c r="P255" i="1" s="1"/>
  <c r="Q255" i="1"/>
  <c r="AK247" i="1"/>
  <c r="AL247" i="1" s="1"/>
  <c r="P247" i="1" s="1"/>
  <c r="Q247" i="1"/>
  <c r="AK143" i="1"/>
  <c r="AL143" i="1" s="1"/>
  <c r="P143" i="1" s="1"/>
  <c r="Q143" i="1"/>
  <c r="AK189" i="1"/>
  <c r="AL189" i="1" s="1"/>
  <c r="P189" i="1" s="1"/>
  <c r="Q189" i="1"/>
  <c r="AK177" i="1"/>
  <c r="AL177" i="1" s="1"/>
  <c r="P177" i="1" s="1"/>
  <c r="Q177" i="1"/>
  <c r="AK155" i="1"/>
  <c r="AL155" i="1" s="1"/>
  <c r="P155" i="1" s="1"/>
  <c r="Q155" i="1"/>
  <c r="AK146" i="1"/>
  <c r="AL146" i="1" s="1"/>
  <c r="P146" i="1" s="1"/>
  <c r="Q146" i="1"/>
  <c r="AK176" i="1"/>
  <c r="AL176" i="1" s="1"/>
  <c r="P176" i="1" s="1"/>
  <c r="Q176" i="1"/>
  <c r="AK166" i="1"/>
  <c r="AL166" i="1" s="1"/>
  <c r="P166" i="1" s="1"/>
  <c r="Q166" i="1"/>
  <c r="AK253" i="1"/>
  <c r="AL253" i="1" s="1"/>
  <c r="P253" i="1" s="1"/>
  <c r="Q253" i="1"/>
  <c r="AK197" i="1"/>
  <c r="AL197" i="1" s="1"/>
  <c r="P197" i="1" s="1"/>
  <c r="Q197" i="1"/>
  <c r="AK172" i="1"/>
  <c r="AL172" i="1" s="1"/>
  <c r="P172" i="1" s="1"/>
  <c r="Q172" i="1"/>
  <c r="AK152" i="1"/>
  <c r="AL152" i="1" s="1"/>
  <c r="P152" i="1" s="1"/>
  <c r="Q152" i="1"/>
  <c r="AK190" i="1"/>
  <c r="AL190" i="1" s="1"/>
  <c r="P190" i="1" s="1"/>
  <c r="Q190" i="1"/>
  <c r="AK171" i="1"/>
  <c r="AL171" i="1" s="1"/>
  <c r="P171" i="1" s="1"/>
  <c r="Q171" i="1"/>
  <c r="AK195" i="1"/>
  <c r="AL195" i="1" s="1"/>
  <c r="P195" i="1" s="1"/>
  <c r="Q195" i="1"/>
  <c r="AK145" i="1"/>
  <c r="AL145" i="1" s="1"/>
  <c r="P145" i="1" s="1"/>
  <c r="Q145" i="1"/>
  <c r="AK249" i="1"/>
  <c r="AL249" i="1" s="1"/>
  <c r="P249" i="1" s="1"/>
  <c r="Q249" i="1"/>
  <c r="AK198" i="1"/>
  <c r="AL198" i="1" s="1"/>
  <c r="P198" i="1" s="1"/>
  <c r="Q198" i="1"/>
  <c r="AK164" i="1"/>
  <c r="AL164" i="1" s="1"/>
  <c r="P164" i="1" s="1"/>
  <c r="Q164" i="1"/>
  <c r="AK153" i="1"/>
  <c r="AL153" i="1" s="1"/>
  <c r="P153" i="1" s="1"/>
  <c r="Q153" i="1"/>
  <c r="AK181" i="1"/>
  <c r="AL181" i="1" s="1"/>
  <c r="P181" i="1" s="1"/>
  <c r="Q181" i="1"/>
  <c r="AK193" i="1"/>
  <c r="AL193" i="1" s="1"/>
  <c r="P193" i="1" s="1"/>
  <c r="Q193" i="1"/>
  <c r="AK158" i="1"/>
  <c r="AL158" i="1" s="1"/>
  <c r="P158" i="1" s="1"/>
  <c r="Q158" i="1"/>
  <c r="AK184" i="1"/>
  <c r="AL184" i="1" s="1"/>
  <c r="P184" i="1" s="1"/>
  <c r="Q184" i="1"/>
  <c r="D11" i="3" a="1"/>
  <c r="D11" i="3" s="1"/>
  <c r="D10" i="3" a="1"/>
  <c r="D10" i="3" s="1"/>
  <c r="D7" i="3" a="1"/>
  <c r="D7" i="3" s="1"/>
  <c r="D9" i="3" a="1"/>
  <c r="D9" i="3" s="1"/>
  <c r="D6" i="3" a="1"/>
  <c r="D6" i="3" s="1"/>
  <c r="D12" i="3" a="1"/>
  <c r="D12" i="3" s="1"/>
  <c r="D13" i="3" a="1"/>
  <c r="D13" i="3" s="1"/>
  <c r="AK169" i="1"/>
  <c r="AL169" i="1" s="1"/>
  <c r="P169" i="1" s="1"/>
  <c r="Q169" i="1"/>
  <c r="AK178" i="1"/>
  <c r="AL178" i="1" s="1"/>
  <c r="P178" i="1" s="1"/>
  <c r="Q178" i="1"/>
  <c r="AK196" i="1"/>
  <c r="AL196" i="1" s="1"/>
  <c r="P196" i="1" s="1"/>
  <c r="Q196" i="1"/>
  <c r="AK163" i="1"/>
  <c r="AL163" i="1" s="1"/>
  <c r="P163" i="1" s="1"/>
  <c r="Q163" i="1"/>
  <c r="AK174" i="1"/>
  <c r="AL174" i="1" s="1"/>
  <c r="P174" i="1" s="1"/>
  <c r="Q174" i="1"/>
  <c r="AK157" i="1"/>
  <c r="AL157" i="1" s="1"/>
  <c r="P157" i="1" s="1"/>
  <c r="Q157" i="1"/>
  <c r="AK192" i="1"/>
  <c r="AL192" i="1" s="1"/>
  <c r="P192" i="1" s="1"/>
  <c r="Q192" i="1"/>
  <c r="AK150" i="1"/>
  <c r="AL150" i="1" s="1"/>
  <c r="P150" i="1" s="1"/>
  <c r="Q150" i="1"/>
  <c r="AK161" i="1"/>
  <c r="AL161" i="1" s="1"/>
  <c r="P161" i="1" s="1"/>
  <c r="Q161" i="1"/>
  <c r="AK159" i="1"/>
  <c r="AL159" i="1" s="1"/>
  <c r="P159" i="1" s="1"/>
  <c r="Q159" i="1"/>
  <c r="AK165" i="1"/>
  <c r="AL165" i="1" s="1"/>
  <c r="P165" i="1" s="1"/>
  <c r="Q165" i="1"/>
  <c r="AK185" i="1"/>
  <c r="AL185" i="1" s="1"/>
  <c r="P185" i="1" s="1"/>
  <c r="Q185" i="1"/>
  <c r="AK149" i="1"/>
  <c r="AL149" i="1" s="1"/>
  <c r="P149" i="1" s="1"/>
  <c r="Q149" i="1"/>
  <c r="AK147" i="1"/>
  <c r="AL147" i="1" s="1"/>
  <c r="P147" i="1" s="1"/>
  <c r="Q147" i="1"/>
  <c r="AK162" i="1"/>
  <c r="AL162" i="1" s="1"/>
  <c r="P162" i="1" s="1"/>
  <c r="Q162" i="1"/>
  <c r="AK252" i="1"/>
  <c r="AL252" i="1" s="1"/>
  <c r="P252" i="1" s="1"/>
  <c r="Q252" i="1"/>
  <c r="AK170" i="1"/>
  <c r="AL170" i="1" s="1"/>
  <c r="P170" i="1" s="1"/>
  <c r="Q170" i="1"/>
  <c r="AK154" i="1"/>
  <c r="AL154" i="1" s="1"/>
  <c r="P154" i="1" s="1"/>
  <c r="Q154" i="1"/>
  <c r="AK199" i="1"/>
  <c r="AL199" i="1" s="1"/>
  <c r="P199" i="1" s="1"/>
  <c r="Q199" i="1"/>
  <c r="AK188" i="1"/>
  <c r="AL188" i="1" s="1"/>
  <c r="P188" i="1" s="1"/>
  <c r="Q188" i="1"/>
  <c r="AK182" i="1"/>
  <c r="AL182" i="1" s="1"/>
  <c r="P182" i="1" s="1"/>
  <c r="Q182" i="1"/>
  <c r="AK191" i="1"/>
  <c r="AL191" i="1" s="1"/>
  <c r="P191" i="1" s="1"/>
  <c r="Q191" i="1"/>
  <c r="AK142" i="1"/>
  <c r="AL142" i="1" s="1"/>
  <c r="P142" i="1" s="1"/>
  <c r="Q142" i="1"/>
  <c r="AK194" i="1"/>
  <c r="AL194" i="1" s="1"/>
  <c r="P194" i="1" s="1"/>
  <c r="Q194" i="1"/>
  <c r="Q148" i="1"/>
  <c r="AK148" i="1"/>
  <c r="AL148" i="1" s="1"/>
  <c r="P148" i="1" s="1"/>
  <c r="AK173" i="1"/>
  <c r="AL173" i="1" s="1"/>
  <c r="P173" i="1" s="1"/>
  <c r="Q173" i="1"/>
  <c r="AK180" i="1"/>
  <c r="AL180" i="1" s="1"/>
  <c r="P180" i="1" s="1"/>
  <c r="Q180" i="1"/>
  <c r="AK183" i="1"/>
  <c r="AL183" i="1" s="1"/>
  <c r="P183" i="1" s="1"/>
  <c r="Q183" i="1"/>
  <c r="AK168" i="1"/>
  <c r="AL168" i="1" s="1"/>
  <c r="P168" i="1" s="1"/>
  <c r="Q168" i="1"/>
  <c r="AK156" i="1"/>
  <c r="AL156" i="1" s="1"/>
  <c r="P156" i="1" s="1"/>
  <c r="Q156" i="1"/>
  <c r="AK187" i="1"/>
  <c r="AL187" i="1" s="1"/>
  <c r="P187" i="1" s="1"/>
  <c r="Q187" i="1"/>
  <c r="AK254" i="1"/>
  <c r="AL254" i="1" s="1"/>
  <c r="P254" i="1" s="1"/>
  <c r="Q254" i="1"/>
  <c r="AE247" i="1"/>
  <c r="AF247" i="1" s="1"/>
  <c r="N247" i="1" s="1"/>
  <c r="O247" i="1"/>
  <c r="AE250" i="1"/>
  <c r="AF250" i="1" s="1"/>
  <c r="N250" i="1" s="1"/>
  <c r="O250" i="1"/>
  <c r="AE251" i="1"/>
  <c r="AF251" i="1" s="1"/>
  <c r="N251" i="1" s="1"/>
  <c r="O251" i="1"/>
  <c r="AE255" i="1"/>
  <c r="AF255" i="1" s="1"/>
  <c r="N255" i="1" s="1"/>
  <c r="O255" i="1"/>
  <c r="AE248" i="1"/>
  <c r="AF248" i="1" s="1"/>
  <c r="N248" i="1" s="1"/>
  <c r="O248" i="1"/>
  <c r="AE253" i="1"/>
  <c r="AF253" i="1" s="1"/>
  <c r="N253" i="1" s="1"/>
  <c r="O253" i="1"/>
  <c r="AE254" i="1"/>
  <c r="AF254" i="1" s="1"/>
  <c r="N254" i="1" s="1"/>
  <c r="O254" i="1"/>
  <c r="AE246" i="1"/>
  <c r="AF246" i="1" s="1"/>
  <c r="N246" i="1" s="1"/>
  <c r="O246" i="1"/>
  <c r="AE249" i="1"/>
  <c r="AF249" i="1" s="1"/>
  <c r="N249" i="1" s="1"/>
  <c r="O249" i="1"/>
  <c r="AE252" i="1"/>
  <c r="AF252" i="1" s="1"/>
  <c r="N252" i="1" s="1"/>
  <c r="O252" i="1"/>
  <c r="AE151" i="1"/>
  <c r="AF151" i="1" s="1"/>
  <c r="N151" i="1" s="1"/>
  <c r="O151" i="1"/>
  <c r="AE173" i="1"/>
  <c r="AF173" i="1" s="1"/>
  <c r="N173" i="1" s="1"/>
  <c r="O173" i="1"/>
  <c r="AE175" i="1"/>
  <c r="AF175" i="1" s="1"/>
  <c r="N175" i="1" s="1"/>
  <c r="O175" i="1"/>
  <c r="AE185" i="1"/>
  <c r="AF185" i="1" s="1"/>
  <c r="N185" i="1" s="1"/>
  <c r="O185" i="1"/>
  <c r="AE178" i="1"/>
  <c r="AF178" i="1" s="1"/>
  <c r="N178" i="1" s="1"/>
  <c r="O178" i="1"/>
  <c r="O187" i="1"/>
  <c r="AE187" i="1"/>
  <c r="AF187" i="1" s="1"/>
  <c r="N187" i="1" s="1"/>
  <c r="AE143" i="1"/>
  <c r="AF143" i="1" s="1"/>
  <c r="N143" i="1" s="1"/>
  <c r="O143" i="1"/>
  <c r="AE169" i="1"/>
  <c r="AF169" i="1" s="1"/>
  <c r="N169" i="1" s="1"/>
  <c r="O169" i="1"/>
  <c r="AE180" i="1"/>
  <c r="AF180" i="1" s="1"/>
  <c r="N180" i="1" s="1"/>
  <c r="O180" i="1"/>
  <c r="O198" i="1"/>
  <c r="AE198" i="1"/>
  <c r="AF198" i="1" s="1"/>
  <c r="N198" i="1" s="1"/>
  <c r="AE186" i="1"/>
  <c r="AF186" i="1" s="1"/>
  <c r="N186" i="1" s="1"/>
  <c r="O186" i="1"/>
  <c r="AE197" i="1"/>
  <c r="AF197" i="1" s="1"/>
  <c r="N197" i="1" s="1"/>
  <c r="O197" i="1"/>
  <c r="AE199" i="1"/>
  <c r="AF199" i="1" s="1"/>
  <c r="N199" i="1" s="1"/>
  <c r="O199" i="1"/>
  <c r="AE145" i="1"/>
  <c r="AF145" i="1" s="1"/>
  <c r="N145" i="1" s="1"/>
  <c r="O145" i="1"/>
  <c r="AE150" i="1"/>
  <c r="AF150" i="1" s="1"/>
  <c r="N150" i="1" s="1"/>
  <c r="O150" i="1"/>
  <c r="O167" i="1"/>
  <c r="AE167" i="1"/>
  <c r="AF167" i="1" s="1"/>
  <c r="N167" i="1" s="1"/>
  <c r="AE142" i="1"/>
  <c r="AF142" i="1" s="1"/>
  <c r="N142" i="1" s="1"/>
  <c r="O142" i="1"/>
  <c r="AE189" i="1"/>
  <c r="AF189" i="1" s="1"/>
  <c r="N189" i="1" s="1"/>
  <c r="O189" i="1"/>
  <c r="O179" i="1"/>
  <c r="AE179" i="1"/>
  <c r="AF179" i="1" s="1"/>
  <c r="N179" i="1" s="1"/>
  <c r="AE172" i="1"/>
  <c r="AF172" i="1" s="1"/>
  <c r="N172" i="1" s="1"/>
  <c r="O172" i="1"/>
  <c r="AE196" i="1"/>
  <c r="AF196" i="1" s="1"/>
  <c r="N196" i="1" s="1"/>
  <c r="O196" i="1"/>
  <c r="O164" i="1"/>
  <c r="AE164" i="1"/>
  <c r="AF164" i="1" s="1"/>
  <c r="N164" i="1" s="1"/>
  <c r="AE157" i="1"/>
  <c r="AF157" i="1" s="1"/>
  <c r="N157" i="1" s="1"/>
  <c r="O157" i="1"/>
  <c r="AE176" i="1"/>
  <c r="AF176" i="1" s="1"/>
  <c r="N176" i="1" s="1"/>
  <c r="O176" i="1"/>
  <c r="O171" i="1"/>
  <c r="AE171" i="1"/>
  <c r="AF171" i="1" s="1"/>
  <c r="N171" i="1" s="1"/>
  <c r="AE177" i="1"/>
  <c r="AF177" i="1" s="1"/>
  <c r="N177" i="1" s="1"/>
  <c r="O177" i="1"/>
  <c r="AE190" i="1"/>
  <c r="AF190" i="1" s="1"/>
  <c r="N190" i="1" s="1"/>
  <c r="O190" i="1"/>
  <c r="O184" i="1"/>
  <c r="AE184" i="1"/>
  <c r="AF184" i="1" s="1"/>
  <c r="N184" i="1" s="1"/>
  <c r="AE159" i="1"/>
  <c r="AF159" i="1" s="1"/>
  <c r="N159" i="1" s="1"/>
  <c r="O159" i="1"/>
  <c r="AE152" i="1"/>
  <c r="AF152" i="1" s="1"/>
  <c r="N152" i="1" s="1"/>
  <c r="O152" i="1"/>
  <c r="AE182" i="1"/>
  <c r="AF182" i="1" s="1"/>
  <c r="N182" i="1" s="1"/>
  <c r="O182" i="1"/>
  <c r="AE183" i="1"/>
  <c r="AF183" i="1" s="1"/>
  <c r="N183" i="1" s="1"/>
  <c r="O183" i="1"/>
  <c r="AE158" i="1"/>
  <c r="AF158" i="1" s="1"/>
  <c r="N158" i="1" s="1"/>
  <c r="O158" i="1"/>
  <c r="AE162" i="1"/>
  <c r="AF162" i="1" s="1"/>
  <c r="N162" i="1" s="1"/>
  <c r="O162" i="1"/>
  <c r="AE146" i="1"/>
  <c r="AF146" i="1" s="1"/>
  <c r="N146" i="1" s="1"/>
  <c r="O146" i="1"/>
  <c r="AE193" i="1"/>
  <c r="AF193" i="1" s="1"/>
  <c r="N193" i="1" s="1"/>
  <c r="O193" i="1"/>
  <c r="AE149" i="1"/>
  <c r="AF149" i="1" s="1"/>
  <c r="N149" i="1" s="1"/>
  <c r="O149" i="1"/>
  <c r="AE166" i="1"/>
  <c r="AF166" i="1" s="1"/>
  <c r="N166" i="1" s="1"/>
  <c r="O166" i="1"/>
  <c r="AE181" i="1"/>
  <c r="AF181" i="1" s="1"/>
  <c r="N181" i="1" s="1"/>
  <c r="O181" i="1"/>
  <c r="AE160" i="1"/>
  <c r="AF160" i="1" s="1"/>
  <c r="N160" i="1" s="1"/>
  <c r="O160" i="1"/>
  <c r="O174" i="1"/>
  <c r="AE174" i="1"/>
  <c r="AF174" i="1" s="1"/>
  <c r="N174" i="1" s="1"/>
  <c r="O195" i="1"/>
  <c r="AE195" i="1"/>
  <c r="AF195" i="1" s="1"/>
  <c r="N195" i="1" s="1"/>
  <c r="AE147" i="1"/>
  <c r="AF147" i="1" s="1"/>
  <c r="N147" i="1" s="1"/>
  <c r="O147" i="1"/>
  <c r="AE192" i="1"/>
  <c r="AF192" i="1" s="1"/>
  <c r="N192" i="1" s="1"/>
  <c r="O192" i="1"/>
  <c r="AE153" i="1"/>
  <c r="AF153" i="1" s="1"/>
  <c r="N153" i="1" s="1"/>
  <c r="O153" i="1"/>
  <c r="O168" i="1"/>
  <c r="AE168" i="1"/>
  <c r="AF168" i="1" s="1"/>
  <c r="N168" i="1" s="1"/>
  <c r="AE161" i="1"/>
  <c r="AF161" i="1" s="1"/>
  <c r="N161" i="1" s="1"/>
  <c r="O161" i="1"/>
  <c r="AE165" i="1"/>
  <c r="AF165" i="1" s="1"/>
  <c r="N165" i="1" s="1"/>
  <c r="O165" i="1"/>
  <c r="AE154" i="1"/>
  <c r="AF154" i="1" s="1"/>
  <c r="N154" i="1" s="1"/>
  <c r="O154" i="1"/>
  <c r="AE156" i="1"/>
  <c r="AF156" i="1" s="1"/>
  <c r="N156" i="1" s="1"/>
  <c r="O156" i="1"/>
  <c r="O170" i="1"/>
  <c r="AE170" i="1"/>
  <c r="AF170" i="1" s="1"/>
  <c r="N170" i="1" s="1"/>
  <c r="AE144" i="1"/>
  <c r="AF144" i="1" s="1"/>
  <c r="N144" i="1" s="1"/>
  <c r="O144" i="1"/>
  <c r="AE148" i="1"/>
  <c r="AF148" i="1" s="1"/>
  <c r="N148" i="1" s="1"/>
  <c r="O148" i="1"/>
  <c r="AE163" i="1"/>
  <c r="AF163" i="1" s="1"/>
  <c r="N163" i="1" s="1"/>
  <c r="O163" i="1"/>
  <c r="AE194" i="1"/>
  <c r="AF194" i="1" s="1"/>
  <c r="N194" i="1" s="1"/>
  <c r="O194" i="1"/>
  <c r="AE191" i="1"/>
  <c r="AF191" i="1" s="1"/>
  <c r="N191" i="1" s="1"/>
  <c r="O191" i="1"/>
  <c r="AE155" i="1"/>
  <c r="AF155" i="1" s="1"/>
  <c r="N155" i="1" s="1"/>
  <c r="O155" i="1"/>
  <c r="AE188" i="1"/>
  <c r="AF188" i="1" s="1"/>
  <c r="N188" i="1" s="1"/>
  <c r="O188" i="1"/>
  <c r="Q39" i="1"/>
  <c r="AK39" i="1"/>
  <c r="AL39" i="1" s="1"/>
  <c r="P39" i="1" s="1"/>
  <c r="Q62" i="1"/>
  <c r="AK62" i="1"/>
  <c r="AL62" i="1" s="1"/>
  <c r="P62" i="1" s="1"/>
  <c r="AE141" i="1"/>
  <c r="AF141" i="1" s="1"/>
  <c r="N141" i="1" s="1"/>
  <c r="O141" i="1"/>
  <c r="Q26" i="1"/>
  <c r="AK26" i="1"/>
  <c r="AL26" i="1" s="1"/>
  <c r="P26" i="1" s="1"/>
  <c r="AK28" i="1"/>
  <c r="AL28" i="1" s="1"/>
  <c r="P28" i="1" s="1"/>
  <c r="Q28" i="1"/>
  <c r="AK41" i="1"/>
  <c r="AL41" i="1" s="1"/>
  <c r="P41" i="1" s="1"/>
  <c r="Q41" i="1"/>
  <c r="AK17" i="1"/>
  <c r="AL17" i="1" s="1"/>
  <c r="P17" i="1" s="1"/>
  <c r="Q17" i="1"/>
  <c r="Q37" i="1"/>
  <c r="AK37" i="1"/>
  <c r="AL37" i="1" s="1"/>
  <c r="P37" i="1" s="1"/>
  <c r="AK19" i="1"/>
  <c r="AL19" i="1" s="1"/>
  <c r="P19" i="1" s="1"/>
  <c r="Q19" i="1"/>
  <c r="Q58" i="1"/>
  <c r="AK58" i="1"/>
  <c r="AL58" i="1" s="1"/>
  <c r="P58" i="1" s="1"/>
  <c r="Q38" i="1"/>
  <c r="AK38" i="1"/>
  <c r="AL38" i="1" s="1"/>
  <c r="P38" i="1" s="1"/>
  <c r="AK33" i="1"/>
  <c r="AL33" i="1" s="1"/>
  <c r="P33" i="1" s="1"/>
  <c r="Q33" i="1"/>
  <c r="Q13" i="1"/>
  <c r="AK13" i="1"/>
  <c r="AL13" i="1" s="1"/>
  <c r="P13" i="1" s="1"/>
  <c r="AK44" i="1"/>
  <c r="AL44" i="1" s="1"/>
  <c r="P44" i="1" s="1"/>
  <c r="Q44" i="1"/>
  <c r="AK49" i="1"/>
  <c r="AL49" i="1" s="1"/>
  <c r="P49" i="1" s="1"/>
  <c r="Q49" i="1"/>
  <c r="Q34" i="1"/>
  <c r="AK34" i="1"/>
  <c r="AL34" i="1" s="1"/>
  <c r="P34" i="1" s="1"/>
  <c r="Q53" i="1"/>
  <c r="AK53" i="1"/>
  <c r="AL53" i="1" s="1"/>
  <c r="P53" i="1" s="1"/>
  <c r="AK20" i="1"/>
  <c r="AL20" i="1" s="1"/>
  <c r="P20" i="1" s="1"/>
  <c r="Q20" i="1"/>
  <c r="AK59" i="1"/>
  <c r="AL59" i="1" s="1"/>
  <c r="P59" i="1" s="1"/>
  <c r="Q59" i="1"/>
  <c r="Q22" i="1"/>
  <c r="AK22" i="1"/>
  <c r="AL22" i="1" s="1"/>
  <c r="P22" i="1" s="1"/>
  <c r="Q15" i="1"/>
  <c r="AK15" i="1"/>
  <c r="AL15" i="1" s="1"/>
  <c r="P15" i="1" s="1"/>
  <c r="Q10" i="1"/>
  <c r="AK10" i="1"/>
  <c r="AL10" i="1" s="1"/>
  <c r="P10" i="1" s="1"/>
  <c r="Q21" i="1"/>
  <c r="AK21" i="1"/>
  <c r="AL21" i="1" s="1"/>
  <c r="P21" i="1" s="1"/>
  <c r="AK11" i="1"/>
  <c r="AL11" i="1" s="1"/>
  <c r="P11" i="1" s="1"/>
  <c r="Q11" i="1"/>
  <c r="Q55" i="1"/>
  <c r="AK55" i="1"/>
  <c r="AL55" i="1" s="1"/>
  <c r="P55" i="1" s="1"/>
  <c r="Q30" i="1"/>
  <c r="AK30" i="1"/>
  <c r="AL30" i="1" s="1"/>
  <c r="P30" i="1" s="1"/>
  <c r="Q63" i="1"/>
  <c r="AK63" i="1"/>
  <c r="AL63" i="1" s="1"/>
  <c r="P63" i="1" s="1"/>
  <c r="AK25" i="1"/>
  <c r="AL25" i="1" s="1"/>
  <c r="P25" i="1" s="1"/>
  <c r="Q25" i="1"/>
  <c r="AK35" i="1"/>
  <c r="AL35" i="1" s="1"/>
  <c r="P35" i="1" s="1"/>
  <c r="Q35" i="1"/>
  <c r="AK12" i="1"/>
  <c r="AL12" i="1" s="1"/>
  <c r="P12" i="1" s="1"/>
  <c r="Q12" i="1"/>
  <c r="Q46" i="1"/>
  <c r="AK46" i="1"/>
  <c r="AL46" i="1" s="1"/>
  <c r="P46" i="1" s="1"/>
  <c r="AK52" i="1"/>
  <c r="AL52" i="1" s="1"/>
  <c r="P52" i="1" s="1"/>
  <c r="Q52" i="1"/>
  <c r="Q24" i="1"/>
  <c r="AK24" i="1"/>
  <c r="AL24" i="1" s="1"/>
  <c r="P24" i="1" s="1"/>
  <c r="Q32" i="1"/>
  <c r="AK32" i="1"/>
  <c r="AL32" i="1" s="1"/>
  <c r="P32" i="1" s="1"/>
  <c r="Q14" i="1"/>
  <c r="AK14" i="1"/>
  <c r="AL14" i="1" s="1"/>
  <c r="P14" i="1" s="1"/>
  <c r="Q48" i="1"/>
  <c r="AK48" i="1"/>
  <c r="AL48" i="1" s="1"/>
  <c r="P48" i="1" s="1"/>
  <c r="AK36" i="1"/>
  <c r="AL36" i="1" s="1"/>
  <c r="P36" i="1" s="1"/>
  <c r="Q36" i="1"/>
  <c r="Q8" i="1"/>
  <c r="AK8" i="1"/>
  <c r="AL8" i="1" s="1"/>
  <c r="P8" i="1" s="1"/>
  <c r="Q18" i="1"/>
  <c r="AK18" i="1"/>
  <c r="AL18" i="1" s="1"/>
  <c r="P18" i="1" s="1"/>
  <c r="Q45" i="1"/>
  <c r="AK45" i="1"/>
  <c r="AL45" i="1" s="1"/>
  <c r="P45" i="1" s="1"/>
  <c r="AK43" i="1"/>
  <c r="AL43" i="1" s="1"/>
  <c r="P43" i="1" s="1"/>
  <c r="Q43" i="1"/>
  <c r="AK65" i="1"/>
  <c r="AL65" i="1" s="1"/>
  <c r="P65" i="1" s="1"/>
  <c r="Q65" i="1"/>
  <c r="Q64" i="1"/>
  <c r="AK64" i="1"/>
  <c r="AL64" i="1" s="1"/>
  <c r="P64" i="1" s="1"/>
  <c r="AK141" i="1"/>
  <c r="AL141" i="1" s="1"/>
  <c r="P141" i="1" s="1"/>
  <c r="Q141" i="1"/>
  <c r="AK27" i="1"/>
  <c r="AL27" i="1" s="1"/>
  <c r="P27" i="1" s="1"/>
  <c r="Q27" i="1"/>
  <c r="Q42" i="1"/>
  <c r="AK42" i="1"/>
  <c r="AL42" i="1" s="1"/>
  <c r="P42" i="1" s="1"/>
  <c r="AK51" i="1"/>
  <c r="AL51" i="1" s="1"/>
  <c r="P51" i="1" s="1"/>
  <c r="Q51" i="1"/>
  <c r="Q29" i="1"/>
  <c r="AK29" i="1"/>
  <c r="AL29" i="1" s="1"/>
  <c r="P29" i="1" s="1"/>
  <c r="Q54" i="1"/>
  <c r="AK54" i="1"/>
  <c r="AL54" i="1" s="1"/>
  <c r="P54" i="1" s="1"/>
  <c r="Q47" i="1"/>
  <c r="AK47" i="1"/>
  <c r="AL47" i="1" s="1"/>
  <c r="P47" i="1" s="1"/>
  <c r="AK60" i="1"/>
  <c r="AL60" i="1" s="1"/>
  <c r="P60" i="1" s="1"/>
  <c r="Q60" i="1"/>
  <c r="Q56" i="1"/>
  <c r="AK56" i="1"/>
  <c r="AL56" i="1" s="1"/>
  <c r="P56" i="1" s="1"/>
  <c r="AK57" i="1"/>
  <c r="AL57" i="1" s="1"/>
  <c r="P57" i="1" s="1"/>
  <c r="Q57" i="1"/>
  <c r="Q61" i="1"/>
  <c r="AK61" i="1"/>
  <c r="AL61" i="1" s="1"/>
  <c r="P61" i="1" s="1"/>
  <c r="Q40" i="1"/>
  <c r="AK40" i="1"/>
  <c r="AL40" i="1" s="1"/>
  <c r="P40" i="1" s="1"/>
  <c r="AK9" i="1"/>
  <c r="AL9" i="1" s="1"/>
  <c r="P9" i="1" s="1"/>
  <c r="Q9" i="1"/>
  <c r="Q23" i="1"/>
  <c r="AK23" i="1"/>
  <c r="AL23" i="1" s="1"/>
  <c r="P23" i="1" s="1"/>
  <c r="Q31" i="1"/>
  <c r="AK31" i="1"/>
  <c r="AL31" i="1" s="1"/>
  <c r="P31" i="1" s="1"/>
  <c r="Q16" i="1"/>
  <c r="AK16" i="1"/>
  <c r="AL16" i="1" s="1"/>
  <c r="P16" i="1" s="1"/>
  <c r="Q50" i="1"/>
  <c r="AK50" i="1"/>
  <c r="AL50" i="1" s="1"/>
  <c r="P50" i="1" s="1"/>
  <c r="Q259" i="1"/>
  <c r="O259" i="1"/>
  <c r="O264" i="1"/>
  <c r="O260" i="1"/>
  <c r="O262" i="1"/>
  <c r="O261" i="1"/>
  <c r="Q260" i="1"/>
  <c r="Q265" i="1"/>
  <c r="Q256" i="1"/>
  <c r="Q257" i="1"/>
  <c r="O263" i="1"/>
  <c r="O258" i="1"/>
  <c r="O266" i="1"/>
  <c r="Q261" i="1"/>
  <c r="Q262" i="1"/>
  <c r="Q263" i="1"/>
  <c r="Q258" i="1"/>
  <c r="Q266" i="1"/>
  <c r="O257" i="1"/>
  <c r="O256" i="1"/>
  <c r="O265" i="1"/>
  <c r="Q264" i="1"/>
  <c r="AE96" i="1"/>
  <c r="AF96" i="1" s="1"/>
  <c r="N96" i="1" s="1"/>
  <c r="O96" i="1"/>
  <c r="AK98" i="1"/>
  <c r="AL98" i="1" s="1"/>
  <c r="P98" i="1" s="1"/>
  <c r="Q98" i="1"/>
  <c r="AE103" i="1"/>
  <c r="AF103" i="1" s="1"/>
  <c r="N103" i="1" s="1"/>
  <c r="O103" i="1"/>
  <c r="AK93" i="1"/>
  <c r="AL93" i="1" s="1"/>
  <c r="P93" i="1" s="1"/>
  <c r="Q93" i="1"/>
  <c r="AE112" i="1"/>
  <c r="AF112" i="1" s="1"/>
  <c r="N112" i="1" s="1"/>
  <c r="O112" i="1"/>
  <c r="AE122" i="1"/>
  <c r="AF122" i="1" s="1"/>
  <c r="N122" i="1" s="1"/>
  <c r="O122" i="1"/>
  <c r="AK119" i="1"/>
  <c r="AL119" i="1" s="1"/>
  <c r="P119" i="1" s="1"/>
  <c r="Q119" i="1"/>
  <c r="AE114" i="1"/>
  <c r="AF114" i="1" s="1"/>
  <c r="N114" i="1" s="1"/>
  <c r="O114" i="1"/>
  <c r="AK121" i="1"/>
  <c r="AL121" i="1" s="1"/>
  <c r="P121" i="1" s="1"/>
  <c r="Q121" i="1"/>
  <c r="AE101" i="1"/>
  <c r="AF101" i="1" s="1"/>
  <c r="N101" i="1" s="1"/>
  <c r="O101" i="1"/>
  <c r="AK103" i="1"/>
  <c r="AL103" i="1" s="1"/>
  <c r="P103" i="1" s="1"/>
  <c r="Q103" i="1"/>
  <c r="AE76" i="1"/>
  <c r="AF76" i="1" s="1"/>
  <c r="N76" i="1" s="1"/>
  <c r="O76" i="1"/>
  <c r="AK77" i="1"/>
  <c r="AL77" i="1" s="1"/>
  <c r="P77" i="1" s="1"/>
  <c r="Q77" i="1"/>
  <c r="AE128" i="1"/>
  <c r="AF128" i="1" s="1"/>
  <c r="N128" i="1" s="1"/>
  <c r="O128" i="1"/>
  <c r="AE131" i="1"/>
  <c r="AF131" i="1" s="1"/>
  <c r="N131" i="1" s="1"/>
  <c r="O131" i="1"/>
  <c r="AK105" i="1"/>
  <c r="AL105" i="1" s="1"/>
  <c r="P105" i="1" s="1"/>
  <c r="Q105" i="1"/>
  <c r="AE95" i="1"/>
  <c r="AF95" i="1" s="1"/>
  <c r="N95" i="1" s="1"/>
  <c r="O95" i="1"/>
  <c r="AE80" i="1"/>
  <c r="AF80" i="1" s="1"/>
  <c r="N80" i="1" s="1"/>
  <c r="O80" i="1"/>
  <c r="AK123" i="1"/>
  <c r="AL123" i="1" s="1"/>
  <c r="P123" i="1" s="1"/>
  <c r="Q123" i="1"/>
  <c r="AE83" i="1"/>
  <c r="AF83" i="1" s="1"/>
  <c r="N83" i="1" s="1"/>
  <c r="O83" i="1"/>
  <c r="AK116" i="1"/>
  <c r="AL116" i="1" s="1"/>
  <c r="P116" i="1" s="1"/>
  <c r="Q116" i="1"/>
  <c r="AE92" i="1"/>
  <c r="AF92" i="1" s="1"/>
  <c r="N92" i="1" s="1"/>
  <c r="O92" i="1"/>
  <c r="AK84" i="1"/>
  <c r="AL84" i="1" s="1"/>
  <c r="P84" i="1" s="1"/>
  <c r="Q84" i="1"/>
  <c r="AE130" i="1"/>
  <c r="AF130" i="1" s="1"/>
  <c r="N130" i="1" s="1"/>
  <c r="O130" i="1"/>
  <c r="AK101" i="1"/>
  <c r="AL101" i="1" s="1"/>
  <c r="P101" i="1" s="1"/>
  <c r="Q101" i="1"/>
  <c r="AE84" i="1"/>
  <c r="AF84" i="1" s="1"/>
  <c r="N84" i="1" s="1"/>
  <c r="O84" i="1"/>
  <c r="AK86" i="1"/>
  <c r="AL86" i="1" s="1"/>
  <c r="P86" i="1" s="1"/>
  <c r="Q86" i="1"/>
  <c r="AK118" i="1"/>
  <c r="AL118" i="1" s="1"/>
  <c r="P118" i="1" s="1"/>
  <c r="Q118" i="1"/>
  <c r="AK74" i="1"/>
  <c r="AL74" i="1" s="1"/>
  <c r="P74" i="1" s="1"/>
  <c r="Q74" i="1"/>
  <c r="AE87" i="1"/>
  <c r="AF87" i="1" s="1"/>
  <c r="N87" i="1" s="1"/>
  <c r="O87" i="1"/>
  <c r="AE113" i="1"/>
  <c r="AF113" i="1" s="1"/>
  <c r="N113" i="1" s="1"/>
  <c r="O113" i="1"/>
  <c r="AK104" i="1"/>
  <c r="AL104" i="1" s="1"/>
  <c r="P104" i="1" s="1"/>
  <c r="Q104" i="1"/>
  <c r="AE127" i="1"/>
  <c r="AF127" i="1" s="1"/>
  <c r="N127" i="1" s="1"/>
  <c r="O127" i="1"/>
  <c r="AK127" i="1"/>
  <c r="AL127" i="1" s="1"/>
  <c r="P127" i="1" s="1"/>
  <c r="Q127" i="1"/>
  <c r="AE109" i="1"/>
  <c r="AF109" i="1" s="1"/>
  <c r="N109" i="1" s="1"/>
  <c r="O109" i="1"/>
  <c r="AK129" i="1"/>
  <c r="AL129" i="1" s="1"/>
  <c r="P129" i="1" s="1"/>
  <c r="Q129" i="1"/>
  <c r="AE104" i="1"/>
  <c r="AF104" i="1" s="1"/>
  <c r="N104" i="1" s="1"/>
  <c r="O104" i="1"/>
  <c r="AK111" i="1"/>
  <c r="AL111" i="1" s="1"/>
  <c r="P111" i="1" s="1"/>
  <c r="Q111" i="1"/>
  <c r="AE88" i="1"/>
  <c r="AF88" i="1" s="1"/>
  <c r="N88" i="1" s="1"/>
  <c r="O88" i="1"/>
  <c r="AK85" i="1"/>
  <c r="AL85" i="1" s="1"/>
  <c r="P85" i="1" s="1"/>
  <c r="Q85" i="1"/>
  <c r="AE81" i="1"/>
  <c r="AF81" i="1" s="1"/>
  <c r="N81" i="1" s="1"/>
  <c r="O81" i="1"/>
  <c r="AE120" i="1"/>
  <c r="AF120" i="1" s="1"/>
  <c r="N120" i="1" s="1"/>
  <c r="O120" i="1"/>
  <c r="AK80" i="1"/>
  <c r="AL80" i="1" s="1"/>
  <c r="P80" i="1" s="1"/>
  <c r="Q80" i="1"/>
  <c r="AK128" i="1"/>
  <c r="AL128" i="1" s="1"/>
  <c r="P128" i="1" s="1"/>
  <c r="Q128" i="1"/>
  <c r="AE79" i="1"/>
  <c r="AF79" i="1" s="1"/>
  <c r="N79" i="1" s="1"/>
  <c r="O79" i="1"/>
  <c r="AK113" i="1"/>
  <c r="AL113" i="1" s="1"/>
  <c r="P113" i="1" s="1"/>
  <c r="Q113" i="1"/>
  <c r="AE85" i="1"/>
  <c r="AF85" i="1" s="1"/>
  <c r="N85" i="1" s="1"/>
  <c r="O85" i="1"/>
  <c r="AK100" i="1"/>
  <c r="AL100" i="1" s="1"/>
  <c r="P100" i="1" s="1"/>
  <c r="Q100" i="1"/>
  <c r="AE75" i="1"/>
  <c r="AF75" i="1" s="1"/>
  <c r="N75" i="1" s="1"/>
  <c r="O75" i="1"/>
  <c r="AK83" i="1"/>
  <c r="AL83" i="1" s="1"/>
  <c r="P83" i="1" s="1"/>
  <c r="Q83" i="1"/>
  <c r="AE94" i="1"/>
  <c r="AF94" i="1" s="1"/>
  <c r="N94" i="1" s="1"/>
  <c r="O94" i="1"/>
  <c r="AK75" i="1"/>
  <c r="AL75" i="1" s="1"/>
  <c r="P75" i="1" s="1"/>
  <c r="Q75" i="1"/>
  <c r="AE91" i="1"/>
  <c r="AF91" i="1" s="1"/>
  <c r="N91" i="1" s="1"/>
  <c r="O91" i="1"/>
  <c r="AK131" i="1"/>
  <c r="AL131" i="1" s="1"/>
  <c r="P131" i="1" s="1"/>
  <c r="Q131" i="1"/>
  <c r="AK95" i="1"/>
  <c r="AL95" i="1" s="1"/>
  <c r="P95" i="1" s="1"/>
  <c r="Q95" i="1"/>
  <c r="AE115" i="1"/>
  <c r="AF115" i="1" s="1"/>
  <c r="N115" i="1" s="1"/>
  <c r="O115" i="1"/>
  <c r="AK120" i="1"/>
  <c r="AL120" i="1" s="1"/>
  <c r="P120" i="1" s="1"/>
  <c r="Q120" i="1"/>
  <c r="AE106" i="1"/>
  <c r="AF106" i="1" s="1"/>
  <c r="N106" i="1" s="1"/>
  <c r="O106" i="1"/>
  <c r="AK124" i="1"/>
  <c r="AL124" i="1" s="1"/>
  <c r="P124" i="1" s="1"/>
  <c r="Q124" i="1"/>
  <c r="AE125" i="1"/>
  <c r="AF125" i="1" s="1"/>
  <c r="N125" i="1" s="1"/>
  <c r="O125" i="1"/>
  <c r="AK79" i="1"/>
  <c r="AL79" i="1" s="1"/>
  <c r="P79" i="1" s="1"/>
  <c r="Q79" i="1"/>
  <c r="AE98" i="1"/>
  <c r="AF98" i="1" s="1"/>
  <c r="N98" i="1" s="1"/>
  <c r="O98" i="1"/>
  <c r="AK88" i="1"/>
  <c r="AL88" i="1" s="1"/>
  <c r="P88" i="1" s="1"/>
  <c r="Q88" i="1"/>
  <c r="AE118" i="1"/>
  <c r="AF118" i="1" s="1"/>
  <c r="N118" i="1" s="1"/>
  <c r="O118" i="1"/>
  <c r="AK125" i="1"/>
  <c r="AL125" i="1" s="1"/>
  <c r="P125" i="1" s="1"/>
  <c r="Q125" i="1"/>
  <c r="AE105" i="1"/>
  <c r="AF105" i="1" s="1"/>
  <c r="N105" i="1" s="1"/>
  <c r="O105" i="1"/>
  <c r="AK114" i="1"/>
  <c r="AL114" i="1" s="1"/>
  <c r="P114" i="1" s="1"/>
  <c r="Q114" i="1"/>
  <c r="AK82" i="1"/>
  <c r="AL82" i="1" s="1"/>
  <c r="P82" i="1" s="1"/>
  <c r="Q82" i="1"/>
  <c r="AE99" i="1"/>
  <c r="AF99" i="1" s="1"/>
  <c r="N99" i="1" s="1"/>
  <c r="O99" i="1"/>
  <c r="AK90" i="1"/>
  <c r="AL90" i="1" s="1"/>
  <c r="P90" i="1" s="1"/>
  <c r="Q90" i="1"/>
  <c r="AE107" i="1"/>
  <c r="AF107" i="1" s="1"/>
  <c r="N107" i="1" s="1"/>
  <c r="O107" i="1"/>
  <c r="AK109" i="1"/>
  <c r="AL109" i="1" s="1"/>
  <c r="P109" i="1" s="1"/>
  <c r="Q109" i="1"/>
  <c r="AE110" i="1"/>
  <c r="AF110" i="1" s="1"/>
  <c r="N110" i="1" s="1"/>
  <c r="O110" i="1"/>
  <c r="AK96" i="1"/>
  <c r="AL96" i="1" s="1"/>
  <c r="P96" i="1" s="1"/>
  <c r="Q96" i="1"/>
  <c r="AE126" i="1"/>
  <c r="AF126" i="1" s="1"/>
  <c r="N126" i="1" s="1"/>
  <c r="O126" i="1"/>
  <c r="AK122" i="1"/>
  <c r="AL122" i="1" s="1"/>
  <c r="P122" i="1" s="1"/>
  <c r="Q122" i="1"/>
  <c r="AE132" i="1"/>
  <c r="AF132" i="1" s="1"/>
  <c r="N132" i="1" s="1"/>
  <c r="O132" i="1"/>
  <c r="AK87" i="1"/>
  <c r="AL87" i="1" s="1"/>
  <c r="P87" i="1" s="1"/>
  <c r="Q87" i="1"/>
  <c r="AE102" i="1"/>
  <c r="AF102" i="1" s="1"/>
  <c r="N102" i="1" s="1"/>
  <c r="O102" i="1"/>
  <c r="AK117" i="1"/>
  <c r="AL117" i="1" s="1"/>
  <c r="P117" i="1" s="1"/>
  <c r="Q117" i="1"/>
  <c r="AK132" i="1"/>
  <c r="AL132" i="1" s="1"/>
  <c r="P132" i="1" s="1"/>
  <c r="Q132" i="1"/>
  <c r="AE129" i="1"/>
  <c r="AF129" i="1" s="1"/>
  <c r="N129" i="1" s="1"/>
  <c r="O129" i="1"/>
  <c r="AK106" i="1"/>
  <c r="AL106" i="1" s="1"/>
  <c r="P106" i="1" s="1"/>
  <c r="Q106" i="1"/>
  <c r="AE119" i="1"/>
  <c r="AF119" i="1" s="1"/>
  <c r="N119" i="1" s="1"/>
  <c r="O119" i="1"/>
  <c r="AK110" i="1"/>
  <c r="AL110" i="1" s="1"/>
  <c r="P110" i="1" s="1"/>
  <c r="Q110" i="1"/>
  <c r="AE97" i="1"/>
  <c r="AF97" i="1" s="1"/>
  <c r="N97" i="1" s="1"/>
  <c r="O97" i="1"/>
  <c r="AK94" i="1"/>
  <c r="AL94" i="1" s="1"/>
  <c r="P94" i="1" s="1"/>
  <c r="Q94" i="1"/>
  <c r="AE78" i="1"/>
  <c r="AF78" i="1" s="1"/>
  <c r="N78" i="1" s="1"/>
  <c r="O78" i="1"/>
  <c r="AK91" i="1"/>
  <c r="AL91" i="1" s="1"/>
  <c r="P91" i="1" s="1"/>
  <c r="Q91" i="1"/>
  <c r="AE123" i="1"/>
  <c r="AF123" i="1" s="1"/>
  <c r="N123" i="1" s="1"/>
  <c r="O123" i="1"/>
  <c r="AK76" i="1"/>
  <c r="AL76" i="1" s="1"/>
  <c r="P76" i="1" s="1"/>
  <c r="Q76" i="1"/>
  <c r="AE111" i="1"/>
  <c r="AF111" i="1" s="1"/>
  <c r="N111" i="1" s="1"/>
  <c r="O111" i="1"/>
  <c r="AK130" i="1"/>
  <c r="AL130" i="1" s="1"/>
  <c r="P130" i="1" s="1"/>
  <c r="Q130" i="1"/>
  <c r="AE82" i="1"/>
  <c r="AF82" i="1" s="1"/>
  <c r="N82" i="1" s="1"/>
  <c r="O82" i="1"/>
  <c r="AE77" i="1"/>
  <c r="AF77" i="1" s="1"/>
  <c r="N77" i="1" s="1"/>
  <c r="O77" i="1"/>
  <c r="AK92" i="1"/>
  <c r="AL92" i="1" s="1"/>
  <c r="P92" i="1" s="1"/>
  <c r="Q92" i="1"/>
  <c r="AE93" i="1"/>
  <c r="AF93" i="1" s="1"/>
  <c r="N93" i="1" s="1"/>
  <c r="O93" i="1"/>
  <c r="AK78" i="1"/>
  <c r="AL78" i="1" s="1"/>
  <c r="P78" i="1" s="1"/>
  <c r="Q78" i="1"/>
  <c r="AE121" i="1"/>
  <c r="AF121" i="1" s="1"/>
  <c r="N121" i="1" s="1"/>
  <c r="O121" i="1"/>
  <c r="AK102" i="1"/>
  <c r="AL102" i="1" s="1"/>
  <c r="P102" i="1" s="1"/>
  <c r="Q102" i="1"/>
  <c r="AE124" i="1"/>
  <c r="AF124" i="1" s="1"/>
  <c r="N124" i="1" s="1"/>
  <c r="O124" i="1"/>
  <c r="AK108" i="1"/>
  <c r="AL108" i="1" s="1"/>
  <c r="P108" i="1" s="1"/>
  <c r="Q108" i="1"/>
  <c r="AE100" i="1"/>
  <c r="AF100" i="1" s="1"/>
  <c r="N100" i="1" s="1"/>
  <c r="O100" i="1"/>
  <c r="AK112" i="1"/>
  <c r="AL112" i="1" s="1"/>
  <c r="P112" i="1" s="1"/>
  <c r="Q112" i="1"/>
  <c r="AE108" i="1"/>
  <c r="AF108" i="1" s="1"/>
  <c r="N108" i="1" s="1"/>
  <c r="O108" i="1"/>
  <c r="AK97" i="1"/>
  <c r="AL97" i="1" s="1"/>
  <c r="P97" i="1" s="1"/>
  <c r="Q97" i="1"/>
  <c r="AE86" i="1"/>
  <c r="AF86" i="1" s="1"/>
  <c r="N86" i="1" s="1"/>
  <c r="O86" i="1"/>
  <c r="AK126" i="1"/>
  <c r="AL126" i="1" s="1"/>
  <c r="P126" i="1" s="1"/>
  <c r="Q126" i="1"/>
  <c r="AK115" i="1"/>
  <c r="AL115" i="1" s="1"/>
  <c r="P115" i="1" s="1"/>
  <c r="Q115" i="1"/>
  <c r="AE116" i="1"/>
  <c r="AF116" i="1" s="1"/>
  <c r="N116" i="1" s="1"/>
  <c r="O116" i="1"/>
  <c r="AK107" i="1"/>
  <c r="AL107" i="1" s="1"/>
  <c r="P107" i="1" s="1"/>
  <c r="Q107" i="1"/>
  <c r="AE90" i="1"/>
  <c r="AF90" i="1" s="1"/>
  <c r="N90" i="1" s="1"/>
  <c r="O90" i="1"/>
  <c r="AK81" i="1"/>
  <c r="AL81" i="1" s="1"/>
  <c r="P81" i="1" s="1"/>
  <c r="Q81" i="1"/>
  <c r="AE89" i="1"/>
  <c r="AF89" i="1" s="1"/>
  <c r="N89" i="1" s="1"/>
  <c r="O89" i="1"/>
  <c r="AK89" i="1"/>
  <c r="AL89" i="1" s="1"/>
  <c r="P89" i="1" s="1"/>
  <c r="Q89" i="1"/>
  <c r="AE117" i="1"/>
  <c r="AF117" i="1" s="1"/>
  <c r="N117" i="1" s="1"/>
  <c r="O117" i="1"/>
  <c r="AK99" i="1"/>
  <c r="AL99" i="1" s="1"/>
  <c r="P99" i="1" s="1"/>
  <c r="Q99" i="1"/>
  <c r="AE74" i="1"/>
  <c r="AF74" i="1" s="1"/>
  <c r="N74" i="1" s="1"/>
  <c r="O73" i="1"/>
  <c r="AE73" i="1"/>
  <c r="AF73" i="1" s="1"/>
  <c r="N73" i="1" s="1"/>
  <c r="N216" i="1"/>
  <c r="O216" i="1"/>
  <c r="N238" i="1"/>
  <c r="O238" i="1"/>
  <c r="AF140" i="1"/>
  <c r="N140" i="1" s="1"/>
  <c r="O140" i="1"/>
  <c r="P262" i="1"/>
  <c r="P209" i="1"/>
  <c r="Q209" i="1"/>
  <c r="P226" i="1"/>
  <c r="Q226" i="1"/>
  <c r="P219" i="1"/>
  <c r="Q219" i="1"/>
  <c r="P242" i="1"/>
  <c r="Q242" i="1"/>
  <c r="N209" i="1"/>
  <c r="O209" i="1"/>
  <c r="N219" i="1"/>
  <c r="O219" i="1"/>
  <c r="P221" i="1"/>
  <c r="Q221" i="1"/>
  <c r="P241" i="1"/>
  <c r="Q241" i="1"/>
  <c r="N242" i="1"/>
  <c r="O242" i="1"/>
  <c r="N224" i="1"/>
  <c r="O224" i="1"/>
  <c r="N218" i="1"/>
  <c r="O218" i="1"/>
  <c r="N241" i="1"/>
  <c r="O241" i="1"/>
  <c r="AL208" i="1"/>
  <c r="P208" i="1" s="1"/>
  <c r="Q208" i="1"/>
  <c r="P237" i="1"/>
  <c r="Q237" i="1"/>
  <c r="P218" i="1"/>
  <c r="Q218" i="1"/>
  <c r="P211" i="1"/>
  <c r="Q211" i="1"/>
  <c r="P220" i="1"/>
  <c r="Q220" i="1"/>
  <c r="P227" i="1"/>
  <c r="Q227" i="1"/>
  <c r="N210" i="1"/>
  <c r="O210" i="1"/>
  <c r="P236" i="1"/>
  <c r="Q236" i="1"/>
  <c r="AL207" i="1"/>
  <c r="P207" i="1" s="1"/>
  <c r="Q207" i="1"/>
  <c r="P230" i="1"/>
  <c r="Q230" i="1"/>
  <c r="N243" i="1"/>
  <c r="O243" i="1"/>
  <c r="N259" i="1"/>
  <c r="P222" i="1"/>
  <c r="Q222" i="1"/>
  <c r="N235" i="1"/>
  <c r="O235" i="1"/>
  <c r="P259" i="1"/>
  <c r="P224" i="1"/>
  <c r="Q224" i="1"/>
  <c r="P263" i="1"/>
  <c r="P212" i="1"/>
  <c r="Q212" i="1"/>
  <c r="P228" i="1"/>
  <c r="Q228" i="1"/>
  <c r="N211" i="1"/>
  <c r="O211" i="1"/>
  <c r="N229" i="1"/>
  <c r="O229" i="1"/>
  <c r="N237" i="1"/>
  <c r="O237" i="1"/>
  <c r="N213" i="1"/>
  <c r="O213" i="1"/>
  <c r="N260" i="1"/>
  <c r="P257" i="1"/>
  <c r="P233" i="1"/>
  <c r="Q233" i="1"/>
  <c r="AL73" i="1"/>
  <c r="P73" i="1" s="1"/>
  <c r="Q73" i="1"/>
  <c r="P243" i="1"/>
  <c r="Q243" i="1"/>
  <c r="P210" i="1"/>
  <c r="Q210" i="1"/>
  <c r="N244" i="1"/>
  <c r="O244" i="1"/>
  <c r="N214" i="1"/>
  <c r="O214" i="1"/>
  <c r="P213" i="1"/>
  <c r="Q213" i="1"/>
  <c r="N231" i="1"/>
  <c r="O231" i="1"/>
  <c r="N239" i="1"/>
  <c r="O239" i="1"/>
  <c r="P215" i="1"/>
  <c r="Q215" i="1"/>
  <c r="P238" i="1"/>
  <c r="Q238" i="1"/>
  <c r="N261" i="1"/>
  <c r="P239" i="1"/>
  <c r="Q239" i="1"/>
  <c r="P232" i="1"/>
  <c r="Q232" i="1"/>
  <c r="N227" i="1"/>
  <c r="O227" i="1"/>
  <c r="AL140" i="1"/>
  <c r="P140" i="1" s="1"/>
  <c r="Q140" i="1"/>
  <c r="P244" i="1"/>
  <c r="Q244" i="1"/>
  <c r="P245" i="1"/>
  <c r="Q245" i="1"/>
  <c r="AF207" i="1"/>
  <c r="N207" i="1" s="1"/>
  <c r="O207" i="1"/>
  <c r="P214" i="1"/>
  <c r="Q214" i="1"/>
  <c r="N221" i="1"/>
  <c r="O221" i="1"/>
  <c r="N258" i="1"/>
  <c r="N266" i="1"/>
  <c r="N212" i="1"/>
  <c r="O212" i="1"/>
  <c r="N223" i="1"/>
  <c r="O223" i="1"/>
  <c r="P256" i="1"/>
  <c r="N236" i="1"/>
  <c r="O236" i="1"/>
  <c r="P234" i="1"/>
  <c r="Q234" i="1"/>
  <c r="N256" i="1"/>
  <c r="P235" i="1"/>
  <c r="Q235" i="1"/>
  <c r="P229" i="1"/>
  <c r="Q229" i="1"/>
  <c r="P258" i="1"/>
  <c r="AF208" i="1"/>
  <c r="N208" i="1" s="1"/>
  <c r="O208" i="1"/>
  <c r="N222" i="1"/>
  <c r="O222" i="1"/>
  <c r="N240" i="1"/>
  <c r="O240" i="1"/>
  <c r="N225" i="1"/>
  <c r="O225" i="1"/>
  <c r="N233" i="1"/>
  <c r="O233" i="1"/>
  <c r="N245" i="1"/>
  <c r="O245" i="1"/>
  <c r="P223" i="1"/>
  <c r="Q223" i="1"/>
  <c r="P231" i="1"/>
  <c r="Q231" i="1"/>
  <c r="P217" i="1"/>
  <c r="Q217" i="1"/>
  <c r="N230" i="1"/>
  <c r="O230" i="1"/>
  <c r="P216" i="1"/>
  <c r="Q216" i="1"/>
  <c r="P240" i="1"/>
  <c r="Q240" i="1"/>
  <c r="P225" i="1"/>
  <c r="Q225" i="1"/>
  <c r="N215" i="1"/>
  <c r="O215" i="1"/>
  <c r="N217" i="1"/>
  <c r="O217" i="1"/>
  <c r="N226" i="1"/>
  <c r="O226" i="1"/>
  <c r="N234" i="1"/>
  <c r="O234" i="1"/>
  <c r="N257" i="1"/>
  <c r="N220" i="1"/>
  <c r="O220" i="1"/>
  <c r="N228" i="1"/>
  <c r="O228" i="1"/>
  <c r="N232" i="1"/>
  <c r="O232" i="1"/>
  <c r="AL7" i="1"/>
  <c r="P7" i="1" s="1"/>
  <c r="Q7" i="1"/>
  <c r="AL6" i="1"/>
  <c r="P6" i="1" s="1"/>
  <c r="Q6" i="1"/>
  <c r="D27" i="3" l="1"/>
  <c r="C46" i="3"/>
  <c r="D46" i="3"/>
  <c r="D65" i="3"/>
  <c r="D22" i="33"/>
  <c r="N262" i="1"/>
  <c r="N263" i="1"/>
  <c r="P265" i="1"/>
  <c r="N265" i="1"/>
  <c r="P266" i="1"/>
  <c r="P261" i="1"/>
  <c r="P264" i="1"/>
  <c r="N264" i="1"/>
  <c r="P260" i="1"/>
  <c r="D8" i="33" l="1"/>
  <c r="E8" i="33" s="1"/>
  <c r="D6" i="33"/>
  <c r="E6" i="33" s="1"/>
  <c r="D8" i="3" l="1"/>
  <c r="D7" i="33"/>
  <c r="E7" i="33" s="1"/>
  <c r="D9" i="33" l="1"/>
  <c r="E9" i="33" s="1"/>
  <c r="F16" i="33"/>
  <c r="E22" i="33"/>
  <c r="G23" i="33" s="1"/>
  <c r="F6" i="33"/>
  <c r="G6" i="33" s="1"/>
  <c r="I6" i="33" s="1"/>
  <c r="D10" i="33"/>
  <c r="E10" i="33" s="1"/>
  <c r="F18" i="33" l="1"/>
  <c r="F17" i="33"/>
  <c r="F8" i="33"/>
  <c r="G8" i="33" s="1"/>
  <c r="I8" i="33" s="1"/>
  <c r="F19" i="33"/>
  <c r="F7" i="33"/>
  <c r="G7" i="33" s="1"/>
  <c r="I7" i="33" s="1"/>
  <c r="F9" i="33"/>
  <c r="G9" i="33" s="1"/>
  <c r="I9" i="33" s="1"/>
  <c r="AC6" i="1" l="1"/>
  <c r="AD61" i="1" l="1"/>
  <c r="AD52" i="1"/>
  <c r="AD53" i="1"/>
  <c r="AD46" i="1"/>
  <c r="AD57" i="1"/>
  <c r="AD63" i="1"/>
  <c r="AD45" i="1"/>
  <c r="AD55" i="1"/>
  <c r="AD64" i="1"/>
  <c r="AD56" i="1"/>
  <c r="AD48" i="1"/>
  <c r="AD65" i="1"/>
  <c r="AD47" i="1"/>
  <c r="AD58" i="1"/>
  <c r="AD59" i="1"/>
  <c r="AD49" i="1"/>
  <c r="AD51" i="1"/>
  <c r="AD62" i="1"/>
  <c r="AD60" i="1"/>
  <c r="AD54" i="1"/>
  <c r="AD50" i="1"/>
  <c r="AD8" i="1"/>
  <c r="O8" i="1" s="1"/>
  <c r="AD19" i="1"/>
  <c r="O19" i="1" s="1"/>
  <c r="AD44" i="1"/>
  <c r="O44" i="1" s="1"/>
  <c r="AD24" i="1"/>
  <c r="O24" i="1" s="1"/>
  <c r="AD10" i="1"/>
  <c r="O10" i="1" s="1"/>
  <c r="AD27" i="1"/>
  <c r="O27" i="1" s="1"/>
  <c r="AD13" i="1"/>
  <c r="O13" i="1" s="1"/>
  <c r="AD18" i="1"/>
  <c r="O18" i="1" s="1"/>
  <c r="AD35" i="1"/>
  <c r="O35" i="1" s="1"/>
  <c r="AD21" i="1"/>
  <c r="O21" i="1" s="1"/>
  <c r="AD32" i="1"/>
  <c r="O32" i="1" s="1"/>
  <c r="AD26" i="1"/>
  <c r="O26" i="1" s="1"/>
  <c r="AD43" i="1"/>
  <c r="O43" i="1" s="1"/>
  <c r="AD29" i="1"/>
  <c r="O29" i="1" s="1"/>
  <c r="AD7" i="1"/>
  <c r="AD40" i="1"/>
  <c r="O40" i="1" s="1"/>
  <c r="AD34" i="1"/>
  <c r="O34" i="1" s="1"/>
  <c r="AD12" i="1"/>
  <c r="O12" i="1" s="1"/>
  <c r="AD37" i="1"/>
  <c r="O37" i="1" s="1"/>
  <c r="AD42" i="1"/>
  <c r="O42" i="1" s="1"/>
  <c r="AD20" i="1"/>
  <c r="O20" i="1" s="1"/>
  <c r="AD22" i="1"/>
  <c r="O22" i="1" s="1"/>
  <c r="AD23" i="1"/>
  <c r="O23" i="1" s="1"/>
  <c r="AD17" i="1"/>
  <c r="O17" i="1" s="1"/>
  <c r="AD16" i="1"/>
  <c r="O16" i="1" s="1"/>
  <c r="AD41" i="1"/>
  <c r="O41" i="1" s="1"/>
  <c r="AD9" i="1"/>
  <c r="O9" i="1" s="1"/>
  <c r="AD14" i="1"/>
  <c r="O14" i="1" s="1"/>
  <c r="AD28" i="1"/>
  <c r="O28" i="1" s="1"/>
  <c r="AD30" i="1"/>
  <c r="O30" i="1" s="1"/>
  <c r="AD31" i="1"/>
  <c r="O31" i="1" s="1"/>
  <c r="AD25" i="1"/>
  <c r="O25" i="1" s="1"/>
  <c r="AD15" i="1"/>
  <c r="O15" i="1" s="1"/>
  <c r="AD11" i="1"/>
  <c r="O11" i="1" s="1"/>
  <c r="AD36" i="1"/>
  <c r="O36" i="1" s="1"/>
  <c r="AD38" i="1"/>
  <c r="O38" i="1" s="1"/>
  <c r="AD39" i="1"/>
  <c r="O39" i="1" s="1"/>
  <c r="AD33" i="1"/>
  <c r="O33" i="1" s="1"/>
  <c r="G6" i="1"/>
  <c r="AD6" i="1"/>
  <c r="AE6" i="1" s="1"/>
  <c r="C5" i="3" l="1" a="1"/>
  <c r="C5" i="3" s="1"/>
  <c r="C11" i="3" s="1" a="1"/>
  <c r="C11" i="3" s="1"/>
  <c r="O58" i="1"/>
  <c r="AE58" i="1"/>
  <c r="AF58" i="1" s="1"/>
  <c r="N58" i="1" s="1"/>
  <c r="O63" i="1"/>
  <c r="AE63" i="1"/>
  <c r="AF63" i="1" s="1"/>
  <c r="N63" i="1" s="1"/>
  <c r="AE49" i="1"/>
  <c r="AF49" i="1" s="1"/>
  <c r="N49" i="1" s="1"/>
  <c r="O49" i="1"/>
  <c r="AE50" i="1"/>
  <c r="AF50" i="1" s="1"/>
  <c r="N50" i="1" s="1"/>
  <c r="O50" i="1"/>
  <c r="O47" i="1"/>
  <c r="AE47" i="1"/>
  <c r="AF47" i="1" s="1"/>
  <c r="N47" i="1" s="1"/>
  <c r="AE57" i="1"/>
  <c r="AF57" i="1" s="1"/>
  <c r="N57" i="1" s="1"/>
  <c r="O57" i="1"/>
  <c r="O54" i="1"/>
  <c r="AE54" i="1"/>
  <c r="AF54" i="1" s="1"/>
  <c r="N54" i="1" s="1"/>
  <c r="AE65" i="1"/>
  <c r="AF65" i="1" s="1"/>
  <c r="N65" i="1" s="1"/>
  <c r="O65" i="1"/>
  <c r="AE46" i="1"/>
  <c r="AF46" i="1" s="1"/>
  <c r="N46" i="1" s="1"/>
  <c r="O46" i="1"/>
  <c r="O60" i="1"/>
  <c r="AE60" i="1"/>
  <c r="AF60" i="1" s="1"/>
  <c r="N60" i="1" s="1"/>
  <c r="O48" i="1"/>
  <c r="AE48" i="1"/>
  <c r="AF48" i="1" s="1"/>
  <c r="N48" i="1" s="1"/>
  <c r="AE53" i="1"/>
  <c r="AF53" i="1" s="1"/>
  <c r="N53" i="1" s="1"/>
  <c r="O53" i="1"/>
  <c r="AE55" i="1"/>
  <c r="AF55" i="1" s="1"/>
  <c r="N55" i="1" s="1"/>
  <c r="O55" i="1"/>
  <c r="AE59" i="1"/>
  <c r="AF59" i="1" s="1"/>
  <c r="N59" i="1" s="1"/>
  <c r="O59" i="1"/>
  <c r="AE62" i="1"/>
  <c r="AF62" i="1" s="1"/>
  <c r="N62" i="1" s="1"/>
  <c r="O62" i="1"/>
  <c r="AE56" i="1"/>
  <c r="AF56" i="1" s="1"/>
  <c r="N56" i="1" s="1"/>
  <c r="O56" i="1"/>
  <c r="AE52" i="1"/>
  <c r="AF52" i="1" s="1"/>
  <c r="N52" i="1" s="1"/>
  <c r="O52" i="1"/>
  <c r="AE45" i="1"/>
  <c r="AF45" i="1" s="1"/>
  <c r="N45" i="1" s="1"/>
  <c r="O45" i="1"/>
  <c r="AE51" i="1"/>
  <c r="AF51" i="1" s="1"/>
  <c r="N51" i="1" s="1"/>
  <c r="O51" i="1"/>
  <c r="O64" i="1"/>
  <c r="AE64" i="1"/>
  <c r="AF64" i="1" s="1"/>
  <c r="N64" i="1" s="1"/>
  <c r="AE61" i="1"/>
  <c r="AF61" i="1" s="1"/>
  <c r="N61" i="1" s="1"/>
  <c r="O61" i="1"/>
  <c r="O6" i="1"/>
  <c r="AE42" i="1"/>
  <c r="AE43" i="1"/>
  <c r="AE27" i="1"/>
  <c r="AE34" i="1"/>
  <c r="AE28" i="1"/>
  <c r="AE12" i="1"/>
  <c r="AE10" i="1"/>
  <c r="AE38" i="1"/>
  <c r="AE36" i="1"/>
  <c r="AE20" i="1"/>
  <c r="AE33" i="1"/>
  <c r="AE14" i="1"/>
  <c r="AE24" i="1"/>
  <c r="AE39" i="1"/>
  <c r="AE23" i="1"/>
  <c r="AE31" i="1"/>
  <c r="AE15" i="1"/>
  <c r="AE8" i="1"/>
  <c r="AE19" i="1"/>
  <c r="AE21" i="1"/>
  <c r="AE26" i="1"/>
  <c r="AE13" i="1"/>
  <c r="AE41" i="1"/>
  <c r="AE44" i="1"/>
  <c r="AE29" i="1"/>
  <c r="AE16" i="1"/>
  <c r="AE18" i="1"/>
  <c r="AE40" i="1"/>
  <c r="AE17" i="1"/>
  <c r="AE11" i="1"/>
  <c r="AE32" i="1"/>
  <c r="AE37" i="1"/>
  <c r="AE22" i="1"/>
  <c r="AE35" i="1"/>
  <c r="AE30" i="1"/>
  <c r="AE7" i="1"/>
  <c r="AE25" i="1"/>
  <c r="AE9" i="1"/>
  <c r="C6" i="3" l="1" a="1"/>
  <c r="C6" i="3" s="1"/>
  <c r="C12" i="3" a="1"/>
  <c r="C12" i="3" s="1"/>
  <c r="C13" i="3" a="1"/>
  <c r="C13" i="3" s="1"/>
  <c r="C7" i="3" a="1"/>
  <c r="C7" i="3" s="1"/>
  <c r="C10" i="3" a="1"/>
  <c r="C10" i="3" s="1"/>
  <c r="C9" i="3" a="1"/>
  <c r="C9" i="3" s="1"/>
  <c r="AF6" i="1"/>
  <c r="N6" i="1" s="1"/>
  <c r="O7" i="1"/>
  <c r="AF10" i="1" l="1"/>
  <c r="N10" i="1" s="1"/>
  <c r="AF16" i="1"/>
  <c r="N16" i="1" s="1"/>
  <c r="AF33" i="1"/>
  <c r="N33" i="1" s="1"/>
  <c r="AF36" i="1"/>
  <c r="N36" i="1" s="1"/>
  <c r="AF27" i="1"/>
  <c r="N27" i="1" s="1"/>
  <c r="AF41" i="1"/>
  <c r="N41" i="1" s="1"/>
  <c r="AF18" i="1"/>
  <c r="N18" i="1" s="1"/>
  <c r="AF40" i="1"/>
  <c r="AF31" i="1"/>
  <c r="N31" i="1" s="1"/>
  <c r="AF28" i="1"/>
  <c r="N28" i="1" s="1"/>
  <c r="AF42" i="1"/>
  <c r="N42" i="1" s="1"/>
  <c r="AF43" i="1"/>
  <c r="N43" i="1" s="1"/>
  <c r="AF7" i="1"/>
  <c r="N7" i="1" s="1"/>
  <c r="AF38" i="1"/>
  <c r="N38" i="1" s="1"/>
  <c r="AF19" i="1"/>
  <c r="N19" i="1" s="1"/>
  <c r="AF32" i="1"/>
  <c r="N32" i="1" s="1"/>
  <c r="AF35" i="1"/>
  <c r="N35" i="1" s="1"/>
  <c r="AF34" i="1"/>
  <c r="N34" i="1" s="1"/>
  <c r="AF15" i="1"/>
  <c r="N15" i="1" s="1"/>
  <c r="AF20" i="1"/>
  <c r="N20" i="1" s="1"/>
  <c r="AF13" i="1"/>
  <c r="N13" i="1" s="1"/>
  <c r="AF9" i="1"/>
  <c r="N9" i="1" s="1"/>
  <c r="AF22" i="1"/>
  <c r="N22" i="1" s="1"/>
  <c r="AF21" i="1"/>
  <c r="N21" i="1" s="1"/>
  <c r="AF26" i="1"/>
  <c r="N26" i="1" s="1"/>
  <c r="AF8" i="1"/>
  <c r="N8" i="1" s="1"/>
  <c r="AF14" i="1"/>
  <c r="N14" i="1" s="1"/>
  <c r="AF12" i="1"/>
  <c r="N12" i="1" s="1"/>
  <c r="AF11" i="1"/>
  <c r="N11" i="1" s="1"/>
  <c r="AF30" i="1"/>
  <c r="N30" i="1" s="1"/>
  <c r="AF39" i="1"/>
  <c r="N39" i="1" s="1"/>
  <c r="AF23" i="1"/>
  <c r="N23" i="1" s="1"/>
  <c r="AF25" i="1"/>
  <c r="N25" i="1" s="1"/>
  <c r="AF17" i="1"/>
  <c r="N17" i="1" s="1"/>
  <c r="AF29" i="1"/>
  <c r="N29" i="1" s="1"/>
  <c r="AF24" i="1"/>
  <c r="N24" i="1" s="1"/>
  <c r="AF37" i="1"/>
  <c r="N37" i="1" s="1"/>
  <c r="AF44" i="1"/>
  <c r="N44" i="1" s="1"/>
  <c r="N40" i="1" l="1"/>
  <c r="C8" i="3"/>
</calcChain>
</file>

<file path=xl/comments1.xml><?xml version="1.0" encoding="utf-8"?>
<comments xmlns="http://schemas.openxmlformats.org/spreadsheetml/2006/main">
  <authors>
    <author>P.E. Abbate</author>
    <author>Pablo Abbate</author>
  </authors>
  <commentList>
    <comment ref="B14" authorId="0" shapeId="0">
      <text>
        <r>
          <rPr>
            <b/>
            <sz val="9"/>
            <color indexed="81"/>
            <rFont val="Tahoma"/>
            <family val="2"/>
          </rPr>
          <t>P.E. Abbate:</t>
        </r>
        <r>
          <rPr>
            <sz val="9"/>
            <color indexed="81"/>
            <rFont val="Tahoma"/>
            <family val="2"/>
          </rPr>
          <t xml:space="preserve">
Largo sembrado.</t>
        </r>
      </text>
    </comment>
    <comment ref="B23" authorId="1" shapeId="0">
      <text>
        <r>
          <rPr>
            <b/>
            <sz val="8"/>
            <color indexed="81"/>
            <rFont val="Tahoma"/>
            <family val="2"/>
          </rPr>
          <t>Pablo Abbate:</t>
        </r>
        <r>
          <rPr>
            <sz val="8"/>
            <color indexed="81"/>
            <rFont val="Tahoma"/>
            <family val="2"/>
          </rPr>
          <t xml:space="preserve">
Profundidad 0-20 cm.</t>
        </r>
      </text>
    </comment>
    <comment ref="B24" authorId="1" shapeId="0">
      <text>
        <r>
          <rPr>
            <b/>
            <sz val="8"/>
            <color indexed="81"/>
            <rFont val="Tahoma"/>
            <family val="2"/>
          </rPr>
          <t>Pablo Abbate:</t>
        </r>
        <r>
          <rPr>
            <sz val="8"/>
            <color indexed="81"/>
            <rFont val="Tahoma"/>
            <family val="2"/>
          </rPr>
          <t xml:space="preserve">
Profundidad 0-20 cm.</t>
        </r>
      </text>
    </comment>
    <comment ref="B25" authorId="1" shapeId="0">
      <text>
        <r>
          <rPr>
            <b/>
            <sz val="8"/>
            <color indexed="81"/>
            <rFont val="Tahoma"/>
            <family val="2"/>
          </rPr>
          <t>Pablo Abbate:</t>
        </r>
        <r>
          <rPr>
            <sz val="8"/>
            <color indexed="81"/>
            <rFont val="Tahoma"/>
            <family val="2"/>
          </rPr>
          <t xml:space="preserve">
Profundidad 0-20 cm.</t>
        </r>
      </text>
    </comment>
  </commentList>
</comments>
</file>

<file path=xl/comments2.xml><?xml version="1.0" encoding="utf-8"?>
<comments xmlns="http://schemas.openxmlformats.org/spreadsheetml/2006/main">
  <authors>
    <author>Pablo Abbate</author>
  </authors>
  <commentList>
    <comment ref="D5" authorId="0" shapeId="0">
      <text>
        <r>
          <rPr>
            <b/>
            <sz val="9"/>
            <color indexed="81"/>
            <rFont val="Tahoma"/>
            <family val="2"/>
          </rPr>
          <t>Pablo Abbate:</t>
        </r>
        <r>
          <rPr>
            <sz val="9"/>
            <color indexed="81"/>
            <rFont val="Tahoma"/>
            <family val="2"/>
          </rPr>
          <t xml:space="preserve">
Compleatar en esta columna los nombres de los cultivares</t>
        </r>
      </text>
    </comment>
    <comment ref="D70" authorId="0" shapeId="0">
      <text>
        <r>
          <rPr>
            <b/>
            <sz val="9"/>
            <color indexed="81"/>
            <rFont val="Tahoma"/>
            <family val="2"/>
          </rPr>
          <t>Pablo Abbate:</t>
        </r>
        <r>
          <rPr>
            <sz val="9"/>
            <color indexed="81"/>
            <rFont val="Tahoma"/>
            <family val="2"/>
          </rPr>
          <t xml:space="preserve">
Compleatar en esta columna los nombres de los cultivares</t>
        </r>
      </text>
    </comment>
    <comment ref="D135" authorId="0" shapeId="0">
      <text>
        <r>
          <rPr>
            <b/>
            <sz val="9"/>
            <color indexed="81"/>
            <rFont val="Tahoma"/>
            <family val="2"/>
          </rPr>
          <t>Pablo Abbate:</t>
        </r>
        <r>
          <rPr>
            <sz val="9"/>
            <color indexed="81"/>
            <rFont val="Tahoma"/>
            <family val="2"/>
          </rPr>
          <t xml:space="preserve">
Compleatar en esta columna los nombres de los cultivares</t>
        </r>
      </text>
    </comment>
    <comment ref="D200" authorId="0" shapeId="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3.xml><?xml version="1.0" encoding="utf-8"?>
<comments xmlns="http://schemas.openxmlformats.org/spreadsheetml/2006/main">
  <authors>
    <author>Pablo Abbate</author>
  </authors>
  <commentList>
    <comment ref="CV26" authorId="0" shapeId="0">
      <text>
        <r>
          <rPr>
            <b/>
            <sz val="9"/>
            <color indexed="81"/>
            <rFont val="Tahoma"/>
            <family val="2"/>
          </rPr>
          <t>Pablo Abbate:</t>
        </r>
        <r>
          <rPr>
            <sz val="9"/>
            <color indexed="81"/>
            <rFont val="Tahoma"/>
            <family val="2"/>
          </rPr>
          <t xml:space="preserve">
Si hay error en los datos de entrada devuelve 0, sino 1.</t>
        </r>
      </text>
    </comment>
    <comment ref="CH67"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 ref="CV93" authorId="0" shapeId="0">
      <text>
        <r>
          <rPr>
            <b/>
            <sz val="9"/>
            <color indexed="81"/>
            <rFont val="Tahoma"/>
            <family val="2"/>
          </rPr>
          <t>Pablo Abbate:</t>
        </r>
        <r>
          <rPr>
            <sz val="9"/>
            <color indexed="81"/>
            <rFont val="Tahoma"/>
            <family val="2"/>
          </rPr>
          <t xml:space="preserve">
Si hay error en los datos de entrada devuelve 0, sino 1.</t>
        </r>
      </text>
    </comment>
    <comment ref="CH134"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 ref="CV160" authorId="0" shapeId="0">
      <text>
        <r>
          <rPr>
            <b/>
            <sz val="9"/>
            <color indexed="81"/>
            <rFont val="Tahoma"/>
            <family val="2"/>
          </rPr>
          <t>Pablo Abbate:</t>
        </r>
        <r>
          <rPr>
            <sz val="9"/>
            <color indexed="81"/>
            <rFont val="Tahoma"/>
            <family val="2"/>
          </rPr>
          <t xml:space="preserve">
Si hay error en los datos de entrada devuelve 0, sino 1.</t>
        </r>
      </text>
    </comment>
    <comment ref="CH201"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 ref="CV225" authorId="0" shapeId="0">
      <text>
        <r>
          <rPr>
            <b/>
            <sz val="9"/>
            <color indexed="81"/>
            <rFont val="Tahoma"/>
            <family val="2"/>
          </rPr>
          <t>Pablo Abbate:</t>
        </r>
        <r>
          <rPr>
            <sz val="9"/>
            <color indexed="81"/>
            <rFont val="Tahoma"/>
            <family val="2"/>
          </rPr>
          <t xml:space="preserve">
Si hay error en los datos de entrada devuelve 0, sino 1.</t>
        </r>
      </text>
    </comment>
    <comment ref="CH266"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List>
</comments>
</file>

<file path=xl/comments4.xml><?xml version="1.0" encoding="utf-8"?>
<comments xmlns="http://schemas.openxmlformats.org/spreadsheetml/2006/main">
  <authors>
    <author>Pablo Abbate</author>
  </authors>
  <commentList>
    <comment ref="CH67"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 ref="CH134"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 ref="CH201"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 ref="CH266" authorId="0" shapeId="0">
      <text>
        <r>
          <rPr>
            <b/>
            <sz val="9"/>
            <color indexed="81"/>
            <rFont val="Tahoma"/>
            <family val="2"/>
          </rPr>
          <t>Pablo Abbate:</t>
        </r>
        <r>
          <rPr>
            <sz val="9"/>
            <color indexed="81"/>
            <rFont val="Tahoma"/>
            <family val="2"/>
          </rPr>
          <t xml:space="preserve">
-1: no hay datos devuelve.
-2: error en los datos.
 1: hay datos y no hay errores.</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<sst xmlns="http://schemas.openxmlformats.org/spreadsheetml/2006/main" count="2886" uniqueCount="521">
  <si>
    <t>Nº de entrada</t>
  </si>
  <si>
    <t>Cultivar</t>
  </si>
  <si>
    <t>Fecha de madurez</t>
  </si>
  <si>
    <t>Llenado de grano</t>
  </si>
  <si>
    <t>Roya de la hoja</t>
  </si>
  <si>
    <t>Roya del tallo</t>
  </si>
  <si>
    <t>Roya estriada</t>
  </si>
  <si>
    <t>Septoriosis de la hoja</t>
  </si>
  <si>
    <t>Mancha amarilla</t>
  </si>
  <si>
    <t>Fusariosis de la espiga</t>
  </si>
  <si>
    <t>Tizón bacteriano</t>
  </si>
  <si>
    <t>Estría bacteriana</t>
  </si>
  <si>
    <t>Plagas</t>
  </si>
  <si>
    <t>Helada</t>
  </si>
  <si>
    <t>Vuelco</t>
  </si>
  <si>
    <t>Desgrane</t>
  </si>
  <si>
    <t>Altura</t>
  </si>
  <si>
    <t xml:space="preserve">Aspecto </t>
  </si>
  <si>
    <t>Peso hectolítrico</t>
  </si>
  <si>
    <t>Peso de 1000 granos</t>
  </si>
  <si>
    <t>Promedio</t>
  </si>
  <si>
    <t>Parcelas</t>
  </si>
  <si>
    <t>Tipo:</t>
  </si>
  <si>
    <t>Textura:</t>
  </si>
  <si>
    <t>Macollaje</t>
  </si>
  <si>
    <t>Espigazón</t>
  </si>
  <si>
    <t>Elongación</t>
  </si>
  <si>
    <t>Sequía</t>
  </si>
  <si>
    <t>Altas temperaturas</t>
  </si>
  <si>
    <t>Heladas</t>
  </si>
  <si>
    <t>Severidad: S (severo); M (moderado); L (Leve)</t>
  </si>
  <si>
    <t>Rep. IV</t>
  </si>
  <si>
    <t xml:space="preserve">Fuentes de variación </t>
  </si>
  <si>
    <t>Bloques</t>
  </si>
  <si>
    <t>Error experimental</t>
  </si>
  <si>
    <t>Total</t>
  </si>
  <si>
    <t>Suma de cuadrados</t>
  </si>
  <si>
    <t>Cuadrado medio</t>
  </si>
  <si>
    <t>F</t>
  </si>
  <si>
    <t>Grados de libertad</t>
  </si>
  <si>
    <t>kg/ha</t>
  </si>
  <si>
    <t>Rep I</t>
  </si>
  <si>
    <t>Rep II</t>
  </si>
  <si>
    <t>Rep III</t>
  </si>
  <si>
    <t>Código</t>
  </si>
  <si>
    <t>Fecha de espigazón</t>
  </si>
  <si>
    <t>Fecha de siembra</t>
  </si>
  <si>
    <t>Oidio</t>
  </si>
  <si>
    <t xml:space="preserve">Diferencia </t>
  </si>
  <si>
    <t>Significancia</t>
  </si>
  <si>
    <t>Sin fungicida</t>
  </si>
  <si>
    <t>Con fungicida</t>
  </si>
  <si>
    <t>Grano lechoso</t>
  </si>
  <si>
    <t>Espigas</t>
  </si>
  <si>
    <t>Floración</t>
  </si>
  <si>
    <t>Hojas secas</t>
  </si>
  <si>
    <t>Indicar el momento de la observación</t>
  </si>
  <si>
    <t>Presencia o Ausencia</t>
  </si>
  <si>
    <t>"</t>
  </si>
  <si>
    <t>Adversidades</t>
  </si>
  <si>
    <t>Precosecha</t>
  </si>
  <si>
    <t>Indicar ocurrencia</t>
  </si>
  <si>
    <t>Días Siembra-Espigazón</t>
  </si>
  <si>
    <t>Días Espigazón-Madurez</t>
  </si>
  <si>
    <t>BASILIO</t>
  </si>
  <si>
    <t>TIMBÓ</t>
  </si>
  <si>
    <t>DATOS ORDENADOS AUTOMÁTICAMENTE POR RENDIMIENTO</t>
  </si>
  <si>
    <t>n.Trat</t>
  </si>
  <si>
    <t>n.Bloq</t>
  </si>
  <si>
    <t>t:</t>
  </si>
  <si>
    <t>r:</t>
  </si>
  <si>
    <t>n:</t>
  </si>
  <si>
    <t>Suma:</t>
  </si>
  <si>
    <t>Media:</t>
  </si>
  <si>
    <t>C:</t>
  </si>
  <si>
    <t>gl(t):</t>
  </si>
  <si>
    <t>gl(r):</t>
  </si>
  <si>
    <t>gl(ee):</t>
  </si>
  <si>
    <t>SSTOT:</t>
  </si>
  <si>
    <t>SSR:</t>
  </si>
  <si>
    <t>SST:</t>
  </si>
  <si>
    <t>SSE:</t>
  </si>
  <si>
    <t>CME:</t>
  </si>
  <si>
    <t>CV%:</t>
  </si>
  <si>
    <t>SEM:</t>
  </si>
  <si>
    <t>SED:</t>
  </si>
  <si>
    <t>MDS:</t>
  </si>
  <si>
    <t>Calculo:</t>
  </si>
  <si>
    <t>P(F)</t>
  </si>
  <si>
    <t>R2:</t>
  </si>
  <si>
    <t>Rendimiento (kg/ha)</t>
  </si>
  <si>
    <t>RTO1SF</t>
  </si>
  <si>
    <t>RTO1CF</t>
  </si>
  <si>
    <t>RTO3SF</t>
  </si>
  <si>
    <t>RTO3CF</t>
  </si>
  <si>
    <t>RTO2CF</t>
  </si>
  <si>
    <t>RTO2SF</t>
  </si>
  <si>
    <t>RTO4SF</t>
  </si>
  <si>
    <t>RTO4CF</t>
  </si>
  <si>
    <t>ANVA CV x F:</t>
  </si>
  <si>
    <t>L:</t>
  </si>
  <si>
    <t>gl(L):</t>
  </si>
  <si>
    <t>SSL:</t>
  </si>
  <si>
    <t>SSR(L):</t>
  </si>
  <si>
    <t>SSLA:</t>
  </si>
  <si>
    <t>gl(LA):</t>
  </si>
  <si>
    <t>Interacción C x F</t>
  </si>
  <si>
    <t>P-Critico</t>
  </si>
  <si>
    <t>Localidad:</t>
  </si>
  <si>
    <t>Suelo:</t>
  </si>
  <si>
    <t>TEMPERATURA REGISTRADAS EN EL AÑO</t>
  </si>
  <si>
    <t>CULTIVO ANTECESOR:</t>
  </si>
  <si>
    <t>Días Siembra-Madurez</t>
  </si>
  <si>
    <t>Ciclo Largo</t>
  </si>
  <si>
    <t>Ciclo Corto</t>
  </si>
  <si>
    <t>Ciclo Corto - intermedio</t>
  </si>
  <si>
    <t>Ciclo Largo - intermedio</t>
  </si>
  <si>
    <t>FECHA DE SIEMBRA Y DE PRINCIPALES ESTADOS FENOLÓGICOS</t>
  </si>
  <si>
    <t>Información adicional</t>
  </si>
  <si>
    <t>Cuando no se diferencian con certeza, indicar como mancha foliar (MF)</t>
  </si>
  <si>
    <t>Momento de observación: en caso de ocurrencia de enfermedades en otros momentos anteriores ó posteriores, indicar fecha y estadío del huésped.</t>
  </si>
  <si>
    <t>Si la diferencias entre dos medias es menor que la MDS, la diferencia es no significativa estadísticamente (ns).</t>
  </si>
  <si>
    <t>Si la diferencias entre dos medias es mayor que la MDS, la diferencia es estadísticamente significativa (s).</t>
  </si>
  <si>
    <t>Ensayo media general:</t>
  </si>
  <si>
    <t>P-crítica</t>
  </si>
  <si>
    <t>Si el test de F para fungicida resultó significativo, significa que el fungicida afectó el rendimiento de los cultivares.</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</si>
  <si>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</si>
  <si>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</si>
  <si>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</si>
  <si>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</si>
  <si>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INTERPRETACIÓN DE LOS RESULTADOS DE LA INTERACCIÓN VARIEDAD X FUNGICIDA</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</si>
  <si>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</si>
  <si>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</si>
  <si>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Dado que en la mayoría de las localidades de la RET los tratamientos con y sin fungicida no se aleatorizan entre sí, el efecto de fungicida que se mide por medio de este ANVA incluye otros efectos ambientales fortuitos.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</si>
  <si>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</si>
  <si>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</si>
  <si>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Promedio (Kg/ha)</t>
  </si>
  <si>
    <t>ANÁLISIS DE VARIANZA PARA COMPARAR CULTIVARES, FUNGICIDA Y LA INTERACCIÓN CULTIVAR x FUNGICIDA</t>
  </si>
  <si>
    <t>COMPORTAMIENTO AGRONÓMICO DE LOS CULTIVARES</t>
  </si>
  <si>
    <t>ENFERMEDADES POR CULTIVAR</t>
  </si>
  <si>
    <t>RENDIMIENTO POR CULTIVAR</t>
  </si>
  <si>
    <t>DATOS GENERALES DE LOS ENSAYOS</t>
  </si>
  <si>
    <t>COMENTARIOS PARTICULARES DE LOS ENSAYOS</t>
  </si>
  <si>
    <t>Al cargar los datos no se debe reemplazar el contenido de ninguna celda (las celdas para entrada de datos están vacías), en particular, las celdas rojas tienen fórmulas que no deben ser modificadas.</t>
  </si>
  <si>
    <t>El resto de los datos se cargan en las hojas cuyo nombre indica el dato a completar.</t>
  </si>
  <si>
    <t>Lo Nombres de los Cultivares se cargan en la hoja Fechas.</t>
  </si>
  <si>
    <t>Programa original realizado por el Ing. Agr. Alberto Hugo María Ballesteros (2007) con la colaboración del Lic. Ernesto Loponto, el Técnico Benjamín Mazzoli y el Sr. Fernando Barragán.</t>
  </si>
  <si>
    <t>En las hojas de análisis estadísticos no se deben cargar datos.</t>
  </si>
  <si>
    <t>Coordinador/a:</t>
  </si>
  <si>
    <t>Colaborador/a:</t>
  </si>
  <si>
    <t>Diseño estadístico del ensayos:</t>
  </si>
  <si>
    <t>PH:</t>
  </si>
  <si>
    <t>gl(TOT):</t>
  </si>
  <si>
    <t>Datos:</t>
  </si>
  <si>
    <t>Proteina en grano</t>
  </si>
  <si>
    <t>ESCALAS:</t>
  </si>
  <si>
    <t>Puccinia striiformis</t>
  </si>
  <si>
    <t>Oidio sp.</t>
  </si>
  <si>
    <t>Roya de la hoja (anaranjada)</t>
  </si>
  <si>
    <t>Roya estriada (amarilla)</t>
  </si>
  <si>
    <t>Roya del tallo (negra)</t>
  </si>
  <si>
    <t>Puccinia triticina (P. recondita)</t>
  </si>
  <si>
    <t>Puccinia graminis</t>
  </si>
  <si>
    <t>Ustilago tritici</t>
  </si>
  <si>
    <t>Carbón volador</t>
  </si>
  <si>
    <t>Septoriosis de la hoja (Mancha de la hoja)</t>
  </si>
  <si>
    <t>Fusarium sp.</t>
  </si>
  <si>
    <t>Pseudomonas syringae</t>
  </si>
  <si>
    <t>Tizón bacteriano (Bacteriosis de la hoja)</t>
  </si>
  <si>
    <t>Xanthomonas translucens</t>
  </si>
  <si>
    <t>Estría bacteriana (Bacteriosis de la espiga)</t>
  </si>
  <si>
    <t>Zymoseptoria tritici (Septoria tritici) "</t>
  </si>
  <si>
    <t>Drechslera tritici-repentis "</t>
  </si>
  <si>
    <t>ENFERMEDAD</t>
  </si>
  <si>
    <t>PATÓGENO</t>
  </si>
  <si>
    <t>ESCALA</t>
  </si>
  <si>
    <t>MOMENTO DE OBSERVACIÓN</t>
  </si>
  <si>
    <t>Cobb. Mod. *</t>
  </si>
  <si>
    <t>* Cobb Modificada:</t>
  </si>
  <si>
    <t>Doble dígito **</t>
  </si>
  <si>
    <t>** Doble dígito</t>
  </si>
  <si>
    <t>Primer dígito (0-9): es la altura en la planta que alcanza la enfermedad, 1: primera hoja, 9: espiga. Segundo dígito (0-9): porcentaje de tejido afectado por la enfermedad, 0=0%, 3=30%, 9=90%.</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</si>
  <si>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</si>
  <si>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Doble dígito ***</t>
  </si>
  <si>
    <t>P o A ****</t>
  </si>
  <si>
    <t>**** P ó A</t>
  </si>
  <si>
    <t>*** Doble dígito</t>
  </si>
  <si>
    <t>En el caso de Fusariosis, el primer dígito (0-9, 0=ausencia) corresponde a la Incidencia (proporción de espigas afectadas) y el segundo dígito (0-9, 0=ausencia) a la Severidad (proporción de espiguillas afectadas por espiga).</t>
  </si>
  <si>
    <t>Fungicidas (F)</t>
  </si>
  <si>
    <t>Cultivar (C)</t>
  </si>
  <si>
    <t>Bloque</t>
  </si>
  <si>
    <t>Uso de Fertilizante (Dosis y productos):</t>
  </si>
  <si>
    <t>Uso de riego (en mm):</t>
  </si>
  <si>
    <t>Uso de herbicida (Dosis y productos):</t>
  </si>
  <si>
    <t>Uso de fungicida (Dosis y producto):</t>
  </si>
  <si>
    <t>Uso de insecticida (Dosis y producto):</t>
  </si>
  <si>
    <t>Uso de otros productos (Dosis y producto):</t>
  </si>
  <si>
    <t>Número total cultivares intervinientes:</t>
  </si>
  <si>
    <t>a) Número total de parcelas por ensayo:</t>
  </si>
  <si>
    <t>d) Largo promedio (m):</t>
  </si>
  <si>
    <t>e) Ancho (m):</t>
  </si>
  <si>
    <t>f) Distancia entre hileras (cm):</t>
  </si>
  <si>
    <t>g) Número de hileras:</t>
  </si>
  <si>
    <t>Materia orgánica (%):</t>
  </si>
  <si>
    <t>Nitrógeno (ppm):</t>
  </si>
  <si>
    <t>Fósforo (ppm):</t>
  </si>
  <si>
    <t>Potasio (ppm):</t>
  </si>
  <si>
    <t>Densidad semillas/m2:</t>
  </si>
  <si>
    <t>Densidad semillas kg/ha:</t>
  </si>
  <si>
    <t>Sistema: A mano / Maquina / Otro:</t>
  </si>
  <si>
    <t>Enero:</t>
  </si>
  <si>
    <t>Febrero:</t>
  </si>
  <si>
    <t>Marzo:</t>
  </si>
  <si>
    <t>Abril:</t>
  </si>
  <si>
    <t>Mayo:</t>
  </si>
  <si>
    <t>Junio:</t>
  </si>
  <si>
    <t>Julio:</t>
  </si>
  <si>
    <t>Agosto:</t>
  </si>
  <si>
    <t>Setiembre:</t>
  </si>
  <si>
    <t>Octubre:</t>
  </si>
  <si>
    <t>Noviembre:</t>
  </si>
  <si>
    <t>Diciembre:</t>
  </si>
  <si>
    <t>Suma del año:</t>
  </si>
  <si>
    <t>Desvío estándar entre cultivares (kg/ha):</t>
  </si>
  <si>
    <t>Coef. de variación entre cultivares (%):</t>
  </si>
  <si>
    <t>Rendimiento máximo (kg/ha):</t>
  </si>
  <si>
    <t>Rendimiento mínimo (kg/ha):</t>
  </si>
  <si>
    <t>Mediana (kg/ha):</t>
  </si>
  <si>
    <t>ANÁLISIS DE VARIANZA PARA COMPARAR CULTIVARES DENTRO DE UN MISMO NIVEL DE MANEJO (fungicida, alta tecnología, etc.)</t>
  </si>
  <si>
    <t>A criterio del Comité de Cereales de Invierno, valores del coeficiente de variación del error experimental (CV) mayores a 15%, invalidan la comparación de medias que no resulten estadísticamente significativas.</t>
  </si>
  <si>
    <t>Coef. de variación del error experimental:</t>
  </si>
  <si>
    <t>ESTADÍSTICA DESCRIPTIVA</t>
  </si>
  <si>
    <t>1° Cuartíl (kg/ha):</t>
  </si>
  <si>
    <t>3° Cuartíl (kg/ha):</t>
  </si>
  <si>
    <t>* Valores de P(F) superiores a la P-crítica en cultivares, invalidan la prueba de la Mínima diferencia significativa (MDS).</t>
  </si>
  <si>
    <t>La planilla utiliza algunos rangos de celdas con nombre que no deben borrarse.</t>
  </si>
  <si>
    <t>Para poder trabajar con esta planilla es necesario tener en cuenta ciertos cuidados:</t>
  </si>
  <si>
    <t>P.E. Abbate. Abbate.pablo@gmail.com</t>
  </si>
  <si>
    <t>Subregión (según mapa 2021):</t>
  </si>
  <si>
    <t>MAPA DE SUBRERIONES TRIGUERAS ARGENTINAS Y DE OTROS CEREALES DE INVIERNO 2021</t>
  </si>
  <si>
    <t>Mapa oficial de la Red de Ensayos de Variedades de Trigo (RET), suegún Resolución INASE 487-2021.</t>
  </si>
  <si>
    <t>Si se borran o insertan filas o columnas, es muy probable que los análisis estadísticos resulten incorrectos. Si quiere agregar información complementaria, hágalo en la hoja Comentarios o contacte a los autores de la planilla.</t>
  </si>
  <si>
    <t>No borrar ni insertar filas o columnas; celdas en este color tiene formulas que no deben modificarse</t>
  </si>
  <si>
    <t>La descrioción del mapa puede consultarse en https://t.ly/EvML.</t>
  </si>
  <si>
    <t>Epoca</t>
  </si>
  <si>
    <t>SIN FUNGICIDA</t>
  </si>
  <si>
    <t>CON FUNGICIDA</t>
  </si>
  <si>
    <t>CARACTERISTICAS DE LOS ENSAYOS:</t>
  </si>
  <si>
    <t>CARACTERÍSTICAS DEL SUELO:</t>
  </si>
  <si>
    <t>SIEMBRA:</t>
  </si>
  <si>
    <t>MANEJO DE LOS ENSAYOS:</t>
  </si>
  <si>
    <t>LLUVIAS REGISTRADAS EN EL AÑO:</t>
  </si>
  <si>
    <t>FACTORES ABIÓTICOS:</t>
  </si>
  <si>
    <t>1 (mejor) - 9</t>
  </si>
  <si>
    <t>Ver escalas en nota a pie de página.</t>
  </si>
  <si>
    <t>Rend. (kg/ha)</t>
  </si>
  <si>
    <t>Días Siembra-Espigazón promedio</t>
  </si>
  <si>
    <t>Días Espigazón-Madurez promedio</t>
  </si>
  <si>
    <t>Días Siembra-Madurez promedio</t>
  </si>
  <si>
    <t>Cantidad de cultivares (n):</t>
  </si>
  <si>
    <t>Rend. promedio (kg/ha):</t>
  </si>
  <si>
    <t>Fenología (días)</t>
  </si>
  <si>
    <t>Diferencia entre cultivares ANVA (ns=no sign.):</t>
  </si>
  <si>
    <t>Orden</t>
  </si>
  <si>
    <t>Rango</t>
  </si>
  <si>
    <t>RTO1CV</t>
  </si>
  <si>
    <t>RTO2CV</t>
  </si>
  <si>
    <t>RTO3CV</t>
  </si>
  <si>
    <t>RTO4CV</t>
  </si>
  <si>
    <t>Media</t>
  </si>
  <si>
    <t>Media+dx</t>
  </si>
  <si>
    <t>Fila</t>
  </si>
  <si>
    <t>k.esimo</t>
  </si>
  <si>
    <t>Label</t>
  </si>
  <si>
    <t>R² (indica la proporción de la varianción de los datos que se debió al efecto de los tratamientos, cultivares):</t>
  </si>
  <si>
    <t>Coeficiente de Variación del ensayo (valores mayores a 15%, invalidan la comparación de medias que no resultan estadísticamente significativas):</t>
  </si>
  <si>
    <t>ANÁLISIS DE VARIANCIA</t>
  </si>
  <si>
    <t>Mínima diferencia significativa (MDS) para comparar 2 medias (P&lt;0.05):</t>
  </si>
  <si>
    <t>Diferencias mínimas significativas (MDS) con P&lt;0.05:</t>
  </si>
  <si>
    <t>Comparación CV x Fung.</t>
  </si>
  <si>
    <t>Comparación con vs. sin fungicida:</t>
  </si>
  <si>
    <t>PLANILLA VERSIÓN 4.00 ABR-2024</t>
  </si>
  <si>
    <t>Modificado en abr-2024 por P.E. Abbate.</t>
  </si>
  <si>
    <t>* Para interpretar los resultados, ver nota al pié de página.</t>
  </si>
  <si>
    <t>5, Pampa Serrana (PSE), ex IV</t>
  </si>
  <si>
    <t>Balcarce</t>
  </si>
  <si>
    <t>Lisardo Gonzales</t>
  </si>
  <si>
    <t>Bloques completos al azar, con 3 repeticiones.</t>
  </si>
  <si>
    <t>Argiudol</t>
  </si>
  <si>
    <t>típico</t>
  </si>
  <si>
    <t>Franca</t>
  </si>
  <si>
    <t>   Fósforo extractable por Bray Kurtz Nº 1  modificado</t>
  </si>
  <si>
    <t>Soja</t>
  </si>
  <si>
    <t>232, 272, 312 y 354 para 1°, 2°, 3° y 4° época de siembra respectibamente.</t>
  </si>
  <si>
    <t>Variable según cultivar</t>
  </si>
  <si>
    <t>Mecánica</t>
  </si>
  <si>
    <t>150 kg/ha PDA; 230 + 258 - Ns kg/ha Urea; 100 kg/ha Yeso</t>
  </si>
  <si>
    <t>PARAQUAT; HUSSAR PLUS; todos según dosis de marbete.</t>
  </si>
  <si>
    <t>ORQUESTA ULTRA; todos según dosis de marbete; dos aplicaciones en los tratamientos con fungicida.</t>
  </si>
  <si>
    <t>--</t>
  </si>
  <si>
    <t>RET CON Y SIN FUNGUICIDA</t>
  </si>
  <si>
    <t xml:space="preserve">Dosis de N calculada como requerimientos para alcanzar 80 qq/ha (descontando el N del suelo a la siembra). </t>
  </si>
  <si>
    <t xml:space="preserve">Dosis de P calculada como reposición de P exportado con 80 qq/ha. </t>
  </si>
  <si>
    <t>Los rendimeintos están corregidos a 14% de humedad</t>
  </si>
  <si>
    <t>Fig. 1. Agua disponible en el suelo estimada para cultivares de ciclo largo, con suelo profundo (100 cm de profundidad), para los ensayos de trigo correspondientes a la RET-INASE de INTA Balcarce, durante la campaña 2024/25.</t>
  </si>
  <si>
    <t>En Balcarce, durante la campaña 2024/25, la cosecha del cultivo antecesor (soja) se retrasó debido a las lluvias. Sin embargo, la siembra de los ensayos de trigo transcurrió sin problemas de humedad en el suelo. Posteriormente, las lluvias escasearon y a partir de finales de agosto, el contenido de agua en el suelo disminuyó por debajo del 50% del agua útil (Fig. 1), indicando condiciones de sequía. Esta sequía se interrumpió a finales de octubre. El llenado del grano se desarrolló con precipitaciones frecuentes, que continuaron durante la etapa de secado, dificultandolo y afectando su calidad, resultando en un grano pálido, con un peso hectolítrico disminuido, particularmente en la primera época de siembra.</t>
  </si>
  <si>
    <t>Abbate P.E.; Cabral Farias C.A.</t>
  </si>
  <si>
    <t>765</t>
  </si>
  <si>
    <t>ACA 319</t>
  </si>
  <si>
    <t>ACA 363</t>
  </si>
  <si>
    <t>ACA 364</t>
  </si>
  <si>
    <t>ACA 502</t>
  </si>
  <si>
    <t>ACA 308</t>
  </si>
  <si>
    <t>ARAUCARIA</t>
  </si>
  <si>
    <t>ARAZÁ</t>
  </si>
  <si>
    <t>BAGUETTE 820</t>
  </si>
  <si>
    <t>BUCK PACÍFICO</t>
  </si>
  <si>
    <t>CATALPA</t>
  </si>
  <si>
    <t>FRESNO</t>
  </si>
  <si>
    <t>IS CARPINTERO</t>
  </si>
  <si>
    <t>IS TERO</t>
  </si>
  <si>
    <t>JACARANDÁ</t>
  </si>
  <si>
    <t>KLEIN EMBLEMA</t>
  </si>
  <si>
    <t>KLEIN EXTREMO</t>
  </si>
  <si>
    <t>LAUREL</t>
  </si>
  <si>
    <t>LG AZULEJO</t>
  </si>
  <si>
    <t>LG BAYO</t>
  </si>
  <si>
    <t>LG LOBUNO</t>
  </si>
  <si>
    <t>LIMAY</t>
  </si>
  <si>
    <t>MS INTA BONAERENSE 122</t>
  </si>
  <si>
    <t>MS INTA BONAERENSE 324</t>
  </si>
  <si>
    <t>NEO 50T23</t>
  </si>
  <si>
    <t>PEHUÉN</t>
  </si>
  <si>
    <t>RGT BORSALINO</t>
  </si>
  <si>
    <t>SARANDÍ</t>
  </si>
  <si>
    <t>SY 109</t>
  </si>
  <si>
    <t>SY 134</t>
  </si>
  <si>
    <t>TRAFUL HB4</t>
  </si>
  <si>
    <t>610 BAGUETTE</t>
  </si>
  <si>
    <t>ACA 604</t>
  </si>
  <si>
    <t>ACA 605</t>
  </si>
  <si>
    <t>ACA 607</t>
  </si>
  <si>
    <t>BAGUETTE 525</t>
  </si>
  <si>
    <t>BUCK AIMARÁ</t>
  </si>
  <si>
    <t>BUCK COLIHUE</t>
  </si>
  <si>
    <t>FD20WW0506 (HB4)</t>
  </si>
  <si>
    <t>KLEIN BALLESTA</t>
  </si>
  <si>
    <t>KLEIN LEYENDA</t>
  </si>
  <si>
    <t>LG MORO</t>
  </si>
  <si>
    <t>LG TOBIANO</t>
  </si>
  <si>
    <t>MS INTA BONAERENSE 423</t>
  </si>
  <si>
    <t>RGT QUIRIKO</t>
  </si>
  <si>
    <t>ZONDA</t>
  </si>
  <si>
    <t>S/fung</t>
  </si>
  <si>
    <t>575</t>
  </si>
  <si>
    <t>370502</t>
  </si>
  <si>
    <t>ACA 917</t>
  </si>
  <si>
    <t>ACA 921</t>
  </si>
  <si>
    <t>ÁLAMO</t>
  </si>
  <si>
    <t>ARCE</t>
  </si>
  <si>
    <t>AROMO</t>
  </si>
  <si>
    <t>BUCK BRAVÍO CL2</t>
  </si>
  <si>
    <t>BUCK FULGOR</t>
  </si>
  <si>
    <t>BUCK PRETAL</t>
  </si>
  <si>
    <t>GINGKO</t>
  </si>
  <si>
    <t>IS CANARIO</t>
  </si>
  <si>
    <t>IS TORDO</t>
  </si>
  <si>
    <t>JURAMENTO</t>
  </si>
  <si>
    <t>KLEIN LITIO</t>
  </si>
  <si>
    <t>LG PICAZO</t>
  </si>
  <si>
    <t>MIGNON</t>
  </si>
  <si>
    <t>MS INTA 521</t>
  </si>
  <si>
    <t>MS INTA 924</t>
  </si>
  <si>
    <t>NEO 30T23</t>
  </si>
  <si>
    <t>460</t>
  </si>
  <si>
    <t>c/fung</t>
  </si>
  <si>
    <t>Grafico</t>
  </si>
  <si>
    <t>Debido al retiro jubilatorio de P. E. Abbate del INTA, este es el último informe elaborado con él a cargo de la RET de INTA Balcarce.</t>
  </si>
  <si>
    <t>CALIDAD INDUSTRIAL DE VARIEDADES DE TRIGO PAN</t>
  </si>
  <si>
    <t>Categorización realizada por el Comité de Cereales Invernales</t>
  </si>
  <si>
    <t>Comisión Nacional de Semillas - INASE -  Junio 2023</t>
  </si>
  <si>
    <t>B Marzo 2024</t>
  </si>
  <si>
    <t>Empresa: Firma que comercializa la variedad, puede ser el mismo criadero ó diferente, bajo contrato de licenciamiento con el obtentor.</t>
  </si>
  <si>
    <t xml:space="preserve">                                                                                                                                                                                                                                                                                                                                                                                                                                                                                                                                                                                                                                                                                                                                                                                                                                                                                                                                                                                                                                                                                                                                                                                                                                                                                                                                                                                     </t>
  </si>
  <si>
    <t>GRUPO DE CALIDAD 1</t>
  </si>
  <si>
    <t>GRUPO DE CALIDAD 2</t>
  </si>
  <si>
    <t>GRUPO DE CALIDAD 3</t>
  </si>
  <si>
    <t>TITULAR</t>
  </si>
  <si>
    <t>EMPRESA</t>
  </si>
  <si>
    <t>VARIEDADES</t>
  </si>
  <si>
    <t>CICLO</t>
  </si>
  <si>
    <t>INICIO RET</t>
  </si>
  <si>
    <t>N°RNC</t>
  </si>
  <si>
    <t>INIICIO RET</t>
  </si>
  <si>
    <t>ACA</t>
  </si>
  <si>
    <t>C</t>
  </si>
  <si>
    <t>I</t>
  </si>
  <si>
    <t>SAS FLORIMOND DESPREZ V. ET F.</t>
  </si>
  <si>
    <t>CEDRO</t>
  </si>
  <si>
    <t>L</t>
  </si>
  <si>
    <t>ACA363</t>
  </si>
  <si>
    <t>ACA921</t>
  </si>
  <si>
    <t>ACA 362</t>
  </si>
  <si>
    <t>ACA 318</t>
  </si>
  <si>
    <t>GDM Argentina</t>
  </si>
  <si>
    <t>ADM</t>
  </si>
  <si>
    <t>IS HORNERO</t>
  </si>
  <si>
    <t>ACA319</t>
  </si>
  <si>
    <t>BIOTRIGO</t>
  </si>
  <si>
    <t>ASOCIADOS DON MARIO</t>
  </si>
  <si>
    <t>TBIO AUDAZ</t>
  </si>
  <si>
    <t>AGRISEEDS</t>
  </si>
  <si>
    <t>FLORIPAN 300</t>
  </si>
  <si>
    <t>BUCK SEMILLAS S.A.</t>
  </si>
  <si>
    <t xml:space="preserve">BUCK METEORO </t>
  </si>
  <si>
    <t>SAS FLORIMOND DESPREZ V.ET F.</t>
  </si>
  <si>
    <t>ASOCIADOS DON MARIO S.A.</t>
  </si>
  <si>
    <t>MAITEN</t>
  </si>
  <si>
    <t>BUCK SAETA</t>
  </si>
  <si>
    <t>BIIOSEMINIS</t>
  </si>
  <si>
    <t>JACARANDA</t>
  </si>
  <si>
    <t>BUCK DESTELLO</t>
  </si>
  <si>
    <t>BIOCERES</t>
  </si>
  <si>
    <t>GUAYABO</t>
  </si>
  <si>
    <t>BUCK CAMBÁ</t>
  </si>
  <si>
    <t>ALGARROBO</t>
  </si>
  <si>
    <t>BUCK RESPLANDOR</t>
  </si>
  <si>
    <t>HO CARCARAÑA</t>
  </si>
  <si>
    <t>INTA</t>
  </si>
  <si>
    <t>BIOCERES 1008</t>
  </si>
  <si>
    <t>SAUCE</t>
  </si>
  <si>
    <t>TIMBO</t>
  </si>
  <si>
    <t>PEHUEN</t>
  </si>
  <si>
    <t>FLORIMOND DESPREZ</t>
  </si>
  <si>
    <t>CAPELLONI</t>
  </si>
  <si>
    <t xml:space="preserve">BUCK GLUTINO </t>
  </si>
  <si>
    <t>HO ATUEL</t>
  </si>
  <si>
    <t>FD20WW0506</t>
  </si>
  <si>
    <t>CRIADERO KLEIN S.A.</t>
  </si>
  <si>
    <t>KLEIN CIEN AÑOS</t>
  </si>
  <si>
    <t>ÑANDUBAY</t>
  </si>
  <si>
    <t>FD20WW0505</t>
  </si>
  <si>
    <t>KLEIN VALOR</t>
  </si>
  <si>
    <t>CEIBO</t>
  </si>
  <si>
    <t>FS20WW0503</t>
  </si>
  <si>
    <t>KLEIN POTRO</t>
  </si>
  <si>
    <t>INSTITUTUL NATIONAL DE CERCETA</t>
  </si>
  <si>
    <t>LENOX</t>
  </si>
  <si>
    <t>BIOSEMINIS</t>
  </si>
  <si>
    <t>SARANDI</t>
  </si>
  <si>
    <t>AGUARIBAY</t>
  </si>
  <si>
    <t>OR MELHORAMIENTO DE SEMENTES L</t>
  </si>
  <si>
    <t>FUSTE</t>
  </si>
  <si>
    <t>SYNGENTA</t>
  </si>
  <si>
    <t>SY109</t>
  </si>
  <si>
    <t>LDC SEMILLAS</t>
  </si>
  <si>
    <t>MS INTA Bonaerense 514</t>
  </si>
  <si>
    <t>BUCK PEREGRINO</t>
  </si>
  <si>
    <t>ALERCE</t>
  </si>
  <si>
    <t>BUCK PACIFICO</t>
  </si>
  <si>
    <t xml:space="preserve">MS INTA MDA Bonaerense 423 </t>
  </si>
  <si>
    <t>BIOINTA 1006</t>
  </si>
  <si>
    <t>LIMAGRAIN</t>
  </si>
  <si>
    <t>LG ARLASK</t>
  </si>
  <si>
    <t>KLEIN LIEBRE</t>
  </si>
  <si>
    <t>NIDERA</t>
  </si>
  <si>
    <t>BAGUETTE 450</t>
  </si>
  <si>
    <t>ARAZA</t>
  </si>
  <si>
    <t>KLEIN FAVORITO 2</t>
  </si>
  <si>
    <t>FD20WW0508</t>
  </si>
  <si>
    <t>ALAMO</t>
  </si>
  <si>
    <t>BUCK BRAVIO CL2</t>
  </si>
  <si>
    <t>BUCK CUMELEN</t>
  </si>
  <si>
    <t>GDM</t>
  </si>
  <si>
    <t>ISCARPINTERO</t>
  </si>
  <si>
    <t>GYT</t>
  </si>
  <si>
    <t>SY 120</t>
  </si>
  <si>
    <t xml:space="preserve">INTA </t>
  </si>
  <si>
    <t>LCD SEMILLAS</t>
  </si>
  <si>
    <t>MS INTA119</t>
  </si>
  <si>
    <t>SY 211</t>
  </si>
  <si>
    <t>MS INTA MDA BONAERENSE 1.22</t>
  </si>
  <si>
    <t>SY 330</t>
  </si>
  <si>
    <t>MS INTA BONAERENSE 817</t>
  </si>
  <si>
    <t xml:space="preserve">SY 200 </t>
  </si>
  <si>
    <t>MS INTA 415</t>
  </si>
  <si>
    <t xml:space="preserve">SY 300 </t>
  </si>
  <si>
    <t>MS INTA 815</t>
  </si>
  <si>
    <t>MS INTA MDA Bonaerense 324</t>
  </si>
  <si>
    <t>BUCK SEMIOLLAS S.A.</t>
  </si>
  <si>
    <t>SY134</t>
  </si>
  <si>
    <t xml:space="preserve">KLEIN NUTRIA </t>
  </si>
  <si>
    <t>ALHAMBRA</t>
  </si>
  <si>
    <t>KLEIN SELENIO</t>
  </si>
  <si>
    <t>LGBAYO</t>
  </si>
  <si>
    <t>RAGT</t>
  </si>
  <si>
    <t>MS INTA 622 CL</t>
  </si>
  <si>
    <t>MS INTA 221</t>
  </si>
  <si>
    <t>BERMEJO HB4</t>
  </si>
  <si>
    <t>MS INTA Bonaerense 215</t>
  </si>
  <si>
    <t>PILCOMAYO HB4</t>
  </si>
  <si>
    <t>LG ARYAL</t>
  </si>
  <si>
    <t>IRUYA HB4</t>
  </si>
  <si>
    <t>?</t>
  </si>
  <si>
    <t>LGWA11-0169 (Pampero)</t>
  </si>
  <si>
    <t xml:space="preserve">LG ZAINO </t>
  </si>
  <si>
    <t>21795 </t>
  </si>
  <si>
    <t>LGAZULEJO</t>
  </si>
  <si>
    <t>BAGUETTE 620</t>
  </si>
  <si>
    <t>BAGUETTE 680</t>
  </si>
  <si>
    <t>BAGUETTE 750</t>
  </si>
  <si>
    <t>BAGUETTE 550</t>
  </si>
  <si>
    <t>SERASEM IN VIVO-GROUP</t>
  </si>
  <si>
    <t xml:space="preserve">BAGUETTE 802 </t>
  </si>
  <si>
    <t xml:space="preserve">RAGT BORSALINO </t>
  </si>
  <si>
    <t>SURSEM</t>
  </si>
  <si>
    <t xml:space="preserve">LAPACHO </t>
  </si>
  <si>
    <t>SRM NOGAL</t>
  </si>
  <si>
    <t>PARANA HB4</t>
  </si>
  <si>
    <t>NEO50T23</t>
  </si>
  <si>
    <t>NEO30T23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</si>
</sst>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dd/mm/yyyy"/>
  </numFmts>
  <fonts count="35" x14ac:knownFonts="1">
    <font>
      <sz val="11"/>
      <name val="Calibri"/>
      <family val="2"/>
      <scheme val="minor"/>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b/>
      <sz val="12"/>
      <name val="Calibri"/>
      <family val="2"/>
      <scheme val="minor"/>
    </font>
    <font>
      <b/>
      <u/>
      <sz val="11"/>
      <color rgb="FFFF0000"/>
      <name val="Calibri"/>
      <family val="2"/>
      <scheme val="minor"/>
    </font>
    <font>
      <b/>
      <u/>
      <sz val="11"/>
      <name val="Calibri"/>
      <family val="2"/>
      <scheme val="minor"/>
    </font>
    <font>
      <sz val="11"/>
      <color rgb="FF000000"/>
      <name val="Calibri"/>
      <family val="2"/>
    </font>
    <font>
      <b/>
      <sz val="8"/>
      <color indexed="81"/>
      <name val="Tahoma"/>
      <family val="2"/>
    </font>
    <font>
      <sz val="8"/>
      <color indexed="81"/>
      <name val="Tahoma"/>
      <family val="2"/>
    </font>
    <font>
      <sz val="11"/>
      <color indexed="8"/>
      <name val="Calibri"/>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13">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rgb="FFFFFF00"/>
        <bgColor indexed="64"/>
      </patternFill>
    </fill>
    <fill>
      <patternFill patternType="solid">
        <fgColor rgb="FFFFCC99"/>
        <bgColor indexed="64"/>
      </patternFill>
    </fill>
    <fill>
      <patternFill patternType="solid">
        <fgColor rgb="FF00FF00"/>
        <bgColor indexed="64"/>
      </patternFill>
    </fill>
    <fill>
      <patternFill patternType="solid">
        <fgColor rgb="FFFFFF99"/>
        <bgColor indexed="64"/>
      </patternFill>
    </fill>
    <fill>
      <patternFill patternType="solid">
        <fgColor rgb="FFCCFFCC"/>
        <bgColor indexed="64"/>
      </patternFill>
    </fill>
    <fill>
      <patternFill patternType="solid">
        <fgColor rgb="FFCCFFFF"/>
        <bgColor indexed="64"/>
      </patternFill>
    </fill>
    <fill>
      <patternFill patternType="solid">
        <fgColor rgb="FF2DFF2D"/>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bottom style="thin">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6">
    <xf numFmtId="0" fontId="0" fillId="0" borderId="0"/>
    <xf numFmtId="0" fontId="1" fillId="0" borderId="0"/>
    <xf numFmtId="9" fontId="2" fillId="0" borderId="0" applyFont="0" applyFill="0" applyBorder="0" applyAlignment="0" applyProtection="0"/>
    <xf numFmtId="0" fontId="17" fillId="0" borderId="0"/>
    <xf numFmtId="0" fontId="2" fillId="0" borderId="0"/>
    <xf numFmtId="0" fontId="20" fillId="0" borderId="0"/>
  </cellStyleXfs>
  <cellXfs count="383">
    <xf numFmtId="0" fontId="0" fillId="0" borderId="0" xfId="0"/>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0" fontId="0" fillId="0" borderId="9" xfId="0" quotePrefix="1" applyBorder="1" applyAlignment="1" applyProtection="1">
      <alignment horizontal="left" vertical="center"/>
      <protection hidden="1"/>
    </xf>
    <xf numFmtId="0" fontId="0" fillId="0" borderId="7" xfId="0" applyBorder="1" applyAlignment="1" applyProtection="1">
      <alignment vertical="center"/>
      <protection hidden="1"/>
    </xf>
    <xf numFmtId="0" fontId="0" fillId="0" borderId="6"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3"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5" fillId="0" borderId="1" xfId="0" applyNumberFormat="1" applyFont="1" applyBorder="1" applyAlignment="1" applyProtection="1">
      <alignment horizontal="center"/>
      <protection locked="0"/>
    </xf>
    <xf numFmtId="1" fontId="5" fillId="0" borderId="3"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3" xfId="0" applyNumberFormat="1" applyBorder="1" applyAlignment="1" applyProtection="1">
      <alignment horizontal="center"/>
      <protection hidden="1"/>
    </xf>
    <xf numFmtId="0" fontId="4" fillId="0" borderId="0" xfId="0" applyFont="1" applyProtection="1">
      <protection hidden="1"/>
    </xf>
    <xf numFmtId="0" fontId="4" fillId="0" borderId="0" xfId="0" applyFont="1" applyAlignment="1" applyProtection="1">
      <alignment horizontal="center"/>
      <protection hidden="1"/>
    </xf>
    <xf numFmtId="1" fontId="5"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0" borderId="6" xfId="0" applyBorder="1" applyAlignment="1" applyProtection="1">
      <alignment horizontal="center" vertical="center"/>
      <protection hidden="1"/>
    </xf>
    <xf numFmtId="1" fontId="5" fillId="0" borderId="0" xfId="0" applyNumberFormat="1" applyFont="1" applyAlignment="1" applyProtection="1">
      <alignment horizontal="center"/>
      <protection locked="0"/>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0" xfId="0" applyBorder="1" applyProtection="1">
      <protection locked="0"/>
    </xf>
    <xf numFmtId="0" fontId="0" fillId="0" borderId="12" xfId="0" applyBorder="1" applyProtection="1">
      <protection locked="0"/>
    </xf>
    <xf numFmtId="0" fontId="0" fillId="0" borderId="13" xfId="0" applyBorder="1" applyProtection="1">
      <protection locked="0"/>
    </xf>
    <xf numFmtId="0" fontId="0" fillId="0" borderId="14" xfId="0" quotePrefix="1" applyBorder="1" applyAlignment="1">
      <alignment horizontal="left"/>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1" xfId="0" quotePrefix="1" applyBorder="1" applyAlignment="1" applyProtection="1">
      <alignment horizontal="left"/>
      <protection locked="0"/>
    </xf>
    <xf numFmtId="0" fontId="0" fillId="0" borderId="0" xfId="0" applyAlignment="1">
      <alignment horizontal="left"/>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5"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6"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7" xfId="0" applyBorder="1" applyProtection="1">
      <protection hidden="1"/>
    </xf>
    <xf numFmtId="0" fontId="0" fillId="0" borderId="5"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5" xfId="0" applyBorder="1" applyAlignment="1" applyProtection="1">
      <alignment horizontal="center"/>
      <protection hidden="1"/>
    </xf>
    <xf numFmtId="0" fontId="0" fillId="0" borderId="12" xfId="0" applyBorder="1"/>
    <xf numFmtId="0" fontId="0" fillId="0" borderId="13" xfId="0" applyBorder="1"/>
    <xf numFmtId="0" fontId="0" fillId="0" borderId="2" xfId="0" applyBorder="1" applyAlignment="1">
      <alignment horizontal="center"/>
    </xf>
    <xf numFmtId="0" fontId="0" fillId="0" borderId="15" xfId="0" applyBorder="1" applyAlignment="1">
      <alignment horizontal="center"/>
    </xf>
    <xf numFmtId="0" fontId="0" fillId="0" borderId="16" xfId="0" applyBorder="1"/>
    <xf numFmtId="0" fontId="0" fillId="0" borderId="17" xfId="0" applyBorder="1" applyAlignment="1" applyProtection="1">
      <alignment horizontal="center"/>
      <protection locked="0"/>
    </xf>
    <xf numFmtId="0" fontId="0" fillId="0" borderId="18" xfId="0" applyBorder="1"/>
    <xf numFmtId="0" fontId="0" fillId="0" borderId="11" xfId="0" applyBorder="1" applyAlignment="1" applyProtection="1">
      <alignment horizontal="center"/>
      <protection locked="0"/>
    </xf>
    <xf numFmtId="0" fontId="0" fillId="0" borderId="19" xfId="0" applyBorder="1" applyAlignment="1" applyProtection="1">
      <alignment horizontal="center"/>
      <protection locked="0"/>
    </xf>
    <xf numFmtId="0" fontId="0" fillId="0" borderId="17" xfId="0" applyBorder="1" applyProtection="1">
      <protection locked="0"/>
    </xf>
    <xf numFmtId="0" fontId="0" fillId="0" borderId="11" xfId="0" applyBorder="1" applyProtection="1">
      <protection locked="0"/>
    </xf>
    <xf numFmtId="0" fontId="0" fillId="0" borderId="19" xfId="0" applyBorder="1" applyProtection="1">
      <protection locked="0"/>
    </xf>
    <xf numFmtId="0" fontId="0" fillId="3" borderId="20" xfId="0" applyFill="1" applyBorder="1" applyProtection="1">
      <protection hidden="1"/>
    </xf>
    <xf numFmtId="0" fontId="0" fillId="2" borderId="20" xfId="0" quotePrefix="1" applyFill="1" applyBorder="1" applyAlignment="1" applyProtection="1">
      <alignment horizontal="left"/>
      <protection hidden="1"/>
    </xf>
    <xf numFmtId="0" fontId="0" fillId="4" borderId="20" xfId="0" quotePrefix="1" applyFill="1" applyBorder="1" applyAlignment="1" applyProtection="1">
      <alignment horizontal="left"/>
      <protection hidden="1"/>
    </xf>
    <xf numFmtId="0" fontId="0" fillId="5" borderId="20" xfId="0" quotePrefix="1" applyFill="1" applyBorder="1" applyAlignment="1" applyProtection="1">
      <alignment horizontal="left"/>
      <protection hidden="1"/>
    </xf>
    <xf numFmtId="0" fontId="4" fillId="0" borderId="0" xfId="0" applyFont="1"/>
    <xf numFmtId="0" fontId="4" fillId="0" borderId="0" xfId="0" quotePrefix="1" applyFont="1" applyAlignment="1" applyProtection="1">
      <alignment horizontal="left"/>
      <protection hidden="1"/>
    </xf>
    <xf numFmtId="0" fontId="0" fillId="0" borderId="3" xfId="0" applyBorder="1" applyProtection="1">
      <protection locked="0"/>
    </xf>
    <xf numFmtId="0" fontId="0" fillId="0" borderId="8" xfId="0" applyBorder="1" applyAlignment="1">
      <alignment horizontal="center" vertical="center" wrapText="1"/>
    </xf>
    <xf numFmtId="0" fontId="0" fillId="0" borderId="4" xfId="0" applyBorder="1" applyProtection="1">
      <protection hidden="1"/>
    </xf>
    <xf numFmtId="0" fontId="0" fillId="0" borderId="4" xfId="0" quotePrefix="1" applyBorder="1" applyAlignment="1" applyProtection="1">
      <alignment horizontal="left"/>
      <protection hidden="1"/>
    </xf>
    <xf numFmtId="0" fontId="4" fillId="0" borderId="0" xfId="0" quotePrefix="1" applyFont="1" applyAlignment="1">
      <alignment horizontal="left"/>
    </xf>
    <xf numFmtId="0" fontId="8" fillId="0" borderId="0" xfId="0" quotePrefix="1" applyFont="1" applyAlignment="1">
      <alignment horizontal="left"/>
    </xf>
    <xf numFmtId="0" fontId="9" fillId="0" borderId="0" xfId="0" applyFont="1"/>
    <xf numFmtId="0" fontId="0" fillId="0" borderId="4" xfId="0" quotePrefix="1" applyBorder="1" applyAlignment="1" applyProtection="1">
      <alignment horizontal="left" vertical="center"/>
      <protection hidden="1"/>
    </xf>
    <xf numFmtId="2" fontId="4" fillId="0" borderId="5" xfId="0" applyNumberFormat="1" applyFont="1" applyBorder="1" applyAlignment="1" applyProtection="1">
      <alignment horizontal="center"/>
      <protection hidden="1"/>
    </xf>
    <xf numFmtId="0" fontId="6" fillId="0" borderId="0" xfId="0" applyFont="1" applyProtection="1">
      <protection hidden="1"/>
    </xf>
    <xf numFmtId="164" fontId="6" fillId="0" borderId="0" xfId="0" applyNumberFormat="1" applyFont="1" applyAlignment="1" applyProtection="1">
      <alignment horizontal="center"/>
      <protection hidden="1"/>
    </xf>
    <xf numFmtId="2" fontId="6" fillId="0" borderId="0" xfId="0" applyNumberFormat="1" applyFont="1" applyAlignment="1" applyProtection="1">
      <alignment horizontal="center"/>
      <protection hidden="1"/>
    </xf>
    <xf numFmtId="0" fontId="7" fillId="0" borderId="0" xfId="0" applyFont="1" applyProtection="1">
      <protection hidden="1"/>
    </xf>
    <xf numFmtId="164" fontId="0" fillId="0" borderId="0" xfId="0" applyNumberFormat="1" applyProtection="1">
      <protection hidden="1"/>
    </xf>
    <xf numFmtId="0" fontId="10" fillId="0" borderId="1" xfId="0" applyFont="1" applyBorder="1" applyAlignment="1" applyProtection="1">
      <alignment horizontal="center"/>
      <protection hidden="1"/>
    </xf>
    <xf numFmtId="2" fontId="10" fillId="0" borderId="5" xfId="0" applyNumberFormat="1" applyFont="1" applyBorder="1" applyAlignment="1" applyProtection="1">
      <alignment horizontal="center"/>
      <protection hidden="1"/>
    </xf>
    <xf numFmtId="2" fontId="10" fillId="0" borderId="1" xfId="0" applyNumberFormat="1" applyFont="1" applyBorder="1" applyAlignment="1" applyProtection="1">
      <alignment horizontal="center"/>
      <protection hidden="1"/>
    </xf>
    <xf numFmtId="0" fontId="10" fillId="0" borderId="3" xfId="0" applyFont="1" applyBorder="1" applyAlignment="1" applyProtection="1">
      <alignment horizontal="center"/>
      <protection hidden="1"/>
    </xf>
    <xf numFmtId="2" fontId="10"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10" fillId="0" borderId="0" xfId="0" applyFont="1" applyAlignment="1" applyProtection="1">
      <alignment horizontal="center"/>
      <protection hidden="1"/>
    </xf>
    <xf numFmtId="0" fontId="12" fillId="0" borderId="0" xfId="0" applyFont="1" applyProtection="1">
      <protection hidden="1"/>
    </xf>
    <xf numFmtId="166" fontId="10" fillId="0" borderId="1" xfId="2" applyNumberFormat="1" applyFont="1" applyBorder="1" applyAlignment="1" applyProtection="1">
      <alignment horizontal="center"/>
      <protection hidden="1"/>
    </xf>
    <xf numFmtId="165" fontId="10" fillId="0" borderId="1" xfId="2" applyNumberFormat="1" applyFont="1" applyBorder="1" applyAlignment="1" applyProtection="1">
      <alignment horizontal="center"/>
      <protection hidden="1"/>
    </xf>
    <xf numFmtId="0" fontId="13" fillId="0" borderId="0" xfId="0" quotePrefix="1" applyFont="1" applyAlignment="1">
      <alignment horizontal="left"/>
    </xf>
    <xf numFmtId="0" fontId="10" fillId="0" borderId="0" xfId="0" applyFont="1" applyAlignment="1">
      <alignment horizontal="right"/>
    </xf>
    <xf numFmtId="0" fontId="10" fillId="0" borderId="0" xfId="0" applyFont="1"/>
    <xf numFmtId="0" fontId="10" fillId="0" borderId="0" xfId="0" quotePrefix="1" applyFont="1" applyAlignment="1">
      <alignment horizontal="right"/>
    </xf>
    <xf numFmtId="0" fontId="10" fillId="0" borderId="0" xfId="0" applyFont="1" applyProtection="1">
      <protection hidden="1"/>
    </xf>
    <xf numFmtId="0" fontId="10" fillId="0" borderId="0" xfId="0" applyFont="1" applyAlignment="1">
      <alignment horizontal="left"/>
    </xf>
    <xf numFmtId="164" fontId="10" fillId="0" borderId="0" xfId="0" applyNumberFormat="1" applyFont="1"/>
    <xf numFmtId="0" fontId="10" fillId="0" borderId="0" xfId="0" quotePrefix="1" applyFont="1" applyAlignment="1">
      <alignment horizontal="left"/>
    </xf>
    <xf numFmtId="0" fontId="10" fillId="0" borderId="0" xfId="0" quotePrefix="1" applyFont="1" applyAlignment="1" applyProtection="1">
      <alignment horizontal="left"/>
      <protection hidden="1"/>
    </xf>
    <xf numFmtId="0" fontId="10" fillId="0" borderId="0" xfId="0" applyFont="1" applyAlignment="1" applyProtection="1">
      <alignment horizontal="left"/>
      <protection hidden="1"/>
    </xf>
    <xf numFmtId="164" fontId="10" fillId="6" borderId="0" xfId="0" applyNumberFormat="1" applyFont="1" applyFill="1"/>
    <xf numFmtId="164" fontId="10" fillId="0" borderId="0" xfId="0" applyNumberFormat="1" applyFont="1" applyAlignment="1">
      <alignment horizontal="right"/>
    </xf>
    <xf numFmtId="165" fontId="10" fillId="0" borderId="0" xfId="2" applyNumberFormat="1" applyFont="1" applyAlignment="1">
      <alignment horizontal="right"/>
    </xf>
    <xf numFmtId="0" fontId="10" fillId="0" borderId="1" xfId="0" applyFont="1" applyBorder="1" applyAlignment="1" applyProtection="1">
      <alignment horizontal="center" textRotation="90"/>
      <protection hidden="1"/>
    </xf>
    <xf numFmtId="1" fontId="10" fillId="0" borderId="1" xfId="0" applyNumberFormat="1" applyFont="1" applyBorder="1" applyAlignment="1" applyProtection="1">
      <alignment horizontal="left"/>
      <protection hidden="1"/>
    </xf>
    <xf numFmtId="164" fontId="10" fillId="0" borderId="1" xfId="0" applyNumberFormat="1" applyFont="1" applyBorder="1" applyAlignment="1" applyProtection="1">
      <alignment horizontal="center"/>
      <protection hidden="1"/>
    </xf>
    <xf numFmtId="164" fontId="10" fillId="0" borderId="0" xfId="0" applyNumberFormat="1" applyFont="1" applyAlignment="1" applyProtection="1">
      <alignment horizontal="right"/>
      <protection hidden="1"/>
    </xf>
    <xf numFmtId="0" fontId="10" fillId="0" borderId="1" xfId="0" applyFont="1" applyBorder="1" applyAlignment="1" applyProtection="1">
      <alignment horizontal="left"/>
      <protection hidden="1"/>
    </xf>
    <xf numFmtId="1" fontId="10" fillId="0" borderId="1" xfId="0" applyNumberFormat="1" applyFont="1" applyBorder="1" applyAlignment="1" applyProtection="1">
      <alignment horizontal="center"/>
      <protection hidden="1"/>
    </xf>
    <xf numFmtId="164" fontId="10" fillId="0" borderId="0" xfId="0" applyNumberFormat="1" applyFont="1" applyAlignment="1" applyProtection="1">
      <alignment horizontal="center"/>
      <protection hidden="1"/>
    </xf>
    <xf numFmtId="1" fontId="10" fillId="0" borderId="1" xfId="0" applyNumberFormat="1" applyFont="1" applyBorder="1" applyAlignment="1">
      <alignment horizontal="left"/>
    </xf>
    <xf numFmtId="1" fontId="10" fillId="0" borderId="4"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3" xfId="0" applyNumberFormat="1" applyBorder="1" applyProtection="1">
      <protection locked="0"/>
    </xf>
    <xf numFmtId="164" fontId="10" fillId="0" borderId="0" xfId="0" applyNumberFormat="1" applyFont="1" applyProtection="1">
      <protection hidden="1"/>
    </xf>
    <xf numFmtId="2" fontId="10" fillId="0" borderId="0" xfId="0" applyNumberFormat="1" applyFont="1" applyAlignment="1" applyProtection="1">
      <alignment horizontal="right"/>
      <protection hidden="1"/>
    </xf>
    <xf numFmtId="0" fontId="10" fillId="0" borderId="0" xfId="0" applyFont="1" applyAlignment="1" applyProtection="1">
      <alignment horizontal="right"/>
      <protection hidden="1"/>
    </xf>
    <xf numFmtId="164" fontId="10" fillId="6" borderId="0" xfId="0" applyNumberFormat="1" applyFont="1" applyFill="1" applyAlignment="1">
      <alignment horizontal="right"/>
    </xf>
    <xf numFmtId="0" fontId="4" fillId="0" borderId="0" xfId="0" applyFont="1" applyAlignment="1" applyProtection="1">
      <alignment horizontal="left"/>
      <protection hidden="1"/>
    </xf>
    <xf numFmtId="0" fontId="0" fillId="0" borderId="5" xfId="0" applyBorder="1"/>
    <xf numFmtId="0" fontId="0" fillId="0" borderId="4" xfId="0" applyBorder="1"/>
    <xf numFmtId="0" fontId="0" fillId="0" borderId="4" xfId="0" quotePrefix="1" applyBorder="1" applyAlignment="1">
      <alignment horizontal="left"/>
    </xf>
    <xf numFmtId="0" fontId="0" fillId="0" borderId="7" xfId="0" applyBorder="1"/>
    <xf numFmtId="0" fontId="0" fillId="0" borderId="7" xfId="0" applyBorder="1" applyAlignment="1" applyProtection="1">
      <alignment horizontal="left"/>
      <protection hidden="1"/>
    </xf>
    <xf numFmtId="0" fontId="0" fillId="0" borderId="7" xfId="0" quotePrefix="1" applyBorder="1" applyAlignment="1" applyProtection="1">
      <alignment horizontal="left"/>
      <protection hidden="1"/>
    </xf>
    <xf numFmtId="16" fontId="0" fillId="0" borderId="4" xfId="0" quotePrefix="1" applyNumberFormat="1" applyBorder="1" applyAlignment="1" applyProtection="1">
      <alignment horizontal="left"/>
      <protection hidden="1"/>
    </xf>
    <xf numFmtId="0" fontId="12" fillId="0" borderId="0" xfId="0" applyFont="1" applyAlignment="1" applyProtection="1">
      <alignment horizontal="center"/>
      <protection hidden="1"/>
    </xf>
    <xf numFmtId="0" fontId="12" fillId="0" borderId="0" xfId="0" quotePrefix="1" applyFont="1" applyAlignment="1" applyProtection="1">
      <alignment horizontal="left"/>
      <protection hidden="1"/>
    </xf>
    <xf numFmtId="0" fontId="14" fillId="0" borderId="0" xfId="0" applyFont="1" applyAlignment="1" applyProtection="1">
      <alignment horizontal="left" vertical="center"/>
      <protection hidden="1"/>
    </xf>
    <xf numFmtId="0" fontId="15" fillId="0" borderId="0" xfId="0" quotePrefix="1" applyFont="1" applyAlignment="1" applyProtection="1">
      <alignment horizontal="left"/>
      <protection hidden="1"/>
    </xf>
    <xf numFmtId="0" fontId="16" fillId="0" borderId="0" xfId="0" quotePrefix="1" applyFont="1" applyAlignment="1">
      <alignment horizontal="left" vertical="center"/>
    </xf>
    <xf numFmtId="0" fontId="10" fillId="0" borderId="0" xfId="0" applyFont="1" applyBorder="1" applyAlignment="1" applyProtection="1">
      <alignment horizontal="center"/>
      <protection hidden="1"/>
    </xf>
    <xf numFmtId="2" fontId="0" fillId="0" borderId="0" xfId="0" applyNumberFormat="1" applyFill="1" applyBorder="1" applyProtection="1">
      <protection hidden="1"/>
    </xf>
    <xf numFmtId="2" fontId="0" fillId="6" borderId="4" xfId="0" quotePrefix="1" applyNumberFormat="1" applyFill="1" applyBorder="1" applyAlignment="1" applyProtection="1">
      <alignment horizontal="left"/>
      <protection hidden="1"/>
    </xf>
    <xf numFmtId="2" fontId="0" fillId="6" borderId="7" xfId="0" applyNumberFormat="1" applyFill="1" applyBorder="1" applyProtection="1">
      <protection hidden="1"/>
    </xf>
    <xf numFmtId="2" fontId="0" fillId="6" borderId="5" xfId="0" applyNumberFormat="1" applyFill="1" applyBorder="1" applyProtection="1">
      <protection hidden="1"/>
    </xf>
    <xf numFmtId="2" fontId="0" fillId="8" borderId="4" xfId="0" quotePrefix="1" applyNumberFormat="1" applyFill="1" applyBorder="1" applyAlignment="1" applyProtection="1">
      <alignment horizontal="left"/>
      <protection hidden="1"/>
    </xf>
    <xf numFmtId="2" fontId="0" fillId="8" borderId="7" xfId="0" applyNumberFormat="1" applyFill="1" applyBorder="1" applyProtection="1">
      <protection hidden="1"/>
    </xf>
    <xf numFmtId="2" fontId="0" fillId="8" borderId="5" xfId="0" applyNumberFormat="1" applyFill="1" applyBorder="1" applyProtection="1">
      <protection hidden="1"/>
    </xf>
    <xf numFmtId="0" fontId="0" fillId="0" borderId="1" xfId="0" quotePrefix="1" applyFill="1" applyBorder="1" applyAlignment="1">
      <alignment horizontal="center" vertical="center" wrapText="1"/>
    </xf>
    <xf numFmtId="0" fontId="0" fillId="0" borderId="0" xfId="0" applyBorder="1" applyProtection="1">
      <protection hidden="1"/>
    </xf>
    <xf numFmtId="14" fontId="0" fillId="0" borderId="0" xfId="0" applyNumberFormat="1" applyBorder="1" applyAlignment="1" applyProtection="1">
      <alignment horizontal="center" vertical="center" wrapText="1"/>
      <protection locked="0"/>
    </xf>
    <xf numFmtId="14" fontId="0" fillId="0" borderId="0" xfId="0" applyNumberFormat="1" applyBorder="1" applyAlignment="1" applyProtection="1">
      <alignment horizontal="center"/>
      <protection hidden="1"/>
    </xf>
    <xf numFmtId="0" fontId="0" fillId="0" borderId="0" xfId="0" applyBorder="1" applyAlignment="1" applyProtection="1">
      <alignment horizontal="center"/>
      <protection locked="0"/>
    </xf>
    <xf numFmtId="0" fontId="0" fillId="0" borderId="0" xfId="0" applyFill="1"/>
    <xf numFmtId="0" fontId="4" fillId="0" borderId="1" xfId="0" applyFont="1" applyBorder="1" applyAlignment="1">
      <alignment horizontal="left"/>
    </xf>
    <xf numFmtId="0" fontId="0" fillId="0" borderId="0" xfId="0" quotePrefix="1" applyFill="1"/>
    <xf numFmtId="2" fontId="0" fillId="12" borderId="4" xfId="0" quotePrefix="1" applyNumberFormat="1" applyFill="1" applyBorder="1" applyAlignment="1" applyProtection="1">
      <alignment horizontal="left"/>
      <protection hidden="1"/>
    </xf>
    <xf numFmtId="2" fontId="0" fillId="12" borderId="7" xfId="0" applyNumberFormat="1" applyFill="1" applyBorder="1" applyProtection="1">
      <protection hidden="1"/>
    </xf>
    <xf numFmtId="2" fontId="0" fillId="12" borderId="5" xfId="0" applyNumberFormat="1" applyFill="1" applyBorder="1" applyProtection="1">
      <protection hidden="1"/>
    </xf>
    <xf numFmtId="2" fontId="4" fillId="0" borderId="0" xfId="0" applyNumberFormat="1" applyFont="1" applyBorder="1" applyAlignment="1" applyProtection="1">
      <alignment horizontal="center"/>
      <protection hidden="1"/>
    </xf>
    <xf numFmtId="2" fontId="0" fillId="0" borderId="0" xfId="0" applyNumberFormat="1" applyBorder="1" applyAlignment="1" applyProtection="1">
      <alignment horizontal="center" vertical="center"/>
      <protection hidden="1"/>
    </xf>
    <xf numFmtId="1" fontId="10" fillId="0" borderId="0" xfId="0" applyNumberFormat="1" applyFont="1" applyBorder="1" applyAlignment="1" applyProtection="1">
      <alignment horizontal="center"/>
      <protection hidden="1"/>
    </xf>
    <xf numFmtId="0" fontId="0" fillId="0" borderId="9" xfId="0" quotePrefix="1" applyBorder="1" applyAlignment="1" applyProtection="1">
      <alignment horizontal="center" vertical="center"/>
      <protection hidden="1"/>
    </xf>
    <xf numFmtId="0" fontId="0" fillId="0" borderId="4" xfId="0" quotePrefix="1" applyBorder="1" applyAlignment="1" applyProtection="1">
      <alignment horizontal="center" vertical="center"/>
      <protection hidden="1"/>
    </xf>
    <xf numFmtId="0" fontId="0" fillId="0" borderId="6" xfId="0" applyBorder="1" applyAlignment="1" applyProtection="1">
      <alignment horizontal="left" vertical="center" wrapText="1"/>
      <protection hidden="1"/>
    </xf>
    <xf numFmtId="0" fontId="0" fillId="0" borderId="4" xfId="0" quotePrefix="1" applyFill="1" applyBorder="1" applyAlignment="1">
      <alignment horizontal="center" vertical="center" wrapText="1"/>
    </xf>
    <xf numFmtId="0" fontId="0" fillId="0" borderId="5" xfId="0" applyBorder="1" applyAlignment="1" applyProtection="1">
      <alignment horizontal="center" vertical="center"/>
      <protection hidden="1"/>
    </xf>
    <xf numFmtId="1" fontId="10" fillId="0" borderId="6" xfId="0" applyNumberFormat="1" applyFont="1" applyBorder="1" applyAlignment="1">
      <alignment horizontal="left"/>
    </xf>
    <xf numFmtId="0" fontId="0" fillId="0" borderId="0" xfId="0" applyBorder="1" applyAlignment="1" applyProtection="1">
      <alignment vertical="center" wrapText="1"/>
      <protection hidden="1"/>
    </xf>
    <xf numFmtId="2" fontId="0" fillId="6" borderId="4" xfId="0" applyNumberFormat="1" applyFill="1" applyBorder="1" applyProtection="1">
      <protection hidden="1"/>
    </xf>
    <xf numFmtId="0" fontId="0" fillId="0" borderId="9" xfId="0" applyBorder="1" applyAlignment="1" applyProtection="1">
      <alignment vertical="center"/>
      <protection hidden="1"/>
    </xf>
    <xf numFmtId="2" fontId="4" fillId="0" borderId="21" xfId="0" applyNumberFormat="1" applyFont="1" applyBorder="1" applyAlignment="1" applyProtection="1">
      <alignment horizontal="center"/>
      <protection hidden="1"/>
    </xf>
    <xf numFmtId="0" fontId="0" fillId="7" borderId="1"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0" fillId="0" borderId="0" xfId="0" applyBorder="1" applyAlignment="1" applyProtection="1">
      <alignment horizontal="center"/>
      <protection hidden="1"/>
    </xf>
    <xf numFmtId="0" fontId="0" fillId="9" borderId="1" xfId="0" applyFill="1" applyBorder="1" applyAlignment="1" applyProtection="1">
      <alignment horizontal="center"/>
      <protection hidden="1"/>
    </xf>
    <xf numFmtId="0" fontId="0" fillId="10" borderId="1" xfId="0" applyFill="1" applyBorder="1" applyAlignment="1" applyProtection="1">
      <alignment horizontal="center"/>
      <protection hidden="1"/>
    </xf>
    <xf numFmtId="0" fontId="0" fillId="0" borderId="0" xfId="0" applyAlignment="1" applyProtection="1">
      <alignment horizontal="center"/>
      <protection locked="0"/>
    </xf>
    <xf numFmtId="0" fontId="0" fillId="11" borderId="1" xfId="0" applyFill="1" applyBorder="1" applyAlignment="1" applyProtection="1">
      <alignment horizontal="center"/>
      <protection hidden="1"/>
    </xf>
    <xf numFmtId="164" fontId="10" fillId="0" borderId="0" xfId="0" applyNumberFormat="1" applyFont="1" applyBorder="1" applyAlignment="1" applyProtection="1">
      <alignment horizontal="center"/>
      <protection hidden="1"/>
    </xf>
    <xf numFmtId="0" fontId="0" fillId="0" borderId="1" xfId="0" quotePrefix="1" applyFont="1" applyBorder="1" applyAlignment="1" applyProtection="1">
      <alignment horizontal="left"/>
      <protection hidden="1"/>
    </xf>
    <xf numFmtId="0" fontId="0" fillId="0" borderId="1" xfId="0" applyFont="1" applyBorder="1" applyAlignment="1" applyProtection="1">
      <alignment horizontal="left"/>
      <protection hidden="1"/>
    </xf>
    <xf numFmtId="2" fontId="0" fillId="6" borderId="4" xfId="0" quotePrefix="1" applyNumberFormat="1" applyFill="1" applyBorder="1" applyAlignment="1" applyProtection="1">
      <alignment horizontal="center"/>
      <protection hidden="1"/>
    </xf>
    <xf numFmtId="0" fontId="4" fillId="0" borderId="1" xfId="0" quotePrefix="1" applyFont="1" applyBorder="1" applyAlignment="1" applyProtection="1">
      <alignment horizontal="left"/>
      <protection hidden="1"/>
    </xf>
    <xf numFmtId="0" fontId="4" fillId="0" borderId="4" xfId="0" quotePrefix="1" applyFont="1" applyBorder="1" applyAlignment="1" applyProtection="1">
      <alignment horizontal="left" vertical="center"/>
      <protection hidden="1"/>
    </xf>
    <xf numFmtId="0" fontId="0" fillId="0" borderId="0" xfId="0" applyFont="1" applyAlignment="1" applyProtection="1">
      <alignment horizontal="left"/>
      <protection hidden="1"/>
    </xf>
    <xf numFmtId="0" fontId="0" fillId="0" borderId="0" xfId="0" applyFont="1" applyProtection="1">
      <protection hidden="1"/>
    </xf>
    <xf numFmtId="2" fontId="0" fillId="12" borderId="1" xfId="0" quotePrefix="1" applyNumberFormat="1" applyFill="1" applyBorder="1" applyAlignment="1" applyProtection="1">
      <alignment horizontal="center"/>
      <protection hidden="1"/>
    </xf>
    <xf numFmtId="0" fontId="10" fillId="0" borderId="0" xfId="0" applyFont="1" applyBorder="1" applyAlignment="1" applyProtection="1">
      <alignment horizontal="center" textRotation="90"/>
      <protection hidden="1"/>
    </xf>
    <xf numFmtId="0" fontId="0" fillId="7" borderId="1" xfId="0" applyFill="1" applyBorder="1" applyAlignment="1" applyProtection="1">
      <alignment horizontal="center" vertical="center"/>
      <protection hidden="1"/>
    </xf>
    <xf numFmtId="0" fontId="4" fillId="0" borderId="4" xfId="0" quotePrefix="1" applyFont="1" applyFill="1" applyBorder="1" applyAlignment="1">
      <alignment horizontal="center" vertical="center" wrapText="1"/>
    </xf>
    <xf numFmtId="2" fontId="4" fillId="6" borderId="4" xfId="0" quotePrefix="1" applyNumberFormat="1" applyFont="1" applyFill="1" applyBorder="1" applyAlignment="1" applyProtection="1">
      <alignment horizontal="left"/>
      <protection hidden="1"/>
    </xf>
    <xf numFmtId="0" fontId="10" fillId="6" borderId="1" xfId="0" applyFont="1" applyFill="1" applyBorder="1" applyAlignment="1" applyProtection="1">
      <alignment horizontal="center"/>
      <protection hidden="1"/>
    </xf>
    <xf numFmtId="0" fontId="8" fillId="6" borderId="7" xfId="0" quotePrefix="1" applyFont="1" applyFill="1" applyBorder="1" applyAlignment="1">
      <alignment horizontal="left"/>
    </xf>
    <xf numFmtId="0" fontId="8" fillId="6" borderId="5" xfId="0" quotePrefix="1" applyFont="1" applyFill="1" applyBorder="1" applyAlignment="1">
      <alignment horizontal="left"/>
    </xf>
    <xf numFmtId="0" fontId="0" fillId="9" borderId="1" xfId="0" applyFill="1" applyBorder="1" applyAlignment="1" applyProtection="1">
      <alignment horizontal="center" vertical="center"/>
      <protection hidden="1"/>
    </xf>
    <xf numFmtId="0" fontId="0" fillId="0" borderId="0" xfId="0" applyFill="1" applyBorder="1" applyAlignment="1" applyProtection="1">
      <alignment horizontal="center" vertical="center"/>
      <protection hidden="1"/>
    </xf>
    <xf numFmtId="0" fontId="0" fillId="10" borderId="1" xfId="0" applyFill="1" applyBorder="1" applyAlignment="1" applyProtection="1">
      <alignment horizontal="center" vertical="center"/>
      <protection hidden="1"/>
    </xf>
    <xf numFmtId="0" fontId="0" fillId="11" borderId="1" xfId="0" applyFill="1" applyBorder="1" applyAlignment="1" applyProtection="1">
      <alignment horizontal="center" vertical="center"/>
      <protection hidden="1"/>
    </xf>
    <xf numFmtId="9" fontId="10" fillId="0" borderId="1" xfId="0" applyNumberFormat="1" applyFont="1" applyBorder="1" applyAlignment="1" applyProtection="1">
      <alignment horizontal="center"/>
      <protection hidden="1"/>
    </xf>
    <xf numFmtId="0" fontId="4" fillId="0" borderId="1" xfId="0" applyFont="1" applyBorder="1" applyProtection="1">
      <protection hidden="1"/>
    </xf>
    <xf numFmtId="0" fontId="8" fillId="8" borderId="7" xfId="0" quotePrefix="1" applyFont="1" applyFill="1" applyBorder="1" applyAlignment="1">
      <alignment horizontal="left"/>
    </xf>
    <xf numFmtId="0" fontId="8" fillId="8" borderId="5" xfId="0" quotePrefix="1" applyFont="1" applyFill="1" applyBorder="1" applyAlignment="1">
      <alignment horizontal="left"/>
    </xf>
    <xf numFmtId="0" fontId="10" fillId="8" borderId="1" xfId="0" applyFont="1" applyFill="1" applyBorder="1" applyAlignment="1" applyProtection="1">
      <alignment horizontal="center"/>
      <protection hidden="1"/>
    </xf>
    <xf numFmtId="2" fontId="4" fillId="12" borderId="4" xfId="0" quotePrefix="1" applyNumberFormat="1" applyFont="1" applyFill="1" applyBorder="1" applyAlignment="1" applyProtection="1">
      <alignment horizontal="left"/>
      <protection hidden="1"/>
    </xf>
    <xf numFmtId="0" fontId="0" fillId="6" borderId="0" xfId="0" applyFill="1"/>
    <xf numFmtId="167" fontId="0" fillId="0" borderId="1" xfId="0" applyNumberFormat="1" applyBorder="1" applyAlignment="1" applyProtection="1">
      <alignment horizontal="center" vertical="center" wrapText="1"/>
      <protection locked="0"/>
    </xf>
    <xf numFmtId="164" fontId="0" fillId="0" borderId="3" xfId="0" applyNumberFormat="1" applyBorder="1" applyAlignment="1" applyProtection="1">
      <alignment horizontal="center"/>
      <protection locked="0"/>
    </xf>
    <xf numFmtId="1" fontId="10" fillId="0" borderId="0" xfId="0" applyNumberFormat="1" applyFont="1" applyAlignment="1" applyProtection="1">
      <alignment horizontal="center"/>
      <protection hidden="1"/>
    </xf>
    <xf numFmtId="2" fontId="10" fillId="0" borderId="0" xfId="0" applyNumberFormat="1" applyFont="1" applyBorder="1" applyAlignment="1" applyProtection="1">
      <alignment horizontal="center"/>
      <protection hidden="1"/>
    </xf>
    <xf numFmtId="165" fontId="10" fillId="0" borderId="0" xfId="2" applyNumberFormat="1" applyFont="1" applyBorder="1" applyAlignment="1" applyProtection="1">
      <alignment horizontal="center"/>
      <protection hidden="1"/>
    </xf>
    <xf numFmtId="2" fontId="0" fillId="0" borderId="0" xfId="0" applyNumberFormat="1" applyFill="1" applyProtection="1">
      <protection hidden="1"/>
    </xf>
    <xf numFmtId="1" fontId="10" fillId="0" borderId="0" xfId="0" applyNumberFormat="1" applyFont="1" applyBorder="1" applyAlignment="1" applyProtection="1">
      <alignment horizontal="left"/>
      <protection hidden="1"/>
    </xf>
    <xf numFmtId="2" fontId="0" fillId="0" borderId="0" xfId="0" applyNumberFormat="1" applyBorder="1" applyAlignment="1" applyProtection="1">
      <alignment horizontal="left" vertical="center"/>
      <protection hidden="1"/>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13" xfId="0" applyBorder="1" applyAlignment="1" applyProtection="1">
      <alignment horizontal="center"/>
      <protection locked="0"/>
    </xf>
    <xf numFmtId="164" fontId="0" fillId="0" borderId="13" xfId="0" applyNumberFormat="1" applyBorder="1" applyAlignment="1" applyProtection="1">
      <alignment horizontal="center"/>
      <protection locked="0"/>
    </xf>
    <xf numFmtId="0" fontId="0" fillId="0" borderId="14" xfId="0" applyBorder="1" applyAlignment="1" applyProtection="1">
      <alignment horizontal="center"/>
      <protection locked="0"/>
    </xf>
    <xf numFmtId="0" fontId="0" fillId="0" borderId="14" xfId="0" applyBorder="1" applyAlignment="1" applyProtection="1">
      <alignment horizontal="center"/>
      <protection hidden="1"/>
    </xf>
    <xf numFmtId="164" fontId="0" fillId="0" borderId="12" xfId="0" applyNumberFormat="1" applyBorder="1" applyAlignment="1" applyProtection="1">
      <alignment horizontal="center"/>
      <protection locked="0"/>
    </xf>
    <xf numFmtId="164" fontId="0" fillId="0" borderId="14" xfId="0" applyNumberFormat="1" applyBorder="1" applyAlignment="1" applyProtection="1">
      <alignment horizontal="center"/>
      <protection locked="0"/>
    </xf>
    <xf numFmtId="0" fontId="0" fillId="0" borderId="0" xfId="0" applyAlignment="1">
      <alignment horizontal="left" vertical="top" wrapText="1"/>
    </xf>
    <xf numFmtId="0" fontId="2" fillId="0" borderId="0" xfId="4"/>
    <xf numFmtId="0" fontId="20" fillId="0" borderId="0" xfId="5" applyFill="1"/>
    <xf numFmtId="0" fontId="1" fillId="0" borderId="0" xfId="5" applyFont="1" applyFill="1" applyAlignment="1">
      <alignment horizontal="left"/>
    </xf>
    <xf numFmtId="0" fontId="20" fillId="0" borderId="0" xfId="5" applyFill="1" applyAlignment="1">
      <alignment horizontal="center"/>
    </xf>
    <xf numFmtId="0" fontId="20" fillId="0" borderId="0" xfId="5"/>
    <xf numFmtId="0" fontId="29" fillId="0" borderId="0" xfId="5" applyFont="1" applyFill="1" applyBorder="1" applyAlignment="1">
      <alignment horizontal="center"/>
    </xf>
    <xf numFmtId="0" fontId="21" fillId="0" borderId="0" xfId="5" applyFont="1" applyFill="1"/>
    <xf numFmtId="0" fontId="22" fillId="0" borderId="0" xfId="5" applyFont="1" applyFill="1" applyAlignment="1">
      <alignment horizontal="left"/>
    </xf>
    <xf numFmtId="0" fontId="23" fillId="0" borderId="0" xfId="5" applyFont="1" applyFill="1"/>
    <xf numFmtId="0" fontId="24" fillId="0" borderId="24" xfId="5" applyFont="1" applyFill="1" applyBorder="1"/>
    <xf numFmtId="0" fontId="24" fillId="0" borderId="25" xfId="5" applyFont="1" applyFill="1" applyBorder="1"/>
    <xf numFmtId="0" fontId="24" fillId="0" borderId="26" xfId="5" applyFont="1" applyFill="1" applyBorder="1"/>
    <xf numFmtId="0" fontId="25" fillId="0" borderId="0" xfId="5" applyFont="1" applyFill="1"/>
    <xf numFmtId="0" fontId="20" fillId="0" borderId="0" xfId="5" applyFill="1" applyBorder="1"/>
    <xf numFmtId="0" fontId="27" fillId="0" borderId="0" xfId="5" applyFont="1" applyFill="1"/>
    <xf numFmtId="0" fontId="27" fillId="0" borderId="0" xfId="5" applyFont="1" applyFill="1" applyAlignment="1">
      <alignment horizontal="left"/>
    </xf>
    <xf numFmtId="0" fontId="1" fillId="0" borderId="0" xfId="5" applyFont="1" applyFill="1" applyBorder="1"/>
    <xf numFmtId="0" fontId="26" fillId="0" borderId="0" xfId="4" applyFont="1" applyAlignment="1">
      <alignment horizontal="center" wrapText="1"/>
    </xf>
    <xf numFmtId="0" fontId="2" fillId="0" borderId="0" xfId="4" applyAlignment="1">
      <alignment wrapText="1"/>
    </xf>
    <xf numFmtId="0" fontId="2" fillId="0" borderId="0" xfId="4" applyFont="1" applyBorder="1"/>
    <xf numFmtId="0" fontId="1" fillId="0" borderId="0" xfId="5" applyFont="1" applyFill="1" applyBorder="1" applyAlignment="1">
      <alignment horizontal="center"/>
    </xf>
    <xf numFmtId="0" fontId="24" fillId="0" borderId="25" xfId="5" applyFont="1" applyFill="1" applyBorder="1" applyAlignment="1">
      <alignment horizontal="center"/>
    </xf>
    <xf numFmtId="0" fontId="17" fillId="0" borderId="0" xfId="4" applyFont="1" applyAlignment="1">
      <alignment vertical="center"/>
    </xf>
    <xf numFmtId="0" fontId="20" fillId="0" borderId="0" xfId="5" applyFill="1" applyBorder="1" applyAlignment="1">
      <alignment horizontal="center"/>
    </xf>
    <xf numFmtId="0" fontId="17" fillId="0" borderId="0" xfId="4" applyFont="1" applyBorder="1" applyAlignment="1">
      <alignment vertical="center"/>
    </xf>
    <xf numFmtId="0" fontId="20" fillId="0" borderId="0" xfId="5" applyBorder="1"/>
    <xf numFmtId="0" fontId="2" fillId="0" borderId="0" xfId="5" applyFont="1" applyBorder="1"/>
    <xf numFmtId="0" fontId="2" fillId="0" borderId="0" xfId="5" applyFont="1" applyFill="1" applyBorder="1"/>
    <xf numFmtId="0" fontId="20" fillId="0" borderId="0" xfId="5" applyFill="1" applyBorder="1" applyAlignment="1">
      <alignment horizontal="left"/>
    </xf>
    <xf numFmtId="0" fontId="2" fillId="0" borderId="0" xfId="5" applyFont="1" applyFill="1" applyBorder="1" applyAlignment="1">
      <alignment horizontal="center"/>
    </xf>
    <xf numFmtId="0" fontId="28" fillId="0" borderId="0" xfId="5" applyFont="1" applyFill="1" applyBorder="1" applyAlignment="1">
      <alignment horizontal="center"/>
    </xf>
    <xf numFmtId="0" fontId="2" fillId="0" borderId="41" xfId="5" applyFont="1" applyFill="1" applyBorder="1"/>
    <xf numFmtId="0" fontId="2" fillId="0" borderId="41" xfId="5" applyFont="1" applyFill="1" applyBorder="1" applyAlignment="1">
      <alignment horizontal="center"/>
    </xf>
    <xf numFmtId="0" fontId="28" fillId="0" borderId="41" xfId="5" applyFont="1" applyFill="1" applyBorder="1" applyAlignment="1">
      <alignment horizontal="center"/>
    </xf>
    <xf numFmtId="0" fontId="24" fillId="0" borderId="46" xfId="5" applyFont="1" applyFill="1" applyBorder="1"/>
    <xf numFmtId="0" fontId="24" fillId="0" borderId="47" xfId="5" applyFont="1" applyFill="1" applyBorder="1"/>
    <xf numFmtId="0" fontId="24" fillId="0" borderId="48" xfId="5" applyFont="1" applyFill="1" applyBorder="1"/>
    <xf numFmtId="17" fontId="30" fillId="0" borderId="0" xfId="5" applyNumberFormat="1" applyFont="1" applyFill="1"/>
    <xf numFmtId="0" fontId="31" fillId="0" borderId="49" xfId="5" applyFont="1" applyFill="1" applyBorder="1"/>
    <xf numFmtId="0" fontId="31" fillId="0" borderId="50" xfId="5" applyFont="1" applyFill="1" applyBorder="1"/>
    <xf numFmtId="0" fontId="31" fillId="0" borderId="50" xfId="5" applyFont="1" applyFill="1" applyBorder="1" applyAlignment="1">
      <alignment horizontal="left"/>
    </xf>
    <xf numFmtId="0" fontId="31" fillId="0" borderId="50" xfId="5" applyFont="1" applyFill="1" applyBorder="1" applyAlignment="1">
      <alignment horizontal="center"/>
    </xf>
    <xf numFmtId="0" fontId="32" fillId="0" borderId="51" xfId="5" applyFont="1" applyFill="1" applyBorder="1" applyAlignment="1">
      <alignment horizontal="center"/>
    </xf>
    <xf numFmtId="0" fontId="31" fillId="0" borderId="52" xfId="4" applyFont="1" applyBorder="1" applyAlignment="1"/>
    <xf numFmtId="0" fontId="31" fillId="0" borderId="23" xfId="4" applyFont="1" applyBorder="1" applyAlignment="1"/>
    <xf numFmtId="0" fontId="31" fillId="0" borderId="23" xfId="4" applyFont="1" applyBorder="1" applyAlignment="1">
      <alignment horizontal="left"/>
    </xf>
    <xf numFmtId="0" fontId="31" fillId="0" borderId="23" xfId="5" applyFont="1" applyFill="1" applyBorder="1" applyAlignment="1">
      <alignment horizontal="center"/>
    </xf>
    <xf numFmtId="0" fontId="31" fillId="0" borderId="23" xfId="4" applyFont="1" applyBorder="1" applyAlignment="1">
      <alignment horizontal="center"/>
    </xf>
    <xf numFmtId="0" fontId="31" fillId="0" borderId="53" xfId="5" applyFont="1" applyFill="1" applyBorder="1" applyAlignment="1">
      <alignment horizontal="center"/>
    </xf>
    <xf numFmtId="0" fontId="31" fillId="0" borderId="52" xfId="5" applyFont="1" applyFill="1" applyBorder="1"/>
    <xf numFmtId="0" fontId="31" fillId="0" borderId="23" xfId="5" applyFont="1" applyFill="1" applyBorder="1"/>
    <xf numFmtId="0" fontId="31" fillId="0" borderId="23" xfId="5" applyFont="1" applyFill="1" applyBorder="1" applyAlignment="1">
      <alignment horizontal="left"/>
    </xf>
    <xf numFmtId="0" fontId="32" fillId="0" borderId="53" xfId="5" applyFont="1" applyFill="1" applyBorder="1" applyAlignment="1">
      <alignment horizontal="center"/>
    </xf>
    <xf numFmtId="0" fontId="31" fillId="0" borderId="52" xfId="4" applyFont="1" applyBorder="1" applyAlignment="1">
      <alignment horizontal="left" wrapText="1"/>
    </xf>
    <xf numFmtId="0" fontId="31" fillId="0" borderId="23" xfId="4" applyFont="1" applyBorder="1" applyAlignment="1">
      <alignment horizontal="left" wrapText="1"/>
    </xf>
    <xf numFmtId="0" fontId="31" fillId="0" borderId="23" xfId="4" applyFont="1" applyBorder="1" applyAlignment="1">
      <alignment horizontal="center" wrapText="1"/>
    </xf>
    <xf numFmtId="0" fontId="31" fillId="0" borderId="53" xfId="4" applyFont="1" applyBorder="1" applyAlignment="1">
      <alignment horizontal="center" wrapText="1"/>
    </xf>
    <xf numFmtId="0" fontId="31" fillId="0" borderId="23" xfId="5" applyFont="1" applyFill="1" applyBorder="1" applyAlignment="1"/>
    <xf numFmtId="0" fontId="31" fillId="0" borderId="23" xfId="4" applyFont="1" applyBorder="1" applyAlignment="1">
      <alignment horizontal="center" vertical="center" wrapText="1"/>
    </xf>
    <xf numFmtId="0" fontId="31" fillId="0" borderId="53" xfId="5" applyFont="1" applyFill="1" applyBorder="1" applyAlignment="1" applyProtection="1">
      <alignment horizontal="center"/>
    </xf>
    <xf numFmtId="0" fontId="31" fillId="0" borderId="52" xfId="4" applyFont="1" applyBorder="1"/>
    <xf numFmtId="0" fontId="32" fillId="0" borderId="53" xfId="5" applyFont="1" applyFill="1" applyBorder="1"/>
    <xf numFmtId="0" fontId="31" fillId="0" borderId="53" xfId="4" applyFont="1" applyBorder="1"/>
    <xf numFmtId="0" fontId="31" fillId="0" borderId="32" xfId="5" applyFont="1" applyFill="1" applyBorder="1"/>
    <xf numFmtId="0" fontId="31" fillId="0" borderId="54" xfId="5" applyFont="1" applyFill="1" applyBorder="1"/>
    <xf numFmtId="0" fontId="31" fillId="0" borderId="36" xfId="5" applyFont="1" applyFill="1" applyBorder="1"/>
    <xf numFmtId="0" fontId="31" fillId="0" borderId="34" xfId="5" applyFont="1" applyFill="1" applyBorder="1"/>
    <xf numFmtId="0" fontId="31" fillId="0" borderId="34" xfId="5" applyFont="1" applyFill="1" applyBorder="1" applyAlignment="1">
      <alignment horizontal="center"/>
    </xf>
    <xf numFmtId="0" fontId="31" fillId="0" borderId="55" xfId="5" applyFont="1" applyFill="1" applyBorder="1" applyAlignment="1">
      <alignment horizontal="center"/>
    </xf>
    <xf numFmtId="0" fontId="31" fillId="0" borderId="16" xfId="5" applyFont="1" applyFill="1" applyBorder="1"/>
    <xf numFmtId="0" fontId="31" fillId="0" borderId="1" xfId="5" applyFont="1" applyFill="1" applyBorder="1"/>
    <xf numFmtId="0" fontId="31" fillId="0" borderId="1" xfId="5" applyFont="1" applyFill="1" applyBorder="1" applyAlignment="1"/>
    <xf numFmtId="0" fontId="31" fillId="0" borderId="1" xfId="5" applyFont="1" applyFill="1" applyBorder="1" applyAlignment="1">
      <alignment horizontal="center"/>
    </xf>
    <xf numFmtId="0" fontId="31" fillId="0" borderId="1" xfId="4" applyFont="1" applyBorder="1" applyAlignment="1">
      <alignment horizontal="center"/>
    </xf>
    <xf numFmtId="0" fontId="31" fillId="0" borderId="17" xfId="5" applyFont="1" applyFill="1" applyBorder="1" applyAlignment="1">
      <alignment horizontal="center"/>
    </xf>
    <xf numFmtId="0" fontId="31" fillId="0" borderId="1" xfId="4" applyFont="1" applyBorder="1" applyAlignment="1">
      <alignment vertical="center" wrapText="1"/>
    </xf>
    <xf numFmtId="0" fontId="31" fillId="0" borderId="1" xfId="4" applyFont="1" applyBorder="1" applyAlignment="1">
      <alignment horizontal="center" vertical="center" wrapText="1"/>
    </xf>
    <xf numFmtId="0" fontId="31" fillId="0" borderId="1" xfId="4" applyFont="1" applyBorder="1" applyAlignment="1">
      <alignment horizontal="left"/>
    </xf>
    <xf numFmtId="0" fontId="31" fillId="0" borderId="22" xfId="5" applyFont="1" applyFill="1" applyBorder="1"/>
    <xf numFmtId="0" fontId="31" fillId="0" borderId="1" xfId="5" applyFont="1" applyFill="1" applyBorder="1" applyAlignment="1">
      <alignment horizontal="left"/>
    </xf>
    <xf numFmtId="0" fontId="31" fillId="0" borderId="16" xfId="4" applyFont="1" applyBorder="1" applyAlignment="1">
      <alignment horizontal="left" wrapText="1"/>
    </xf>
    <xf numFmtId="0" fontId="31" fillId="0" borderId="1" xfId="4" applyFont="1" applyBorder="1" applyAlignment="1">
      <alignment horizontal="left" wrapText="1"/>
    </xf>
    <xf numFmtId="0" fontId="31" fillId="0" borderId="1" xfId="4" applyFont="1" applyBorder="1" applyAlignment="1">
      <alignment horizontal="center" wrapText="1"/>
    </xf>
    <xf numFmtId="0" fontId="31" fillId="0" borderId="17" xfId="4" applyFont="1" applyBorder="1" applyAlignment="1">
      <alignment horizontal="center" wrapText="1"/>
    </xf>
    <xf numFmtId="0" fontId="32" fillId="0" borderId="17" xfId="5" applyFont="1" applyFill="1" applyBorder="1" applyAlignment="1">
      <alignment horizontal="center"/>
    </xf>
    <xf numFmtId="0" fontId="31" fillId="0" borderId="56" xfId="5" applyFont="1" applyFill="1" applyBorder="1"/>
    <xf numFmtId="0" fontId="31" fillId="0" borderId="57" xfId="5" applyFont="1" applyFill="1" applyBorder="1"/>
    <xf numFmtId="0" fontId="31" fillId="0" borderId="57" xfId="5" applyFont="1" applyFill="1" applyBorder="1" applyAlignment="1">
      <alignment horizontal="left"/>
    </xf>
    <xf numFmtId="0" fontId="31" fillId="0" borderId="57" xfId="5" applyFont="1" applyFill="1" applyBorder="1" applyAlignment="1">
      <alignment horizontal="center"/>
    </xf>
    <xf numFmtId="0" fontId="32" fillId="0" borderId="58" xfId="5" applyFont="1" applyFill="1" applyBorder="1" applyAlignment="1">
      <alignment horizontal="center"/>
    </xf>
    <xf numFmtId="0" fontId="31" fillId="0" borderId="27" xfId="5" applyFont="1" applyFill="1" applyBorder="1"/>
    <xf numFmtId="0" fontId="31" fillId="0" borderId="28" xfId="5" applyFont="1" applyFill="1" applyBorder="1"/>
    <xf numFmtId="0" fontId="32" fillId="0" borderId="28" xfId="5" applyFont="1" applyFill="1" applyBorder="1" applyAlignment="1">
      <alignment horizontal="left"/>
    </xf>
    <xf numFmtId="0" fontId="31" fillId="0" borderId="28" xfId="5" applyFont="1" applyFill="1" applyBorder="1" applyAlignment="1">
      <alignment horizontal="center"/>
    </xf>
    <xf numFmtId="0" fontId="32" fillId="0" borderId="29" xfId="5" applyFont="1" applyFill="1" applyBorder="1" applyAlignment="1">
      <alignment horizontal="center"/>
    </xf>
    <xf numFmtId="0" fontId="32" fillId="0" borderId="23" xfId="5" applyFont="1" applyFill="1" applyBorder="1" applyAlignment="1">
      <alignment horizontal="left"/>
    </xf>
    <xf numFmtId="0" fontId="32" fillId="0" borderId="30" xfId="5" applyFont="1" applyFill="1" applyBorder="1" applyAlignment="1">
      <alignment horizontal="center"/>
    </xf>
    <xf numFmtId="0" fontId="31" fillId="0" borderId="22" xfId="4" applyFont="1" applyBorder="1"/>
    <xf numFmtId="0" fontId="31" fillId="0" borderId="23" xfId="4" applyFont="1" applyBorder="1"/>
    <xf numFmtId="0" fontId="31" fillId="0" borderId="30" xfId="5" applyFont="1" applyFill="1" applyBorder="1" applyAlignment="1">
      <alignment horizontal="center"/>
    </xf>
    <xf numFmtId="0" fontId="31" fillId="0" borderId="30" xfId="4" applyFont="1" applyBorder="1" applyAlignment="1">
      <alignment horizontal="center" wrapText="1"/>
    </xf>
    <xf numFmtId="0" fontId="32" fillId="0" borderId="22" xfId="5" applyFont="1" applyFill="1" applyBorder="1" applyAlignment="1">
      <alignment horizontal="left"/>
    </xf>
    <xf numFmtId="0" fontId="31" fillId="0" borderId="30" xfId="5" applyFont="1" applyBorder="1" applyAlignment="1">
      <alignment horizontal="center"/>
    </xf>
    <xf numFmtId="0" fontId="31" fillId="0" borderId="22" xfId="5" applyFont="1" applyFill="1" applyBorder="1" applyAlignment="1">
      <alignment horizontal="left"/>
    </xf>
    <xf numFmtId="0" fontId="31" fillId="0" borderId="30" xfId="4" applyFont="1" applyBorder="1"/>
    <xf numFmtId="0" fontId="31" fillId="0" borderId="0" xfId="5" applyFont="1" applyFill="1" applyBorder="1" applyAlignment="1">
      <alignment horizontal="left"/>
    </xf>
    <xf numFmtId="0" fontId="34" fillId="0" borderId="23" xfId="4" applyFont="1" applyBorder="1"/>
    <xf numFmtId="0" fontId="31" fillId="0" borderId="33" xfId="5" applyFont="1" applyFill="1" applyBorder="1"/>
    <xf numFmtId="0" fontId="32" fillId="0" borderId="35" xfId="5" applyFont="1" applyFill="1" applyBorder="1" applyAlignment="1">
      <alignment horizontal="center"/>
    </xf>
    <xf numFmtId="0" fontId="31" fillId="0" borderId="42" xfId="5" applyFont="1" applyFill="1" applyBorder="1"/>
    <xf numFmtId="0" fontId="31" fillId="0" borderId="43" xfId="4" applyFont="1" applyBorder="1"/>
    <xf numFmtId="0" fontId="32" fillId="0" borderId="43" xfId="5" applyFont="1" applyFill="1" applyBorder="1" applyAlignment="1">
      <alignment horizontal="center"/>
    </xf>
    <xf numFmtId="0" fontId="31" fillId="0" borderId="44" xfId="5" applyFont="1" applyFill="1" applyBorder="1"/>
    <xf numFmtId="0" fontId="31" fillId="0" borderId="6" xfId="5" applyFont="1" applyFill="1" applyBorder="1"/>
    <xf numFmtId="0" fontId="31" fillId="0" borderId="6" xfId="5" applyFont="1" applyFill="1" applyBorder="1" applyAlignment="1">
      <alignment horizontal="center"/>
    </xf>
    <xf numFmtId="0" fontId="32" fillId="0" borderId="45" xfId="5" applyFont="1" applyFill="1" applyBorder="1" applyAlignment="1">
      <alignment horizontal="center"/>
    </xf>
    <xf numFmtId="0" fontId="31" fillId="0" borderId="39" xfId="5" applyFont="1" applyFill="1" applyBorder="1" applyAlignment="1">
      <alignment horizontal="center"/>
    </xf>
    <xf numFmtId="0" fontId="32" fillId="0" borderId="40" xfId="5" applyFont="1" applyFill="1" applyBorder="1" applyAlignment="1">
      <alignment horizontal="center"/>
    </xf>
    <xf numFmtId="0" fontId="31" fillId="0" borderId="0" xfId="5" applyFont="1" applyFill="1" applyBorder="1"/>
    <xf numFmtId="0" fontId="31" fillId="0" borderId="0" xfId="5" applyFont="1" applyFill="1" applyBorder="1" applyAlignment="1">
      <alignment horizontal="center"/>
    </xf>
    <xf numFmtId="0" fontId="31" fillId="0" borderId="30" xfId="4" applyFont="1" applyBorder="1" applyAlignment="1">
      <alignment horizontal="center"/>
    </xf>
    <xf numFmtId="0" fontId="33" fillId="0" borderId="30" xfId="5" applyFont="1" applyFill="1" applyBorder="1" applyAlignment="1">
      <alignment horizontal="center"/>
    </xf>
    <xf numFmtId="0" fontId="31" fillId="0" borderId="31" xfId="5" applyFont="1" applyFill="1" applyBorder="1"/>
    <xf numFmtId="0" fontId="31" fillId="0" borderId="37" xfId="5" applyFont="1" applyFill="1" applyBorder="1"/>
    <xf numFmtId="0" fontId="31" fillId="0" borderId="34" xfId="5" applyFont="1" applyFill="1" applyBorder="1" applyAlignment="1">
      <alignment horizontal="left"/>
    </xf>
    <xf numFmtId="0" fontId="31" fillId="0" borderId="38" xfId="5" applyFont="1" applyFill="1" applyBorder="1"/>
    <xf numFmtId="0" fontId="31" fillId="0" borderId="39" xfId="5" applyFont="1" applyFill="1" applyBorder="1"/>
    <xf numFmtId="0" fontId="2" fillId="0" borderId="1" xfId="4" applyBorder="1"/>
    <xf numFmtId="0" fontId="2" fillId="0" borderId="1" xfId="4" applyBorder="1" applyAlignment="1">
      <alignment wrapText="1"/>
    </xf>
    <xf numFmtId="0" fontId="2" fillId="0" borderId="1" xfId="4" applyBorder="1" applyAlignment="1">
      <alignment horizontal="center" wrapText="1"/>
    </xf>
    <xf numFmtId="0" fontId="31" fillId="0" borderId="59" xfId="5" applyFont="1" applyFill="1" applyBorder="1"/>
    <xf numFmtId="0" fontId="31" fillId="0" borderId="60" xfId="5" applyFont="1" applyFill="1" applyBorder="1" applyAlignment="1">
      <alignment horizontal="center"/>
    </xf>
    <xf numFmtId="0" fontId="2" fillId="0" borderId="16" xfId="5" applyFont="1" applyFill="1" applyBorder="1"/>
    <xf numFmtId="0" fontId="2" fillId="0" borderId="16" xfId="4" applyBorder="1"/>
    <xf numFmtId="0" fontId="2" fillId="0" borderId="16" xfId="4" applyFill="1" applyBorder="1"/>
    <xf numFmtId="0" fontId="2" fillId="0" borderId="18" xfId="4" applyFill="1" applyBorder="1"/>
    <xf numFmtId="0" fontId="2" fillId="0" borderId="11" xfId="4" applyBorder="1" applyAlignment="1">
      <alignment wrapText="1"/>
    </xf>
    <xf numFmtId="0" fontId="2" fillId="0" borderId="11" xfId="4" applyBorder="1" applyAlignment="1">
      <alignment horizontal="center" wrapText="1"/>
    </xf>
    <xf numFmtId="0" fontId="31" fillId="0" borderId="3" xfId="4" applyFont="1" applyBorder="1" applyAlignment="1">
      <alignment vertical="center" wrapText="1"/>
    </xf>
    <xf numFmtId="0" fontId="31" fillId="0" borderId="3" xfId="4" applyFont="1" applyBorder="1" applyAlignment="1">
      <alignment horizontal="center" vertical="center" wrapText="1"/>
    </xf>
    <xf numFmtId="0" fontId="2" fillId="0" borderId="1" xfId="4" applyBorder="1" applyAlignment="1">
      <alignment horizontal="center"/>
    </xf>
    <xf numFmtId="0" fontId="2" fillId="0" borderId="11" xfId="4" applyBorder="1" applyAlignment="1">
      <alignment horizontal="center"/>
    </xf>
    <xf numFmtId="0" fontId="2" fillId="0" borderId="0" xfId="4" applyAlignment="1">
      <alignment horizontal="center"/>
    </xf>
    <xf numFmtId="0" fontId="2" fillId="0" borderId="17" xfId="4" applyBorder="1" applyAlignment="1">
      <alignment horizontal="center" wrapText="1"/>
    </xf>
    <xf numFmtId="0" fontId="2" fillId="0" borderId="19" xfId="4" applyBorder="1" applyAlignment="1">
      <alignment horizontal="center" wrapText="1"/>
    </xf>
  </cellXfs>
  <cellStyles count="6">
    <cellStyle name="Excel Built-in Normal" xfId="1"/>
    <cellStyle name="Normal" xfId="0" builtinId="0" customBuiltin="1"/>
    <cellStyle name="Normal 2" xfId="3"/>
    <cellStyle name="Normal 2 2" xfId="5"/>
    <cellStyle name="Normal 3" xfId="4"/>
    <cellStyle name="Porcentaje" xfId="2" builtinId="5"/>
  </cellStyles>
  <dxfs count="0"/>
  <tableStyles count="0" defaultTableStyle="TableStyleMedium2" defaultPivotStyle="PivotStyleLight16"/>
  <colors>
    <mruColors>
      <color rgb="FF00FF00"/>
      <color rgb="FFFFCCCC"/>
      <color rgb="FFFF9999"/>
      <color rgb="FFFE0000"/>
      <color rgb="FF2DFF2D"/>
      <color rgb="FFCCCC00"/>
      <color rgb="FFCCFF33"/>
      <color rgb="FF00C800"/>
      <color rgb="FF33CC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cat>
            <c:strRef>
              <c:f>Datos!$A$47:$A$59</c:f>
              <c:strCache>
                <c:ptCount val="13"/>
                <c:pt idx="0">
                  <c:v>Enero:</c:v>
                </c:pt>
                <c:pt idx="1">
                  <c:v>Febrero:</c:v>
                </c:pt>
                <c:pt idx="2">
                  <c:v>Marzo:</c:v>
                </c:pt>
                <c:pt idx="3">
                  <c:v>Abril:</c:v>
                </c:pt>
                <c:pt idx="4">
                  <c:v>Mayo:</c:v>
                </c:pt>
                <c:pt idx="5">
                  <c:v>Junio:</c:v>
                </c:pt>
                <c:pt idx="6">
                  <c:v>Julio:</c:v>
                </c:pt>
                <c:pt idx="7">
                  <c:v>Agosto:</c:v>
                </c:pt>
                <c:pt idx="8">
                  <c:v>Setiembre:</c:v>
                </c:pt>
                <c:pt idx="9">
                  <c:v>Octubre:</c:v>
                </c:pt>
                <c:pt idx="10">
                  <c:v>Noviembre:</c:v>
                </c:pt>
                <c:pt idx="11">
                  <c:v>Diciembre:</c:v>
                </c:pt>
                <c:pt idx="12">
                  <c:v>Suma del año:</c:v>
                </c:pt>
              </c:strCache>
            </c:strRef>
          </c:cat>
          <c:val>
            <c:numRef>
              <c:f>Datos!$B$47:$B$59</c:f>
              <c:numCache>
                <c:formatCode>General</c:formatCode>
                <c:ptCount val="13"/>
                <c:pt idx="0">
                  <c:v>69</c:v>
                </c:pt>
                <c:pt idx="1">
                  <c:v>97.3</c:v>
                </c:pt>
                <c:pt idx="2">
                  <c:v>94.8</c:v>
                </c:pt>
                <c:pt idx="3">
                  <c:v>51.2</c:v>
                </c:pt>
                <c:pt idx="4">
                  <c:v>7.3999999999999995</c:v>
                </c:pt>
                <c:pt idx="5">
                  <c:v>13.4</c:v>
                </c:pt>
                <c:pt idx="6">
                  <c:v>6.6</c:v>
                </c:pt>
                <c:pt idx="7">
                  <c:v>64.400000000000006</c:v>
                </c:pt>
                <c:pt idx="8">
                  <c:v>32.5</c:v>
                </c:pt>
                <c:pt idx="9">
                  <c:v>12.1</c:v>
                </c:pt>
                <c:pt idx="10">
                  <c:v>199</c:v>
                </c:pt>
                <c:pt idx="11">
                  <c:v>168.5</c:v>
                </c:pt>
                <c:pt idx="12">
                  <c:v>816.2</c:v>
                </c:pt>
              </c:numCache>
            </c:numRef>
          </c:val>
          <c:extLst>
            <c:ext xmlns:c16="http://schemas.microsoft.com/office/drawing/2014/chart" uri="{C3380CC4-5D6E-409C-BE32-E72D297353CC}">
              <c16:uniqueId val="{00000000-0AC6-4098-B8B9-103EB99CB2F1}"/>
            </c:ext>
          </c:extLst>
        </c:ser>
        <c:dLbls>
          <c:showLegendKey val="0"/>
          <c:showVal val="0"/>
          <c:showCatName val="0"/>
          <c:showSerName val="0"/>
          <c:showPercent val="0"/>
          <c:showBubbleSize val="0"/>
        </c:dLbls>
        <c:gapWidth val="219"/>
        <c:overlap val="-27"/>
        <c:axId val="618642256"/>
        <c:axId val="618680528"/>
      </c:barChart>
      <c:catAx>
        <c:axId val="618642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680528"/>
        <c:crosses val="autoZero"/>
        <c:auto val="1"/>
        <c:lblAlgn val="ctr"/>
        <c:lblOffset val="100"/>
        <c:noMultiLvlLbl val="0"/>
      </c:catAx>
      <c:valAx>
        <c:axId val="61868052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642256"/>
        <c:crosses val="autoZero"/>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cat>
            <c:strRef>
              <c:f>Datos!$A$63:$A$74</c:f>
              <c:strCache>
                <c:ptCount val="12"/>
                <c:pt idx="0">
                  <c:v>Enero:</c:v>
                </c:pt>
                <c:pt idx="1">
                  <c:v>Febrero:</c:v>
                </c:pt>
                <c:pt idx="2">
                  <c:v>Marzo:</c:v>
                </c:pt>
                <c:pt idx="3">
                  <c:v>Abril:</c:v>
                </c:pt>
                <c:pt idx="4">
                  <c:v>Mayo:</c:v>
                </c:pt>
                <c:pt idx="5">
                  <c:v>Junio:</c:v>
                </c:pt>
                <c:pt idx="6">
                  <c:v>Julio:</c:v>
                </c:pt>
                <c:pt idx="7">
                  <c:v>Agosto:</c:v>
                </c:pt>
                <c:pt idx="8">
                  <c:v>Setiembre:</c:v>
                </c:pt>
                <c:pt idx="9">
                  <c:v>Octubre:</c:v>
                </c:pt>
                <c:pt idx="10">
                  <c:v>Noviembre:</c:v>
                </c:pt>
                <c:pt idx="11">
                  <c:v>Diciembre:</c:v>
                </c:pt>
              </c:strCache>
            </c:strRef>
          </c:cat>
          <c:val>
            <c:numRef>
              <c:f>Datos!$B$63:$B$74</c:f>
              <c:numCache>
                <c:formatCode>0.0</c:formatCode>
                <c:ptCount val="12"/>
                <c:pt idx="0">
                  <c:v>22.227419354838709</c:v>
                </c:pt>
                <c:pt idx="1">
                  <c:v>22.144827586206894</c:v>
                </c:pt>
                <c:pt idx="2">
                  <c:v>18.633870967741935</c:v>
                </c:pt>
                <c:pt idx="3">
                  <c:v>15.055</c:v>
                </c:pt>
                <c:pt idx="4">
                  <c:v>9.2290322580645139</c:v>
                </c:pt>
                <c:pt idx="5">
                  <c:v>10.546666666666665</c:v>
                </c:pt>
                <c:pt idx="6">
                  <c:v>7.558064516129031</c:v>
                </c:pt>
                <c:pt idx="7">
                  <c:v>9.5387096774193552</c:v>
                </c:pt>
                <c:pt idx="8">
                  <c:v>13.008333333333333</c:v>
                </c:pt>
                <c:pt idx="9">
                  <c:v>16.351612903225803</c:v>
                </c:pt>
                <c:pt idx="10">
                  <c:v>17.846666666666668</c:v>
                </c:pt>
                <c:pt idx="11">
                  <c:v>18.053225806451611</c:v>
                </c:pt>
              </c:numCache>
            </c:numRef>
          </c:val>
          <c:extLst>
            <c:ext xmlns:c16="http://schemas.microsoft.com/office/drawing/2014/chart" uri="{C3380CC4-5D6E-409C-BE32-E72D297353CC}">
              <c16:uniqueId val="{00000000-2C5E-4441-BBD3-5031523FF160}"/>
            </c:ext>
          </c:extLst>
        </c:ser>
        <c:dLbls>
          <c:showLegendKey val="0"/>
          <c:showVal val="0"/>
          <c:showCatName val="0"/>
          <c:showSerName val="0"/>
          <c:showPercent val="0"/>
          <c:showBubbleSize val="0"/>
        </c:dLbls>
        <c:gapWidth val="219"/>
        <c:overlap val="-27"/>
        <c:axId val="618782864"/>
        <c:axId val="618774544"/>
      </c:barChart>
      <c:catAx>
        <c:axId val="6187828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774544"/>
        <c:crosses val="autoZero"/>
        <c:auto val="1"/>
        <c:lblAlgn val="ctr"/>
        <c:lblOffset val="100"/>
        <c:noMultiLvlLbl val="0"/>
      </c:catAx>
      <c:valAx>
        <c:axId val="61877454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782864"/>
        <c:crosses val="autoZero"/>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Rendimiento!$P$3</c:f>
              <c:strCache>
                <c:ptCount val="1"/>
                <c:pt idx="0">
                  <c:v>CON FUNGICIDA</c:v>
                </c:pt>
              </c:strCache>
            </c:strRef>
          </c:tx>
          <c:spPr>
            <a:solidFill>
              <a:schemeClr val="accent1"/>
            </a:solidFill>
            <a:ln>
              <a:noFill/>
            </a:ln>
            <a:effectLst/>
          </c:spPr>
          <c:invertIfNegative val="0"/>
          <c:cat>
            <c:strRef>
              <c:f>Rendimiento!$S$6:$S$39</c:f>
              <c:strCache>
                <c:ptCount val="34"/>
                <c:pt idx="0">
                  <c:v>IS TERO</c:v>
                </c:pt>
                <c:pt idx="1">
                  <c:v>JACARANDÁ</c:v>
                </c:pt>
                <c:pt idx="2">
                  <c:v>ARAUCARIA</c:v>
                </c:pt>
                <c:pt idx="3">
                  <c:v>PEHUÉN</c:v>
                </c:pt>
                <c:pt idx="4">
                  <c:v>LG BAYO</c:v>
                </c:pt>
                <c:pt idx="5">
                  <c:v>BAGUETTE 820</c:v>
                </c:pt>
                <c:pt idx="6">
                  <c:v>SY 134</c:v>
                </c:pt>
                <c:pt idx="7">
                  <c:v>ARAZÁ</c:v>
                </c:pt>
                <c:pt idx="8">
                  <c:v>FRESNO</c:v>
                </c:pt>
                <c:pt idx="9">
                  <c:v>ACA 364</c:v>
                </c:pt>
                <c:pt idx="10">
                  <c:v>LIMAY</c:v>
                </c:pt>
                <c:pt idx="11">
                  <c:v>LG LOBUNO</c:v>
                </c:pt>
                <c:pt idx="12">
                  <c:v>ACA 308</c:v>
                </c:pt>
                <c:pt idx="13">
                  <c:v>SY 109</c:v>
                </c:pt>
                <c:pt idx="14">
                  <c:v>MS INTA BONAERENSE 324</c:v>
                </c:pt>
                <c:pt idx="15">
                  <c:v>KLEIN EXTREMO</c:v>
                </c:pt>
                <c:pt idx="16">
                  <c:v>KLEIN EMBLEMA</c:v>
                </c:pt>
                <c:pt idx="17">
                  <c:v>IS CARPINTERO</c:v>
                </c:pt>
                <c:pt idx="18">
                  <c:v>765</c:v>
                </c:pt>
                <c:pt idx="19">
                  <c:v>NEO 50T23</c:v>
                </c:pt>
                <c:pt idx="20">
                  <c:v>BUCK PACÍFICO</c:v>
                </c:pt>
                <c:pt idx="21">
                  <c:v>MS INTA BONAERENSE 122</c:v>
                </c:pt>
                <c:pt idx="22">
                  <c:v>LG AZULEJO</c:v>
                </c:pt>
                <c:pt idx="23">
                  <c:v>SARANDÍ</c:v>
                </c:pt>
                <c:pt idx="24">
                  <c:v>TRAFUL HB4</c:v>
                </c:pt>
                <c:pt idx="25">
                  <c:v>ACA 363</c:v>
                </c:pt>
                <c:pt idx="26">
                  <c:v>TIMBÓ</c:v>
                </c:pt>
                <c:pt idx="27">
                  <c:v>ACA 502</c:v>
                </c:pt>
                <c:pt idx="28">
                  <c:v>LAUREL</c:v>
                </c:pt>
                <c:pt idx="29">
                  <c:v>ACA 319</c:v>
                </c:pt>
                <c:pt idx="30">
                  <c:v>RGT BORSALINO</c:v>
                </c:pt>
                <c:pt idx="31">
                  <c:v>CATALPA</c:v>
                </c:pt>
                <c:pt idx="32">
                  <c:v>BASILIO</c:v>
                </c:pt>
                <c:pt idx="33">
                  <c:v>MDS</c:v>
                </c:pt>
              </c:strCache>
            </c:strRef>
          </c:cat>
          <c:val>
            <c:numRef>
              <c:f>Rendimiento!$T$6:$T$39</c:f>
              <c:numCache>
                <c:formatCode>0</c:formatCode>
                <c:ptCount val="34"/>
                <c:pt idx="0">
                  <c:v>6281.9698267441045</c:v>
                </c:pt>
                <c:pt idx="1">
                  <c:v>5862.9888364510525</c:v>
                </c:pt>
                <c:pt idx="2">
                  <c:v>5740.5911312143971</c:v>
                </c:pt>
                <c:pt idx="3">
                  <c:v>5691.8393197736441</c:v>
                </c:pt>
                <c:pt idx="4">
                  <c:v>5640.6386295222546</c:v>
                </c:pt>
                <c:pt idx="5">
                  <c:v>5600.5847706747081</c:v>
                </c:pt>
                <c:pt idx="6">
                  <c:v>5439.5099491266819</c:v>
                </c:pt>
                <c:pt idx="7">
                  <c:v>5429.1530958324438</c:v>
                </c:pt>
                <c:pt idx="8">
                  <c:v>5328.9900513798775</c:v>
                </c:pt>
                <c:pt idx="9">
                  <c:v>5312.5431021521472</c:v>
                </c:pt>
                <c:pt idx="10">
                  <c:v>5293.1726595417695</c:v>
                </c:pt>
                <c:pt idx="11">
                  <c:v>5279.5275606725309</c:v>
                </c:pt>
                <c:pt idx="12">
                  <c:v>5244.5486994320154</c:v>
                </c:pt>
                <c:pt idx="13">
                  <c:v>5205.5344531266273</c:v>
                </c:pt>
                <c:pt idx="14">
                  <c:v>5178.4255891444091</c:v>
                </c:pt>
                <c:pt idx="15">
                  <c:v>5095.2089467378528</c:v>
                </c:pt>
                <c:pt idx="16">
                  <c:v>5079.5819730530329</c:v>
                </c:pt>
                <c:pt idx="17">
                  <c:v>4950.6550976410481</c:v>
                </c:pt>
                <c:pt idx="18">
                  <c:v>4928.286809855862</c:v>
                </c:pt>
                <c:pt idx="19">
                  <c:v>4916.827961694923</c:v>
                </c:pt>
                <c:pt idx="20">
                  <c:v>4762.1625374292789</c:v>
                </c:pt>
                <c:pt idx="21">
                  <c:v>4739.7592248066958</c:v>
                </c:pt>
                <c:pt idx="22">
                  <c:v>4656.1240382465821</c:v>
                </c:pt>
                <c:pt idx="23">
                  <c:v>4512.0759341974835</c:v>
                </c:pt>
                <c:pt idx="24">
                  <c:v>4380.0064456691143</c:v>
                </c:pt>
                <c:pt idx="25">
                  <c:v>4332.1108040717654</c:v>
                </c:pt>
                <c:pt idx="26">
                  <c:v>4285.3521299247141</c:v>
                </c:pt>
                <c:pt idx="27">
                  <c:v>4252.2423520234415</c:v>
                </c:pt>
                <c:pt idx="28">
                  <c:v>4225.6800709390873</c:v>
                </c:pt>
                <c:pt idx="29">
                  <c:v>4122.5116000260487</c:v>
                </c:pt>
                <c:pt idx="30">
                  <c:v>3916.1480846003433</c:v>
                </c:pt>
                <c:pt idx="31">
                  <c:v>3843.1456375591947</c:v>
                </c:pt>
                <c:pt idx="32">
                  <c:v>3836.1092026253859</c:v>
                </c:pt>
                <c:pt idx="33">
                  <c:v>1031.0687692753088</c:v>
                </c:pt>
              </c:numCache>
            </c:numRef>
          </c:val>
          <c:extLst>
            <c:ext xmlns:c16="http://schemas.microsoft.com/office/drawing/2014/chart" uri="{C3380CC4-5D6E-409C-BE32-E72D297353CC}">
              <c16:uniqueId val="{00000000-504E-4DDA-96C7-59538A87821E}"/>
            </c:ext>
          </c:extLst>
        </c:ser>
        <c:ser>
          <c:idx val="1"/>
          <c:order val="1"/>
          <c:tx>
            <c:strRef>
              <c:f>Rendimiento!$N$3</c:f>
              <c:strCache>
                <c:ptCount val="1"/>
                <c:pt idx="0">
                  <c:v>SIN FUNGICIDA</c:v>
                </c:pt>
              </c:strCache>
            </c:strRef>
          </c:tx>
          <c:spPr>
            <a:solidFill>
              <a:schemeClr val="accent2"/>
            </a:solidFill>
            <a:ln>
              <a:noFill/>
            </a:ln>
            <a:effectLst/>
          </c:spPr>
          <c:invertIfNegative val="0"/>
          <c:cat>
            <c:strRef>
              <c:f>Rendimiento!$S$6:$S$39</c:f>
              <c:strCache>
                <c:ptCount val="34"/>
                <c:pt idx="0">
                  <c:v>IS TERO</c:v>
                </c:pt>
                <c:pt idx="1">
                  <c:v>JACARANDÁ</c:v>
                </c:pt>
                <c:pt idx="2">
                  <c:v>ARAUCARIA</c:v>
                </c:pt>
                <c:pt idx="3">
                  <c:v>PEHUÉN</c:v>
                </c:pt>
                <c:pt idx="4">
                  <c:v>LG BAYO</c:v>
                </c:pt>
                <c:pt idx="5">
                  <c:v>BAGUETTE 820</c:v>
                </c:pt>
                <c:pt idx="6">
                  <c:v>SY 134</c:v>
                </c:pt>
                <c:pt idx="7">
                  <c:v>ARAZÁ</c:v>
                </c:pt>
                <c:pt idx="8">
                  <c:v>FRESNO</c:v>
                </c:pt>
                <c:pt idx="9">
                  <c:v>ACA 364</c:v>
                </c:pt>
                <c:pt idx="10">
                  <c:v>LIMAY</c:v>
                </c:pt>
                <c:pt idx="11">
                  <c:v>LG LOBUNO</c:v>
                </c:pt>
                <c:pt idx="12">
                  <c:v>ACA 308</c:v>
                </c:pt>
                <c:pt idx="13">
                  <c:v>SY 109</c:v>
                </c:pt>
                <c:pt idx="14">
                  <c:v>MS INTA BONAERENSE 324</c:v>
                </c:pt>
                <c:pt idx="15">
                  <c:v>KLEIN EXTREMO</c:v>
                </c:pt>
                <c:pt idx="16">
                  <c:v>KLEIN EMBLEMA</c:v>
                </c:pt>
                <c:pt idx="17">
                  <c:v>IS CARPINTERO</c:v>
                </c:pt>
                <c:pt idx="18">
                  <c:v>765</c:v>
                </c:pt>
                <c:pt idx="19">
                  <c:v>NEO 50T23</c:v>
                </c:pt>
                <c:pt idx="20">
                  <c:v>BUCK PACÍFICO</c:v>
                </c:pt>
                <c:pt idx="21">
                  <c:v>MS INTA BONAERENSE 122</c:v>
                </c:pt>
                <c:pt idx="22">
                  <c:v>LG AZULEJO</c:v>
                </c:pt>
                <c:pt idx="23">
                  <c:v>SARANDÍ</c:v>
                </c:pt>
                <c:pt idx="24">
                  <c:v>TRAFUL HB4</c:v>
                </c:pt>
                <c:pt idx="25">
                  <c:v>ACA 363</c:v>
                </c:pt>
                <c:pt idx="26">
                  <c:v>TIMBÓ</c:v>
                </c:pt>
                <c:pt idx="27">
                  <c:v>ACA 502</c:v>
                </c:pt>
                <c:pt idx="28">
                  <c:v>LAUREL</c:v>
                </c:pt>
                <c:pt idx="29">
                  <c:v>ACA 319</c:v>
                </c:pt>
                <c:pt idx="30">
                  <c:v>RGT BORSALINO</c:v>
                </c:pt>
                <c:pt idx="31">
                  <c:v>CATALPA</c:v>
                </c:pt>
                <c:pt idx="32">
                  <c:v>BASILIO</c:v>
                </c:pt>
                <c:pt idx="33">
                  <c:v>MDS</c:v>
                </c:pt>
              </c:strCache>
            </c:strRef>
          </c:cat>
          <c:val>
            <c:numRef>
              <c:f>Rendimiento!$U$6:$U$39</c:f>
              <c:numCache>
                <c:formatCode>0</c:formatCode>
                <c:ptCount val="34"/>
                <c:pt idx="0">
                  <c:v>6337.1335437498847</c:v>
                </c:pt>
                <c:pt idx="1">
                  <c:v>6592.4127771308931</c:v>
                </c:pt>
                <c:pt idx="2">
                  <c:v>5010.3845554058407</c:v>
                </c:pt>
                <c:pt idx="3">
                  <c:v>5884.8209935331952</c:v>
                </c:pt>
                <c:pt idx="4">
                  <c:v>5533.8270431055453</c:v>
                </c:pt>
                <c:pt idx="5">
                  <c:v>5963.2907273839446</c:v>
                </c:pt>
                <c:pt idx="6">
                  <c:v>5907.3490946281636</c:v>
                </c:pt>
                <c:pt idx="7">
                  <c:v>5621.1604826062421</c:v>
                </c:pt>
                <c:pt idx="8">
                  <c:v>5402.7493256237949</c:v>
                </c:pt>
                <c:pt idx="9">
                  <c:v>4696.2191179170813</c:v>
                </c:pt>
                <c:pt idx="10">
                  <c:v>5657.6097754893572</c:v>
                </c:pt>
                <c:pt idx="11">
                  <c:v>5570.5583894366127</c:v>
                </c:pt>
                <c:pt idx="12">
                  <c:v>5094.9074782154803</c:v>
                </c:pt>
                <c:pt idx="13">
                  <c:v>4734.4907598952368</c:v>
                </c:pt>
                <c:pt idx="14">
                  <c:v>5122.8235396313876</c:v>
                </c:pt>
                <c:pt idx="15">
                  <c:v>5493.398652920393</c:v>
                </c:pt>
                <c:pt idx="16">
                  <c:v>4950.4809067288161</c:v>
                </c:pt>
                <c:pt idx="17">
                  <c:v>4906.4442969597367</c:v>
                </c:pt>
                <c:pt idx="18">
                  <c:v>4798.008465694088</c:v>
                </c:pt>
                <c:pt idx="19">
                  <c:v>4267.0138009534112</c:v>
                </c:pt>
                <c:pt idx="20">
                  <c:v>5430.8131366976186</c:v>
                </c:pt>
                <c:pt idx="21">
                  <c:v>3658.5388491975191</c:v>
                </c:pt>
                <c:pt idx="22">
                  <c:v>4242.8126544605357</c:v>
                </c:pt>
                <c:pt idx="23">
                  <c:v>4944.6269082061217</c:v>
                </c:pt>
                <c:pt idx="24">
                  <c:v>4380.0984611481063</c:v>
                </c:pt>
                <c:pt idx="25">
                  <c:v>4810.388717383953</c:v>
                </c:pt>
                <c:pt idx="26">
                  <c:v>4420.2902022429653</c:v>
                </c:pt>
                <c:pt idx="27">
                  <c:v>4811.89122320153</c:v>
                </c:pt>
                <c:pt idx="28">
                  <c:v>4478.3743479088253</c:v>
                </c:pt>
                <c:pt idx="29">
                  <c:v>3999.0843508031298</c:v>
                </c:pt>
                <c:pt idx="30">
                  <c:v>3889.3066967493955</c:v>
                </c:pt>
                <c:pt idx="31">
                  <c:v>4998.7746965736351</c:v>
                </c:pt>
                <c:pt idx="32">
                  <c:v>4299.2353281951837</c:v>
                </c:pt>
                <c:pt idx="33">
                  <c:v>890.26949548678556</c:v>
                </c:pt>
              </c:numCache>
            </c:numRef>
          </c:val>
          <c:extLst>
            <c:ext xmlns:c16="http://schemas.microsoft.com/office/drawing/2014/chart" uri="{C3380CC4-5D6E-409C-BE32-E72D297353CC}">
              <c16:uniqueId val="{00000002-504E-4DDA-96C7-59538A87821E}"/>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Rendimiento!$P$70</c:f>
              <c:strCache>
                <c:ptCount val="1"/>
                <c:pt idx="0">
                  <c:v>CON FUNGICIDA</c:v>
                </c:pt>
              </c:strCache>
            </c:strRef>
          </c:tx>
          <c:spPr>
            <a:solidFill>
              <a:schemeClr val="accent1"/>
            </a:solidFill>
            <a:ln>
              <a:noFill/>
            </a:ln>
            <a:effectLst/>
          </c:spPr>
          <c:invertIfNegative val="0"/>
          <c:cat>
            <c:strRef>
              <c:f>Rendimiento!$S$73:$S$119</c:f>
              <c:strCache>
                <c:ptCount val="47"/>
                <c:pt idx="0">
                  <c:v>765</c:v>
                </c:pt>
                <c:pt idx="1">
                  <c:v>610 BAGUETTE</c:v>
                </c:pt>
                <c:pt idx="2">
                  <c:v>ACA 319</c:v>
                </c:pt>
                <c:pt idx="3">
                  <c:v>ACA 363</c:v>
                </c:pt>
                <c:pt idx="4">
                  <c:v>ACA 364</c:v>
                </c:pt>
                <c:pt idx="5">
                  <c:v>ACA 502</c:v>
                </c:pt>
                <c:pt idx="6">
                  <c:v>ACA 604</c:v>
                </c:pt>
                <c:pt idx="7">
                  <c:v>ACA 605</c:v>
                </c:pt>
                <c:pt idx="8">
                  <c:v>ACA 607</c:v>
                </c:pt>
                <c:pt idx="9">
                  <c:v>ACA 308</c:v>
                </c:pt>
                <c:pt idx="10">
                  <c:v>ARAUCARIA</c:v>
                </c:pt>
                <c:pt idx="11">
                  <c:v>ARAZÁ</c:v>
                </c:pt>
                <c:pt idx="12">
                  <c:v>BAGUETTE 525</c:v>
                </c:pt>
                <c:pt idx="13">
                  <c:v>BASILIO</c:v>
                </c:pt>
                <c:pt idx="14">
                  <c:v>BUCK AIMARÁ</c:v>
                </c:pt>
                <c:pt idx="15">
                  <c:v>BUCK COLIHUE</c:v>
                </c:pt>
                <c:pt idx="16">
                  <c:v>BUCK PACÍFICO</c:v>
                </c:pt>
                <c:pt idx="17">
                  <c:v>CATALPA</c:v>
                </c:pt>
                <c:pt idx="18">
                  <c:v>FD20WW0506 (HB4)</c:v>
                </c:pt>
                <c:pt idx="19">
                  <c:v>FRESNO</c:v>
                </c:pt>
                <c:pt idx="20">
                  <c:v>IS CARPINTERO</c:v>
                </c:pt>
                <c:pt idx="21">
                  <c:v>IS TERO</c:v>
                </c:pt>
                <c:pt idx="22">
                  <c:v>JACARANDÁ</c:v>
                </c:pt>
                <c:pt idx="23">
                  <c:v>KLEIN BALLESTA</c:v>
                </c:pt>
                <c:pt idx="24">
                  <c:v>KLEIN EMBLEMA</c:v>
                </c:pt>
                <c:pt idx="25">
                  <c:v>KLEIN EXTREMO</c:v>
                </c:pt>
                <c:pt idx="26">
                  <c:v>KLEIN LEYENDA</c:v>
                </c:pt>
                <c:pt idx="27">
                  <c:v>LAUREL</c:v>
                </c:pt>
                <c:pt idx="28">
                  <c:v>LG BAYO</c:v>
                </c:pt>
                <c:pt idx="29">
                  <c:v>LG LOBUNO</c:v>
                </c:pt>
                <c:pt idx="30">
                  <c:v>LG MORO</c:v>
                </c:pt>
                <c:pt idx="31">
                  <c:v>LG TOBIANO</c:v>
                </c:pt>
                <c:pt idx="32">
                  <c:v>LIMAY</c:v>
                </c:pt>
                <c:pt idx="33">
                  <c:v>MS INTA BONAERENSE 122</c:v>
                </c:pt>
                <c:pt idx="34">
                  <c:v>MS INTA BONAERENSE 324</c:v>
                </c:pt>
                <c:pt idx="35">
                  <c:v>MS INTA BONAERENSE 423</c:v>
                </c:pt>
                <c:pt idx="36">
                  <c:v>NEO 50T23</c:v>
                </c:pt>
                <c:pt idx="37">
                  <c:v>PEHUÉN</c:v>
                </c:pt>
                <c:pt idx="38">
                  <c:v>RGT BORSALINO</c:v>
                </c:pt>
                <c:pt idx="39">
                  <c:v>RGT QUIRIKO</c:v>
                </c:pt>
                <c:pt idx="40">
                  <c:v>SARANDÍ</c:v>
                </c:pt>
                <c:pt idx="41">
                  <c:v>SY 109</c:v>
                </c:pt>
                <c:pt idx="42">
                  <c:v>SY 134</c:v>
                </c:pt>
                <c:pt idx="43">
                  <c:v>TIMBÓ</c:v>
                </c:pt>
                <c:pt idx="44">
                  <c:v>TRAFUL HB4</c:v>
                </c:pt>
                <c:pt idx="45">
                  <c:v>ZONDA</c:v>
                </c:pt>
                <c:pt idx="46">
                  <c:v>MDS</c:v>
                </c:pt>
              </c:strCache>
            </c:strRef>
          </c:cat>
          <c:val>
            <c:numRef>
              <c:f>Rendimiento!$T$73:$T$119</c:f>
              <c:numCache>
                <c:formatCode>0</c:formatCode>
                <c:ptCount val="47"/>
                <c:pt idx="0">
                  <c:v>5838.6394502406329</c:v>
                </c:pt>
                <c:pt idx="1">
                  <c:v>5595.0850194518216</c:v>
                </c:pt>
                <c:pt idx="2">
                  <c:v>5594.8193849788522</c:v>
                </c:pt>
                <c:pt idx="3">
                  <c:v>5509.0053565085864</c:v>
                </c:pt>
                <c:pt idx="4">
                  <c:v>5484.2501720574683</c:v>
                </c:pt>
                <c:pt idx="5">
                  <c:v>5483.685821419288</c:v>
                </c:pt>
                <c:pt idx="6">
                  <c:v>5482.9277376708533</c:v>
                </c:pt>
                <c:pt idx="7">
                  <c:v>5414.3298014807651</c:v>
                </c:pt>
                <c:pt idx="8">
                  <c:v>5368.9929646609116</c:v>
                </c:pt>
                <c:pt idx="9">
                  <c:v>5344.6112646315487</c:v>
                </c:pt>
                <c:pt idx="10">
                  <c:v>5320.012708013458</c:v>
                </c:pt>
                <c:pt idx="11">
                  <c:v>5311.228586123988</c:v>
                </c:pt>
                <c:pt idx="12">
                  <c:v>5300.528304528254</c:v>
                </c:pt>
                <c:pt idx="13">
                  <c:v>5293.2514349149278</c:v>
                </c:pt>
                <c:pt idx="14">
                  <c:v>5289.2709910692292</c:v>
                </c:pt>
                <c:pt idx="15">
                  <c:v>5275.6124966258494</c:v>
                </c:pt>
                <c:pt idx="16">
                  <c:v>5268.2546044284254</c:v>
                </c:pt>
                <c:pt idx="17">
                  <c:v>5182.0473945214917</c:v>
                </c:pt>
                <c:pt idx="18">
                  <c:v>5154.8772251654318</c:v>
                </c:pt>
                <c:pt idx="19">
                  <c:v>5146.4084282665517</c:v>
                </c:pt>
                <c:pt idx="20">
                  <c:v>5106.1161954986246</c:v>
                </c:pt>
                <c:pt idx="21">
                  <c:v>5066.6522396409673</c:v>
                </c:pt>
                <c:pt idx="22">
                  <c:v>5060.4911467217871</c:v>
                </c:pt>
                <c:pt idx="23">
                  <c:v>5052.6739943050043</c:v>
                </c:pt>
                <c:pt idx="24">
                  <c:v>5001.0151237837636</c:v>
                </c:pt>
                <c:pt idx="25">
                  <c:v>4945.270936573228</c:v>
                </c:pt>
                <c:pt idx="26">
                  <c:v>4944.8719812710224</c:v>
                </c:pt>
                <c:pt idx="27">
                  <c:v>4923.1073792540838</c:v>
                </c:pt>
                <c:pt idx="28">
                  <c:v>4916.3026970794099</c:v>
                </c:pt>
                <c:pt idx="29">
                  <c:v>4902.716609069691</c:v>
                </c:pt>
                <c:pt idx="30">
                  <c:v>4888.5266272708859</c:v>
                </c:pt>
                <c:pt idx="31">
                  <c:v>4859.1981113552783</c:v>
                </c:pt>
                <c:pt idx="32">
                  <c:v>4845.6866654998094</c:v>
                </c:pt>
                <c:pt idx="33">
                  <c:v>4840.0452082765769</c:v>
                </c:pt>
                <c:pt idx="34">
                  <c:v>4745.9352750696307</c:v>
                </c:pt>
                <c:pt idx="35">
                  <c:v>4736.3654716264327</c:v>
                </c:pt>
                <c:pt idx="36">
                  <c:v>4734.7621298898848</c:v>
                </c:pt>
                <c:pt idx="37">
                  <c:v>4629.1280530976119</c:v>
                </c:pt>
                <c:pt idx="38">
                  <c:v>4582.8474515739663</c:v>
                </c:pt>
                <c:pt idx="39">
                  <c:v>4520.6859760791185</c:v>
                </c:pt>
                <c:pt idx="40">
                  <c:v>4512.8758979947506</c:v>
                </c:pt>
                <c:pt idx="41">
                  <c:v>4497.0458228514162</c:v>
                </c:pt>
                <c:pt idx="42">
                  <c:v>4351.3645125634002</c:v>
                </c:pt>
                <c:pt idx="43">
                  <c:v>4260.9560050040882</c:v>
                </c:pt>
                <c:pt idx="44">
                  <c:v>4257.8867158686244</c:v>
                </c:pt>
                <c:pt idx="45">
                  <c:v>4034.1497056179765</c:v>
                </c:pt>
                <c:pt idx="46">
                  <c:v>905.23936503250377</c:v>
                </c:pt>
              </c:numCache>
            </c:numRef>
          </c:val>
          <c:extLst>
            <c:ext xmlns:c16="http://schemas.microsoft.com/office/drawing/2014/chart" uri="{C3380CC4-5D6E-409C-BE32-E72D297353CC}">
              <c16:uniqueId val="{00000000-4B46-4250-91E7-97AB5A56C3E2}"/>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Rendimiento!$P$137</c:f>
              <c:strCache>
                <c:ptCount val="1"/>
                <c:pt idx="0">
                  <c:v>CON FUNGICIDA</c:v>
                </c:pt>
              </c:strCache>
            </c:strRef>
          </c:tx>
          <c:spPr>
            <a:solidFill>
              <a:schemeClr val="accent1"/>
            </a:solidFill>
            <a:ln>
              <a:noFill/>
            </a:ln>
            <a:effectLst/>
          </c:spPr>
          <c:invertIfNegative val="0"/>
          <c:cat>
            <c:strRef>
              <c:f>Rendimiento!$S$140:$S$175</c:f>
              <c:strCache>
                <c:ptCount val="36"/>
                <c:pt idx="0">
                  <c:v>LG PICAZO</c:v>
                </c:pt>
                <c:pt idx="1">
                  <c:v>ACA 917</c:v>
                </c:pt>
                <c:pt idx="2">
                  <c:v>ACA 605</c:v>
                </c:pt>
                <c:pt idx="3">
                  <c:v>BUCK FULGOR</c:v>
                </c:pt>
                <c:pt idx="4">
                  <c:v>BAGUETTE 525</c:v>
                </c:pt>
                <c:pt idx="5">
                  <c:v>370502</c:v>
                </c:pt>
                <c:pt idx="6">
                  <c:v>BUCK PRETAL</c:v>
                </c:pt>
                <c:pt idx="7">
                  <c:v>KLEIN LEYENDA</c:v>
                </c:pt>
                <c:pt idx="8">
                  <c:v>BUCK AIMARÁ</c:v>
                </c:pt>
                <c:pt idx="9">
                  <c:v>FD20WW0506 (HB4)</c:v>
                </c:pt>
                <c:pt idx="10">
                  <c:v>ARCE</c:v>
                </c:pt>
                <c:pt idx="11">
                  <c:v>MIGNON</c:v>
                </c:pt>
                <c:pt idx="12">
                  <c:v>575</c:v>
                </c:pt>
                <c:pt idx="13">
                  <c:v>ÁLAMO</c:v>
                </c:pt>
                <c:pt idx="14">
                  <c:v>BUCK COLIHUE</c:v>
                </c:pt>
                <c:pt idx="15">
                  <c:v>BUCK BRAVÍO CL2</c:v>
                </c:pt>
                <c:pt idx="16">
                  <c:v>NEO 30T23</c:v>
                </c:pt>
                <c:pt idx="17">
                  <c:v>LG TOBIANO</c:v>
                </c:pt>
                <c:pt idx="18">
                  <c:v>KLEIN BALLESTA</c:v>
                </c:pt>
                <c:pt idx="19">
                  <c:v>ACA 921</c:v>
                </c:pt>
                <c:pt idx="20">
                  <c:v>GINGKO</c:v>
                </c:pt>
                <c:pt idx="21">
                  <c:v>ZONDA</c:v>
                </c:pt>
                <c:pt idx="22">
                  <c:v>ACA 604</c:v>
                </c:pt>
                <c:pt idx="23">
                  <c:v>JURAMENTO</c:v>
                </c:pt>
                <c:pt idx="24">
                  <c:v>ACA 607</c:v>
                </c:pt>
                <c:pt idx="25">
                  <c:v>RGT QUIRIKO</c:v>
                </c:pt>
                <c:pt idx="26">
                  <c:v>AROMO</c:v>
                </c:pt>
                <c:pt idx="27">
                  <c:v>KLEIN LITIO</c:v>
                </c:pt>
                <c:pt idx="28">
                  <c:v>LG MORO</c:v>
                </c:pt>
                <c:pt idx="29">
                  <c:v>610 BAGUETTE</c:v>
                </c:pt>
                <c:pt idx="30">
                  <c:v>IS TORDO</c:v>
                </c:pt>
                <c:pt idx="31">
                  <c:v>MS INTA BONAERENSE 423</c:v>
                </c:pt>
                <c:pt idx="32">
                  <c:v>MS INTA 521</c:v>
                </c:pt>
                <c:pt idx="33">
                  <c:v>MS INTA 924</c:v>
                </c:pt>
                <c:pt idx="34">
                  <c:v>IS CANARIO</c:v>
                </c:pt>
                <c:pt idx="35">
                  <c:v>MDS</c:v>
                </c:pt>
              </c:strCache>
            </c:strRef>
          </c:cat>
          <c:val>
            <c:numRef>
              <c:f>Rendimiento!$T$140:$T$175</c:f>
              <c:numCache>
                <c:formatCode>0</c:formatCode>
                <c:ptCount val="36"/>
                <c:pt idx="0">
                  <c:v>5456.510375975121</c:v>
                </c:pt>
                <c:pt idx="1">
                  <c:v>5252.0438356071936</c:v>
                </c:pt>
                <c:pt idx="2">
                  <c:v>5114.1336833101223</c:v>
                </c:pt>
                <c:pt idx="3">
                  <c:v>5093.6712514624378</c:v>
                </c:pt>
                <c:pt idx="4">
                  <c:v>5050.6727929695662</c:v>
                </c:pt>
                <c:pt idx="5">
                  <c:v>5017.41355246901</c:v>
                </c:pt>
                <c:pt idx="6">
                  <c:v>5009.3515986291141</c:v>
                </c:pt>
                <c:pt idx="7">
                  <c:v>4983.9160912371863</c:v>
                </c:pt>
                <c:pt idx="8">
                  <c:v>4982.1622692463707</c:v>
                </c:pt>
                <c:pt idx="9">
                  <c:v>4975.7466441996085</c:v>
                </c:pt>
                <c:pt idx="10">
                  <c:v>4968.9092990497411</c:v>
                </c:pt>
                <c:pt idx="11">
                  <c:v>4942.2840516635006</c:v>
                </c:pt>
                <c:pt idx="12">
                  <c:v>4927.153791412341</c:v>
                </c:pt>
                <c:pt idx="13">
                  <c:v>4906.3843729068185</c:v>
                </c:pt>
                <c:pt idx="14">
                  <c:v>4890.766080447941</c:v>
                </c:pt>
                <c:pt idx="15">
                  <c:v>4775.0765492342989</c:v>
                </c:pt>
                <c:pt idx="16">
                  <c:v>4764.2092793822312</c:v>
                </c:pt>
                <c:pt idx="17">
                  <c:v>4676.8508215099309</c:v>
                </c:pt>
                <c:pt idx="18">
                  <c:v>4668.5336281408318</c:v>
                </c:pt>
                <c:pt idx="19">
                  <c:v>4631.7337032820851</c:v>
                </c:pt>
                <c:pt idx="20">
                  <c:v>4614.8490081327463</c:v>
                </c:pt>
                <c:pt idx="21">
                  <c:v>4581.3543617204186</c:v>
                </c:pt>
                <c:pt idx="22">
                  <c:v>4463.8607065100259</c:v>
                </c:pt>
                <c:pt idx="23">
                  <c:v>4419.309709401371</c:v>
                </c:pt>
                <c:pt idx="24">
                  <c:v>4345.556200160634</c:v>
                </c:pt>
                <c:pt idx="25">
                  <c:v>4317.7619771665968</c:v>
                </c:pt>
                <c:pt idx="26">
                  <c:v>4260.4482682088183</c:v>
                </c:pt>
                <c:pt idx="27">
                  <c:v>4227.6168636640696</c:v>
                </c:pt>
                <c:pt idx="28">
                  <c:v>4213.9904976440093</c:v>
                </c:pt>
                <c:pt idx="29">
                  <c:v>4149.9532899827982</c:v>
                </c:pt>
                <c:pt idx="30">
                  <c:v>4121.9678544305498</c:v>
                </c:pt>
                <c:pt idx="31">
                  <c:v>3911.2496233426841</c:v>
                </c:pt>
                <c:pt idx="32">
                  <c:v>3695.1679359131654</c:v>
                </c:pt>
                <c:pt idx="33">
                  <c:v>3475.5342171459893</c:v>
                </c:pt>
                <c:pt idx="34">
                  <c:v>3356.3450737388152</c:v>
                </c:pt>
                <c:pt idx="35">
                  <c:v>727.62084283632669</c:v>
                </c:pt>
              </c:numCache>
            </c:numRef>
          </c:val>
          <c:extLst>
            <c:ext xmlns:c16="http://schemas.microsoft.com/office/drawing/2014/chart" uri="{C3380CC4-5D6E-409C-BE32-E72D297353CC}">
              <c16:uniqueId val="{00000000-1726-443C-9D52-E937E559A77E}"/>
            </c:ext>
          </c:extLst>
        </c:ser>
        <c:ser>
          <c:idx val="1"/>
          <c:order val="1"/>
          <c:tx>
            <c:strRef>
              <c:f>Rendimiento!$N$204</c:f>
              <c:strCache>
                <c:ptCount val="1"/>
                <c:pt idx="0">
                  <c:v>SIN FUNGICIDA</c:v>
                </c:pt>
              </c:strCache>
            </c:strRef>
          </c:tx>
          <c:spPr>
            <a:solidFill>
              <a:schemeClr val="accent2"/>
            </a:solidFill>
            <a:ln>
              <a:noFill/>
            </a:ln>
            <a:effectLst/>
          </c:spPr>
          <c:invertIfNegative val="0"/>
          <c:cat>
            <c:strRef>
              <c:f>Rendimiento!$S$140:$S$175</c:f>
              <c:strCache>
                <c:ptCount val="36"/>
                <c:pt idx="0">
                  <c:v>LG PICAZO</c:v>
                </c:pt>
                <c:pt idx="1">
                  <c:v>ACA 917</c:v>
                </c:pt>
                <c:pt idx="2">
                  <c:v>ACA 605</c:v>
                </c:pt>
                <c:pt idx="3">
                  <c:v>BUCK FULGOR</c:v>
                </c:pt>
                <c:pt idx="4">
                  <c:v>BAGUETTE 525</c:v>
                </c:pt>
                <c:pt idx="5">
                  <c:v>370502</c:v>
                </c:pt>
                <c:pt idx="6">
                  <c:v>BUCK PRETAL</c:v>
                </c:pt>
                <c:pt idx="7">
                  <c:v>KLEIN LEYENDA</c:v>
                </c:pt>
                <c:pt idx="8">
                  <c:v>BUCK AIMARÁ</c:v>
                </c:pt>
                <c:pt idx="9">
                  <c:v>FD20WW0506 (HB4)</c:v>
                </c:pt>
                <c:pt idx="10">
                  <c:v>ARCE</c:v>
                </c:pt>
                <c:pt idx="11">
                  <c:v>MIGNON</c:v>
                </c:pt>
                <c:pt idx="12">
                  <c:v>575</c:v>
                </c:pt>
                <c:pt idx="13">
                  <c:v>ÁLAMO</c:v>
                </c:pt>
                <c:pt idx="14">
                  <c:v>BUCK COLIHUE</c:v>
                </c:pt>
                <c:pt idx="15">
                  <c:v>BUCK BRAVÍO CL2</c:v>
                </c:pt>
                <c:pt idx="16">
                  <c:v>NEO 30T23</c:v>
                </c:pt>
                <c:pt idx="17">
                  <c:v>LG TOBIANO</c:v>
                </c:pt>
                <c:pt idx="18">
                  <c:v>KLEIN BALLESTA</c:v>
                </c:pt>
                <c:pt idx="19">
                  <c:v>ACA 921</c:v>
                </c:pt>
                <c:pt idx="20">
                  <c:v>GINGKO</c:v>
                </c:pt>
                <c:pt idx="21">
                  <c:v>ZONDA</c:v>
                </c:pt>
                <c:pt idx="22">
                  <c:v>ACA 604</c:v>
                </c:pt>
                <c:pt idx="23">
                  <c:v>JURAMENTO</c:v>
                </c:pt>
                <c:pt idx="24">
                  <c:v>ACA 607</c:v>
                </c:pt>
                <c:pt idx="25">
                  <c:v>RGT QUIRIKO</c:v>
                </c:pt>
                <c:pt idx="26">
                  <c:v>AROMO</c:v>
                </c:pt>
                <c:pt idx="27">
                  <c:v>KLEIN LITIO</c:v>
                </c:pt>
                <c:pt idx="28">
                  <c:v>LG MORO</c:v>
                </c:pt>
                <c:pt idx="29">
                  <c:v>610 BAGUETTE</c:v>
                </c:pt>
                <c:pt idx="30">
                  <c:v>IS TORDO</c:v>
                </c:pt>
                <c:pt idx="31">
                  <c:v>MS INTA BONAERENSE 423</c:v>
                </c:pt>
                <c:pt idx="32">
                  <c:v>MS INTA 521</c:v>
                </c:pt>
                <c:pt idx="33">
                  <c:v>MS INTA 924</c:v>
                </c:pt>
                <c:pt idx="34">
                  <c:v>IS CANARIO</c:v>
                </c:pt>
                <c:pt idx="35">
                  <c:v>MDS</c:v>
                </c:pt>
              </c:strCache>
            </c:strRef>
          </c:cat>
          <c:val>
            <c:numRef>
              <c:f>Rendimiento!$U$140:$U$175</c:f>
              <c:numCache>
                <c:formatCode>0</c:formatCode>
                <c:ptCount val="36"/>
                <c:pt idx="0">
                  <c:v>4923.8051548457688</c:v>
                </c:pt>
                <c:pt idx="1">
                  <c:v>4540.9486968223273</c:v>
                </c:pt>
                <c:pt idx="2">
                  <c:v>4589.2162691039557</c:v>
                </c:pt>
                <c:pt idx="3">
                  <c:v>4657.3968302852491</c:v>
                </c:pt>
                <c:pt idx="4">
                  <c:v>4452.4498652403881</c:v>
                </c:pt>
                <c:pt idx="5">
                  <c:v>4974.1946342334149</c:v>
                </c:pt>
                <c:pt idx="6">
                  <c:v>4965.8622200283617</c:v>
                </c:pt>
                <c:pt idx="7">
                  <c:v>4611.6376886980242</c:v>
                </c:pt>
                <c:pt idx="8">
                  <c:v>5153.8282534082327</c:v>
                </c:pt>
                <c:pt idx="9">
                  <c:v>4480.4717103207686</c:v>
                </c:pt>
                <c:pt idx="10">
                  <c:v>4879.8382245753855</c:v>
                </c:pt>
                <c:pt idx="11">
                  <c:v>4328.4987304374672</c:v>
                </c:pt>
                <c:pt idx="12">
                  <c:v>4585.7415912383703</c:v>
                </c:pt>
                <c:pt idx="13">
                  <c:v>4116.7927060634065</c:v>
                </c:pt>
                <c:pt idx="14">
                  <c:v>3805.747798252612</c:v>
                </c:pt>
                <c:pt idx="15">
                  <c:v>4254.0650359813098</c:v>
                </c:pt>
                <c:pt idx="16">
                  <c:v>5011.1846930062302</c:v>
                </c:pt>
                <c:pt idx="17">
                  <c:v>4634.5710294870905</c:v>
                </c:pt>
                <c:pt idx="18">
                  <c:v>4647.8045549855542</c:v>
                </c:pt>
                <c:pt idx="19">
                  <c:v>3960.5744555089345</c:v>
                </c:pt>
                <c:pt idx="20">
                  <c:v>4296.3758034852626</c:v>
                </c:pt>
                <c:pt idx="21">
                  <c:v>4978.3629212802907</c:v>
                </c:pt>
                <c:pt idx="22">
                  <c:v>4169.0389481788743</c:v>
                </c:pt>
                <c:pt idx="23">
                  <c:v>4312.665414953849</c:v>
                </c:pt>
                <c:pt idx="24">
                  <c:v>4209.5578156617557</c:v>
                </c:pt>
                <c:pt idx="25">
                  <c:v>4542.7376250204297</c:v>
                </c:pt>
                <c:pt idx="26">
                  <c:v>4189.0605847870238</c:v>
                </c:pt>
                <c:pt idx="27">
                  <c:v>4123.7255904584445</c:v>
                </c:pt>
                <c:pt idx="28">
                  <c:v>4041.03075187072</c:v>
                </c:pt>
                <c:pt idx="29">
                  <c:v>4236.9467347073723</c:v>
                </c:pt>
                <c:pt idx="30">
                  <c:v>4110.2428404089178</c:v>
                </c:pt>
                <c:pt idx="31">
                  <c:v>4573.9226757595598</c:v>
                </c:pt>
                <c:pt idx="32">
                  <c:v>3486.9912382122507</c:v>
                </c:pt>
                <c:pt idx="33">
                  <c:v>3608.0583661557289</c:v>
                </c:pt>
                <c:pt idx="34">
                  <c:v>4162.7927216056878</c:v>
                </c:pt>
                <c:pt idx="35">
                  <c:v>853.69172829217416</c:v>
                </c:pt>
              </c:numCache>
            </c:numRef>
          </c:val>
          <c:extLst>
            <c:ext xmlns:c16="http://schemas.microsoft.com/office/drawing/2014/chart" uri="{C3380CC4-5D6E-409C-BE32-E72D297353CC}">
              <c16:uniqueId val="{00000001-1726-443C-9D52-E937E559A77E}"/>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Rendimiento!$P$204</c:f>
              <c:strCache>
                <c:ptCount val="1"/>
                <c:pt idx="0">
                  <c:v>CON FUNGICIDA</c:v>
                </c:pt>
              </c:strCache>
            </c:strRef>
          </c:tx>
          <c:spPr>
            <a:solidFill>
              <a:schemeClr val="accent1"/>
            </a:solidFill>
            <a:ln>
              <a:noFill/>
            </a:ln>
            <a:effectLst/>
          </c:spPr>
          <c:invertIfNegative val="0"/>
          <c:cat>
            <c:strRef>
              <c:f>Rendimiento!$S$207:$S$227</c:f>
              <c:strCache>
                <c:ptCount val="21"/>
                <c:pt idx="0">
                  <c:v>ACA 921</c:v>
                </c:pt>
                <c:pt idx="1">
                  <c:v>LG PICAZO</c:v>
                </c:pt>
                <c:pt idx="2">
                  <c:v>ARCE</c:v>
                </c:pt>
                <c:pt idx="3">
                  <c:v>JURAMENTO</c:v>
                </c:pt>
                <c:pt idx="4">
                  <c:v>GINGKO</c:v>
                </c:pt>
                <c:pt idx="5">
                  <c:v>IS CANARIO</c:v>
                </c:pt>
                <c:pt idx="6">
                  <c:v>AROMO</c:v>
                </c:pt>
                <c:pt idx="7">
                  <c:v>BUCK PRETAL</c:v>
                </c:pt>
                <c:pt idx="8">
                  <c:v>575</c:v>
                </c:pt>
                <c:pt idx="9">
                  <c:v>370502</c:v>
                </c:pt>
                <c:pt idx="10">
                  <c:v>NEO 30T23</c:v>
                </c:pt>
                <c:pt idx="11">
                  <c:v>ÁLAMO</c:v>
                </c:pt>
                <c:pt idx="12">
                  <c:v>BUCK FULGOR</c:v>
                </c:pt>
                <c:pt idx="13">
                  <c:v>IS TORDO</c:v>
                </c:pt>
                <c:pt idx="14">
                  <c:v>MIGNON</c:v>
                </c:pt>
                <c:pt idx="15">
                  <c:v>460</c:v>
                </c:pt>
                <c:pt idx="16">
                  <c:v>ACA 917</c:v>
                </c:pt>
                <c:pt idx="17">
                  <c:v>KLEIN LITIO</c:v>
                </c:pt>
                <c:pt idx="18">
                  <c:v>MS INTA 924</c:v>
                </c:pt>
                <c:pt idx="19">
                  <c:v>BUCK BRAVÍO CL2</c:v>
                </c:pt>
                <c:pt idx="20">
                  <c:v>MDS</c:v>
                </c:pt>
              </c:strCache>
            </c:strRef>
          </c:cat>
          <c:val>
            <c:numRef>
              <c:f>Rendimiento!$T$207:$T$227</c:f>
              <c:numCache>
                <c:formatCode>0</c:formatCode>
                <c:ptCount val="21"/>
                <c:pt idx="0">
                  <c:v>5157.0635535093397</c:v>
                </c:pt>
                <c:pt idx="1">
                  <c:v>4751.371344143502</c:v>
                </c:pt>
                <c:pt idx="2">
                  <c:v>4733.9162810749722</c:v>
                </c:pt>
                <c:pt idx="3">
                  <c:v>4690.347732351499</c:v>
                </c:pt>
                <c:pt idx="4">
                  <c:v>4630.931691926362</c:v>
                </c:pt>
                <c:pt idx="5">
                  <c:v>4608.5557748771253</c:v>
                </c:pt>
                <c:pt idx="6">
                  <c:v>4457.8426949994664</c:v>
                </c:pt>
                <c:pt idx="7">
                  <c:v>4455.7353204114488</c:v>
                </c:pt>
                <c:pt idx="8">
                  <c:v>4284.8150739320818</c:v>
                </c:pt>
                <c:pt idx="9">
                  <c:v>4170.7219485002906</c:v>
                </c:pt>
                <c:pt idx="10">
                  <c:v>4109.1961793992341</c:v>
                </c:pt>
                <c:pt idx="11">
                  <c:v>4052.5769462715361</c:v>
                </c:pt>
                <c:pt idx="12">
                  <c:v>3948.4367136271271</c:v>
                </c:pt>
                <c:pt idx="13">
                  <c:v>3927.5535802548256</c:v>
                </c:pt>
                <c:pt idx="14">
                  <c:v>3903.4719436011633</c:v>
                </c:pt>
                <c:pt idx="15">
                  <c:v>3892.3905689812459</c:v>
                </c:pt>
                <c:pt idx="16">
                  <c:v>3657.0114832886284</c:v>
                </c:pt>
                <c:pt idx="17">
                  <c:v>3646.6329594305294</c:v>
                </c:pt>
                <c:pt idx="18">
                  <c:v>3288.4746923872503</c:v>
                </c:pt>
                <c:pt idx="19">
                  <c:v>3285.9736752070771</c:v>
                </c:pt>
                <c:pt idx="20">
                  <c:v>619.48293557983595</c:v>
                </c:pt>
              </c:numCache>
            </c:numRef>
          </c:val>
          <c:extLst>
            <c:ext xmlns:c16="http://schemas.microsoft.com/office/drawing/2014/chart" uri="{C3380CC4-5D6E-409C-BE32-E72D297353CC}">
              <c16:uniqueId val="{00000000-476C-44C7-B8C7-27F0486A1EB1}"/>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 Id="rId4"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155174</xdr:rowOff>
    </xdr:to>
    <xdr:pic>
      <xdr:nvPicPr>
        <xdr:cNvPr id="3" name="Imagen 2">
          <a:extLst>
            <a:ext uri="{FF2B5EF4-FFF2-40B4-BE49-F238E27FC236}">
              <a16:creationId xmlns:a16="http://schemas.microsoft.com/office/drawing/2014/main" id="{00DBBF64-7EE9-4B1A-8CF9-71108C2D2B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552450"/>
          <a:ext cx="7772400" cy="54955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27780</xdr:colOff>
      <xdr:row>45</xdr:row>
      <xdr:rowOff>188119</xdr:rowOff>
    </xdr:from>
    <xdr:to>
      <xdr:col>7</xdr:col>
      <xdr:colOff>392905</xdr:colOff>
      <xdr:row>59</xdr:row>
      <xdr:rowOff>7938</xdr:rowOff>
    </xdr:to>
    <xdr:graphicFrame macro="">
      <xdr:nvGraphicFramePr>
        <xdr:cNvPr id="2" name="Gráfico 1">
          <a:extLst>
            <a:ext uri="{FF2B5EF4-FFF2-40B4-BE49-F238E27FC236}">
              <a16:creationId xmlns:a16="http://schemas.microsoft.com/office/drawing/2014/main" id="{9E65F455-4AF7-4B25-8151-72F5B9C7051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3968</xdr:colOff>
      <xdr:row>61</xdr:row>
      <xdr:rowOff>180181</xdr:rowOff>
    </xdr:from>
    <xdr:to>
      <xdr:col>7</xdr:col>
      <xdr:colOff>369093</xdr:colOff>
      <xdr:row>73</xdr:row>
      <xdr:rowOff>150812</xdr:rowOff>
    </xdr:to>
    <xdr:graphicFrame macro="">
      <xdr:nvGraphicFramePr>
        <xdr:cNvPr id="3" name="Gráfico 2">
          <a:extLst>
            <a:ext uri="{FF2B5EF4-FFF2-40B4-BE49-F238E27FC236}">
              <a16:creationId xmlns:a16="http://schemas.microsoft.com/office/drawing/2014/main" id="{C6F9CCC2-8702-4CA8-B788-21225037E63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8</xdr:row>
      <xdr:rowOff>0</xdr:rowOff>
    </xdr:from>
    <xdr:to>
      <xdr:col>3</xdr:col>
      <xdr:colOff>451257</xdr:colOff>
      <xdr:row>25</xdr:row>
      <xdr:rowOff>17861</xdr:rowOff>
    </xdr:to>
    <xdr:pic>
      <xdr:nvPicPr>
        <xdr:cNvPr id="3" name="Imagen 2">
          <a:extLst>
            <a:ext uri="{FF2B5EF4-FFF2-40B4-BE49-F238E27FC236}">
              <a16:creationId xmlns:a16="http://schemas.microsoft.com/office/drawing/2014/main" id="{A7DB85B4-0AA7-479B-8C27-963255AB6295}"/>
            </a:ext>
          </a:extLst>
        </xdr:cNvPr>
        <xdr:cNvPicPr>
          <a:picLocks noChangeAspect="1"/>
        </xdr:cNvPicPr>
      </xdr:nvPicPr>
      <xdr:blipFill>
        <a:blip xmlns:r="http://schemas.openxmlformats.org/officeDocument/2006/relationships" r:embed="rId1"/>
        <a:stretch>
          <a:fillRect/>
        </a:stretch>
      </xdr:blipFill>
      <xdr:spPr>
        <a:xfrm>
          <a:off x="0" y="1460500"/>
          <a:ext cx="7626757" cy="312142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22</xdr:col>
      <xdr:colOff>0</xdr:colOff>
      <xdr:row>6</xdr:row>
      <xdr:rowOff>4232</xdr:rowOff>
    </xdr:from>
    <xdr:to>
      <xdr:col>44</xdr:col>
      <xdr:colOff>8466</xdr:colOff>
      <xdr:row>24</xdr:row>
      <xdr:rowOff>101599</xdr:rowOff>
    </xdr:to>
    <xdr:graphicFrame macro="">
      <xdr:nvGraphicFramePr>
        <xdr:cNvPr id="2" name="Gráfico 1">
          <a:extLst>
            <a:ext uri="{FF2B5EF4-FFF2-40B4-BE49-F238E27FC236}">
              <a16:creationId xmlns:a16="http://schemas.microsoft.com/office/drawing/2014/main" id="{5BCAA6D3-6EDE-4A45-A4AF-D7B23AB2155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22</xdr:col>
      <xdr:colOff>16932</xdr:colOff>
      <xdr:row>72</xdr:row>
      <xdr:rowOff>8467</xdr:rowOff>
    </xdr:from>
    <xdr:to>
      <xdr:col>47</xdr:col>
      <xdr:colOff>795866</xdr:colOff>
      <xdr:row>90</xdr:row>
      <xdr:rowOff>105834</xdr:rowOff>
    </xdr:to>
    <xdr:graphicFrame macro="">
      <xdr:nvGraphicFramePr>
        <xdr:cNvPr id="3" name="Gráfico 2">
          <a:extLst>
            <a:ext uri="{FF2B5EF4-FFF2-40B4-BE49-F238E27FC236}">
              <a16:creationId xmlns:a16="http://schemas.microsoft.com/office/drawing/2014/main" id="{DA128648-F383-4FE0-9668-5258140A37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0</xdr:colOff>
      <xdr:row>139</xdr:row>
      <xdr:rowOff>0</xdr:rowOff>
    </xdr:from>
    <xdr:to>
      <xdr:col>44</xdr:col>
      <xdr:colOff>8466</xdr:colOff>
      <xdr:row>157</xdr:row>
      <xdr:rowOff>97367</xdr:rowOff>
    </xdr:to>
    <xdr:graphicFrame macro="">
      <xdr:nvGraphicFramePr>
        <xdr:cNvPr id="4" name="Gráfico 3">
          <a:extLst>
            <a:ext uri="{FF2B5EF4-FFF2-40B4-BE49-F238E27FC236}">
              <a16:creationId xmlns:a16="http://schemas.microsoft.com/office/drawing/2014/main" id="{E2560536-18D5-4AE3-B808-6133C26DE1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206</xdr:row>
      <xdr:rowOff>0</xdr:rowOff>
    </xdr:from>
    <xdr:to>
      <xdr:col>43</xdr:col>
      <xdr:colOff>8467</xdr:colOff>
      <xdr:row>224</xdr:row>
      <xdr:rowOff>97367</xdr:rowOff>
    </xdr:to>
    <xdr:graphicFrame macro="">
      <xdr:nvGraphicFramePr>
        <xdr:cNvPr id="5" name="Gráfico 4">
          <a:extLst>
            <a:ext uri="{FF2B5EF4-FFF2-40B4-BE49-F238E27FC236}">
              <a16:creationId xmlns:a16="http://schemas.microsoft.com/office/drawing/2014/main" id="{28EC04ED-BCC9-4BD9-9122-3B90C9D66A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A15"/>
  <sheetViews>
    <sheetView zoomScale="90" zoomScaleNormal="90" workbookViewId="0">
      <selection activeCell="A15" sqref="A15"/>
    </sheetView>
  </sheetViews>
  <sheetFormatPr baseColWidth="10" defaultColWidth="11.42578125" defaultRowHeight="15" x14ac:dyDescent="0.25"/>
  <cols>
    <col min="1" max="16384" width="11.42578125" style="1"/>
  </cols>
  <sheetData>
    <row r="1" spans="1:1" x14ac:dyDescent="0.25">
      <c r="A1" s="23" t="s">
        <v>281</v>
      </c>
    </row>
    <row r="2" spans="1:1" x14ac:dyDescent="0.25">
      <c r="A2" s="1" t="s">
        <v>237</v>
      </c>
    </row>
    <row r="4" spans="1:1" x14ac:dyDescent="0.25">
      <c r="A4" s="153" t="s">
        <v>236</v>
      </c>
    </row>
    <row r="5" spans="1:1" x14ac:dyDescent="0.25">
      <c r="A5" s="108" t="s">
        <v>143</v>
      </c>
    </row>
    <row r="6" spans="1:1" x14ac:dyDescent="0.25">
      <c r="A6" s="108" t="s">
        <v>241</v>
      </c>
    </row>
    <row r="7" spans="1:1" x14ac:dyDescent="0.25">
      <c r="A7" s="151" t="s">
        <v>235</v>
      </c>
    </row>
    <row r="9" spans="1:1" x14ac:dyDescent="0.25">
      <c r="A9" s="2" t="s">
        <v>145</v>
      </c>
    </row>
    <row r="10" spans="1:1" x14ac:dyDescent="0.25">
      <c r="A10" s="2" t="s">
        <v>144</v>
      </c>
    </row>
    <row r="11" spans="1:1" x14ac:dyDescent="0.25">
      <c r="A11" s="2" t="s">
        <v>147</v>
      </c>
    </row>
    <row r="14" spans="1:1" x14ac:dyDescent="0.25">
      <c r="A14" s="2" t="s">
        <v>146</v>
      </c>
    </row>
    <row r="15" spans="1:1" x14ac:dyDescent="0.25">
      <c r="A15" s="1" t="s">
        <v>282</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A3"/>
  <sheetViews>
    <sheetView zoomScale="90" zoomScaleNormal="90" workbookViewId="0">
      <selection activeCell="I2" sqref="I2"/>
    </sheetView>
  </sheetViews>
  <sheetFormatPr baseColWidth="10" defaultRowHeight="15" x14ac:dyDescent="0.25"/>
  <sheetData>
    <row r="1" spans="1:1" x14ac:dyDescent="0.25">
      <c r="A1" s="85" t="s">
        <v>239</v>
      </c>
    </row>
    <row r="2" spans="1:1" x14ac:dyDescent="0.25">
      <c r="A2" t="s">
        <v>240</v>
      </c>
    </row>
    <row r="3" spans="1:1" x14ac:dyDescent="0.25">
      <c r="A3" t="s">
        <v>243</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dimension ref="A1:G104"/>
  <sheetViews>
    <sheetView zoomScale="80" zoomScaleNormal="80" workbookViewId="0">
      <selection activeCell="B2" sqref="B2"/>
    </sheetView>
  </sheetViews>
  <sheetFormatPr baseColWidth="10" defaultColWidth="11.42578125" defaultRowHeight="15" x14ac:dyDescent="0.25"/>
  <cols>
    <col min="1" max="1" width="52.28515625" customWidth="1"/>
    <col min="2" max="2" width="27.85546875" customWidth="1"/>
    <col min="3" max="3" width="13.28515625" customWidth="1"/>
    <col min="4" max="4" width="14.85546875" customWidth="1"/>
    <col min="5" max="5" width="22.5703125" customWidth="1"/>
  </cols>
  <sheetData>
    <row r="1" spans="1:2" x14ac:dyDescent="0.25">
      <c r="A1" s="91" t="s">
        <v>141</v>
      </c>
    </row>
    <row r="2" spans="1:2" ht="15.75" thickBot="1" x14ac:dyDescent="0.3"/>
    <row r="3" spans="1:2" x14ac:dyDescent="0.25">
      <c r="A3" t="s">
        <v>238</v>
      </c>
      <c r="B3" s="69" t="s">
        <v>284</v>
      </c>
    </row>
    <row r="4" spans="1:2" x14ac:dyDescent="0.25">
      <c r="A4" s="31" t="s">
        <v>108</v>
      </c>
      <c r="B4" s="70" t="s">
        <v>285</v>
      </c>
    </row>
    <row r="5" spans="1:2" x14ac:dyDescent="0.25">
      <c r="A5" s="31" t="s">
        <v>148</v>
      </c>
      <c r="B5" s="70" t="s">
        <v>286</v>
      </c>
    </row>
    <row r="6" spans="1:2" ht="15.75" thickBot="1" x14ac:dyDescent="0.3">
      <c r="A6" s="31" t="s">
        <v>149</v>
      </c>
      <c r="B6" s="35" t="s">
        <v>306</v>
      </c>
    </row>
    <row r="9" spans="1:2" ht="15.75" thickBot="1" x14ac:dyDescent="0.3">
      <c r="A9" s="91" t="s">
        <v>247</v>
      </c>
    </row>
    <row r="10" spans="1:2" ht="15.75" thickBot="1" x14ac:dyDescent="0.3">
      <c r="A10" s="31" t="s">
        <v>150</v>
      </c>
      <c r="B10" s="32" t="s">
        <v>287</v>
      </c>
    </row>
    <row r="11" spans="1:2" ht="15.75" thickBot="1" x14ac:dyDescent="0.3">
      <c r="A11" s="31" t="s">
        <v>197</v>
      </c>
      <c r="B11" s="32"/>
    </row>
    <row r="12" spans="1:2" ht="15.75" thickBot="1" x14ac:dyDescent="0.3">
      <c r="A12" t="s">
        <v>21</v>
      </c>
    </row>
    <row r="13" spans="1:2" ht="15.75" thickBot="1" x14ac:dyDescent="0.3">
      <c r="A13" s="31" t="s">
        <v>198</v>
      </c>
      <c r="B13" s="229"/>
    </row>
    <row r="14" spans="1:2" ht="15.75" thickBot="1" x14ac:dyDescent="0.3">
      <c r="A14" s="31" t="s">
        <v>199</v>
      </c>
      <c r="B14" s="229">
        <v>6</v>
      </c>
    </row>
    <row r="15" spans="1:2" ht="15.75" thickBot="1" x14ac:dyDescent="0.3">
      <c r="A15" s="31" t="s">
        <v>200</v>
      </c>
      <c r="B15" s="229">
        <v>1.4</v>
      </c>
    </row>
    <row r="16" spans="1:2" ht="15.75" thickBot="1" x14ac:dyDescent="0.3">
      <c r="A16" s="31" t="s">
        <v>201</v>
      </c>
      <c r="B16" s="229">
        <v>20</v>
      </c>
    </row>
    <row r="17" spans="1:5" ht="15.75" thickBot="1" x14ac:dyDescent="0.3">
      <c r="A17" s="31" t="s">
        <v>202</v>
      </c>
      <c r="B17" s="229">
        <v>7</v>
      </c>
    </row>
    <row r="18" spans="1:5" x14ac:dyDescent="0.25">
      <c r="B18" s="39"/>
    </row>
    <row r="19" spans="1:5" ht="15.75" thickBot="1" x14ac:dyDescent="0.3">
      <c r="A19" s="91" t="s">
        <v>248</v>
      </c>
      <c r="B19" s="39"/>
    </row>
    <row r="20" spans="1:5" x14ac:dyDescent="0.25">
      <c r="A20" s="31" t="s">
        <v>109</v>
      </c>
      <c r="B20" s="230" t="s">
        <v>288</v>
      </c>
    </row>
    <row r="21" spans="1:5" x14ac:dyDescent="0.25">
      <c r="A21" t="s">
        <v>22</v>
      </c>
      <c r="B21" s="231" t="s">
        <v>289</v>
      </c>
    </row>
    <row r="22" spans="1:5" x14ac:dyDescent="0.25">
      <c r="A22" t="s">
        <v>23</v>
      </c>
      <c r="B22" s="231" t="s">
        <v>290</v>
      </c>
      <c r="E22" s="29"/>
    </row>
    <row r="23" spans="1:5" x14ac:dyDescent="0.25">
      <c r="A23" s="31" t="s">
        <v>203</v>
      </c>
      <c r="B23" s="232">
        <v>5.2</v>
      </c>
    </row>
    <row r="24" spans="1:5" x14ac:dyDescent="0.25">
      <c r="A24" s="31" t="s">
        <v>204</v>
      </c>
      <c r="B24" s="232">
        <v>14.6</v>
      </c>
    </row>
    <row r="25" spans="1:5" x14ac:dyDescent="0.25">
      <c r="A25" s="31" t="s">
        <v>205</v>
      </c>
      <c r="B25" s="232">
        <v>71.400000000000006</v>
      </c>
      <c r="C25" t="s">
        <v>291</v>
      </c>
    </row>
    <row r="26" spans="1:5" x14ac:dyDescent="0.25">
      <c r="A26" s="31" t="s">
        <v>206</v>
      </c>
      <c r="B26" s="231"/>
    </row>
    <row r="27" spans="1:5" ht="15.75" thickBot="1" x14ac:dyDescent="0.3">
      <c r="A27" s="31" t="s">
        <v>151</v>
      </c>
      <c r="B27" s="233"/>
    </row>
    <row r="28" spans="1:5" ht="15.75" thickBot="1" x14ac:dyDescent="0.3">
      <c r="B28" s="192"/>
    </row>
    <row r="29" spans="1:5" ht="15.75" thickBot="1" x14ac:dyDescent="0.3">
      <c r="A29" s="91" t="s">
        <v>111</v>
      </c>
      <c r="B29" s="229" t="s">
        <v>292</v>
      </c>
    </row>
    <row r="31" spans="1:5" ht="15.75" thickBot="1" x14ac:dyDescent="0.3">
      <c r="A31" s="85" t="s">
        <v>249</v>
      </c>
    </row>
    <row r="32" spans="1:5" ht="15.75" thickBot="1" x14ac:dyDescent="0.3">
      <c r="A32" s="31" t="s">
        <v>207</v>
      </c>
      <c r="B32" s="32" t="s">
        <v>293</v>
      </c>
    </row>
    <row r="33" spans="1:2" ht="15.75" thickBot="1" x14ac:dyDescent="0.3">
      <c r="A33" s="31" t="s">
        <v>208</v>
      </c>
      <c r="B33" s="32" t="s">
        <v>294</v>
      </c>
    </row>
    <row r="34" spans="1:2" ht="15.75" thickBot="1" x14ac:dyDescent="0.3">
      <c r="A34" s="31" t="s">
        <v>209</v>
      </c>
      <c r="B34" s="32" t="s">
        <v>295</v>
      </c>
    </row>
    <row r="35" spans="1:2" x14ac:dyDescent="0.25">
      <c r="A35" s="31"/>
      <c r="B35" s="29"/>
    </row>
    <row r="36" spans="1:2" x14ac:dyDescent="0.25">
      <c r="A36" s="31"/>
      <c r="B36" s="29"/>
    </row>
    <row r="37" spans="1:2" ht="15.75" thickBot="1" x14ac:dyDescent="0.3">
      <c r="A37" s="91" t="s">
        <v>250</v>
      </c>
      <c r="B37" s="29"/>
    </row>
    <row r="38" spans="1:2" x14ac:dyDescent="0.25">
      <c r="A38" s="31" t="s">
        <v>191</v>
      </c>
      <c r="B38" s="33" t="s">
        <v>296</v>
      </c>
    </row>
    <row r="39" spans="1:2" x14ac:dyDescent="0.25">
      <c r="A39" s="31" t="s">
        <v>192</v>
      </c>
      <c r="B39" s="34">
        <v>0</v>
      </c>
    </row>
    <row r="40" spans="1:2" x14ac:dyDescent="0.25">
      <c r="A40" s="31" t="s">
        <v>193</v>
      </c>
      <c r="B40" s="34" t="s">
        <v>297</v>
      </c>
    </row>
    <row r="41" spans="1:2" ht="15.75" thickBot="1" x14ac:dyDescent="0.3">
      <c r="A41" s="31" t="s">
        <v>194</v>
      </c>
      <c r="B41" s="35" t="s">
        <v>298</v>
      </c>
    </row>
    <row r="42" spans="1:2" ht="15.75" thickBot="1" x14ac:dyDescent="0.3">
      <c r="A42" s="31" t="s">
        <v>195</v>
      </c>
      <c r="B42" s="35" t="s">
        <v>299</v>
      </c>
    </row>
    <row r="43" spans="1:2" ht="15.75" thickBot="1" x14ac:dyDescent="0.3">
      <c r="A43" s="31" t="s">
        <v>196</v>
      </c>
      <c r="B43" s="35" t="s">
        <v>299</v>
      </c>
    </row>
    <row r="45" spans="1:2" x14ac:dyDescent="0.25">
      <c r="A45" s="31"/>
      <c r="B45" s="29"/>
    </row>
    <row r="46" spans="1:2" ht="15.75" thickBot="1" x14ac:dyDescent="0.3">
      <c r="A46" s="85" t="s">
        <v>251</v>
      </c>
    </row>
    <row r="47" spans="1:2" x14ac:dyDescent="0.25">
      <c r="A47" t="s">
        <v>210</v>
      </c>
      <c r="B47" s="230">
        <v>69</v>
      </c>
    </row>
    <row r="48" spans="1:2" x14ac:dyDescent="0.25">
      <c r="A48" t="s">
        <v>211</v>
      </c>
      <c r="B48" s="231">
        <v>97.3</v>
      </c>
    </row>
    <row r="49" spans="1:2" x14ac:dyDescent="0.25">
      <c r="A49" t="s">
        <v>212</v>
      </c>
      <c r="B49" s="231">
        <v>94.8</v>
      </c>
    </row>
    <row r="50" spans="1:2" x14ac:dyDescent="0.25">
      <c r="A50" t="s">
        <v>213</v>
      </c>
      <c r="B50" s="231">
        <v>51.2</v>
      </c>
    </row>
    <row r="51" spans="1:2" x14ac:dyDescent="0.25">
      <c r="A51" t="s">
        <v>214</v>
      </c>
      <c r="B51" s="231">
        <v>7.3999999999999995</v>
      </c>
    </row>
    <row r="52" spans="1:2" x14ac:dyDescent="0.25">
      <c r="A52" t="s">
        <v>215</v>
      </c>
      <c r="B52" s="231">
        <v>13.4</v>
      </c>
    </row>
    <row r="53" spans="1:2" x14ac:dyDescent="0.25">
      <c r="A53" t="s">
        <v>216</v>
      </c>
      <c r="B53" s="231">
        <v>6.6</v>
      </c>
    </row>
    <row r="54" spans="1:2" x14ac:dyDescent="0.25">
      <c r="A54" t="s">
        <v>217</v>
      </c>
      <c r="B54" s="231">
        <v>64.400000000000006</v>
      </c>
    </row>
    <row r="55" spans="1:2" x14ac:dyDescent="0.25">
      <c r="A55" t="s">
        <v>218</v>
      </c>
      <c r="B55" s="231">
        <v>32.5</v>
      </c>
    </row>
    <row r="56" spans="1:2" x14ac:dyDescent="0.25">
      <c r="A56" t="s">
        <v>219</v>
      </c>
      <c r="B56" s="231">
        <v>12.1</v>
      </c>
    </row>
    <row r="57" spans="1:2" x14ac:dyDescent="0.25">
      <c r="A57" t="s">
        <v>220</v>
      </c>
      <c r="B57" s="231">
        <v>199</v>
      </c>
    </row>
    <row r="58" spans="1:2" x14ac:dyDescent="0.25">
      <c r="A58" t="s">
        <v>221</v>
      </c>
      <c r="B58" s="231">
        <v>168.5</v>
      </c>
    </row>
    <row r="59" spans="1:2" ht="15.75" thickBot="1" x14ac:dyDescent="0.3">
      <c r="A59" t="s">
        <v>222</v>
      </c>
      <c r="B59" s="234">
        <f>SUM(B47:B58)</f>
        <v>816.2</v>
      </c>
    </row>
    <row r="60" spans="1:2" x14ac:dyDescent="0.25">
      <c r="B60" s="39"/>
    </row>
    <row r="61" spans="1:2" x14ac:dyDescent="0.25">
      <c r="B61" s="39"/>
    </row>
    <row r="62" spans="1:2" ht="15.75" thickBot="1" x14ac:dyDescent="0.3">
      <c r="A62" s="91" t="s">
        <v>110</v>
      </c>
      <c r="B62" s="39"/>
    </row>
    <row r="63" spans="1:2" x14ac:dyDescent="0.25">
      <c r="A63" t="s">
        <v>210</v>
      </c>
      <c r="B63" s="235">
        <v>22.227419354838709</v>
      </c>
    </row>
    <row r="64" spans="1:2" x14ac:dyDescent="0.25">
      <c r="A64" t="s">
        <v>211</v>
      </c>
      <c r="B64" s="232">
        <v>22.144827586206894</v>
      </c>
    </row>
    <row r="65" spans="1:5" x14ac:dyDescent="0.25">
      <c r="A65" t="s">
        <v>212</v>
      </c>
      <c r="B65" s="232">
        <v>18.633870967741935</v>
      </c>
    </row>
    <row r="66" spans="1:5" x14ac:dyDescent="0.25">
      <c r="A66" t="s">
        <v>213</v>
      </c>
      <c r="B66" s="232">
        <v>15.055</v>
      </c>
    </row>
    <row r="67" spans="1:5" x14ac:dyDescent="0.25">
      <c r="A67" t="s">
        <v>214</v>
      </c>
      <c r="B67" s="232">
        <v>9.2290322580645139</v>
      </c>
    </row>
    <row r="68" spans="1:5" x14ac:dyDescent="0.25">
      <c r="A68" t="s">
        <v>215</v>
      </c>
      <c r="B68" s="232">
        <v>10.546666666666665</v>
      </c>
    </row>
    <row r="69" spans="1:5" x14ac:dyDescent="0.25">
      <c r="A69" t="s">
        <v>216</v>
      </c>
      <c r="B69" s="232">
        <v>7.558064516129031</v>
      </c>
    </row>
    <row r="70" spans="1:5" x14ac:dyDescent="0.25">
      <c r="A70" t="s">
        <v>217</v>
      </c>
      <c r="B70" s="232">
        <v>9.5387096774193552</v>
      </c>
    </row>
    <row r="71" spans="1:5" x14ac:dyDescent="0.25">
      <c r="A71" t="s">
        <v>218</v>
      </c>
      <c r="B71" s="232">
        <v>13.008333333333333</v>
      </c>
    </row>
    <row r="72" spans="1:5" x14ac:dyDescent="0.25">
      <c r="A72" t="s">
        <v>219</v>
      </c>
      <c r="B72" s="232">
        <v>16.351612903225803</v>
      </c>
    </row>
    <row r="73" spans="1:5" x14ac:dyDescent="0.25">
      <c r="A73" t="s">
        <v>220</v>
      </c>
      <c r="B73" s="232">
        <v>17.846666666666668</v>
      </c>
    </row>
    <row r="74" spans="1:5" ht="15.75" thickBot="1" x14ac:dyDescent="0.3">
      <c r="A74" t="s">
        <v>221</v>
      </c>
      <c r="B74" s="236">
        <v>18.053225806451611</v>
      </c>
    </row>
    <row r="75" spans="1:5" x14ac:dyDescent="0.25">
      <c r="B75" s="29"/>
      <c r="D75" s="29"/>
    </row>
    <row r="78" spans="1:5" ht="15.75" thickBot="1" x14ac:dyDescent="0.3">
      <c r="A78" s="85" t="s">
        <v>252</v>
      </c>
    </row>
    <row r="79" spans="1:5" x14ac:dyDescent="0.25">
      <c r="A79" s="81" t="s">
        <v>113</v>
      </c>
      <c r="B79" s="71" t="s">
        <v>24</v>
      </c>
      <c r="C79" s="71" t="s">
        <v>26</v>
      </c>
      <c r="D79" s="71" t="s">
        <v>25</v>
      </c>
      <c r="E79" s="72" t="s">
        <v>3</v>
      </c>
    </row>
    <row r="80" spans="1:5" x14ac:dyDescent="0.25">
      <c r="A80" s="73" t="s">
        <v>27</v>
      </c>
      <c r="B80" s="37"/>
      <c r="C80" s="37"/>
      <c r="D80" s="37"/>
      <c r="E80" s="74"/>
    </row>
    <row r="81" spans="1:7" x14ac:dyDescent="0.25">
      <c r="A81" s="73" t="s">
        <v>28</v>
      </c>
      <c r="B81" s="38"/>
      <c r="C81" s="36"/>
      <c r="D81" s="36"/>
      <c r="E81" s="74"/>
    </row>
    <row r="82" spans="1:7" ht="15.75" thickBot="1" x14ac:dyDescent="0.3">
      <c r="A82" s="75" t="s">
        <v>29</v>
      </c>
      <c r="B82" s="76"/>
      <c r="C82" s="76"/>
      <c r="D82" s="76"/>
      <c r="E82" s="77"/>
    </row>
    <row r="83" spans="1:7" x14ac:dyDescent="0.25">
      <c r="A83" t="s">
        <v>30</v>
      </c>
      <c r="B83" s="39"/>
      <c r="C83" s="39"/>
      <c r="D83" s="39"/>
      <c r="E83" s="39"/>
    </row>
    <row r="84" spans="1:7" x14ac:dyDescent="0.25">
      <c r="B84" s="39"/>
      <c r="C84" s="39"/>
      <c r="D84" s="39"/>
      <c r="E84" s="39"/>
    </row>
    <row r="85" spans="1:7" ht="15.75" thickBot="1" x14ac:dyDescent="0.3">
      <c r="B85" s="39"/>
      <c r="C85" s="39"/>
      <c r="D85" s="39"/>
      <c r="E85" s="39"/>
    </row>
    <row r="86" spans="1:7" x14ac:dyDescent="0.25">
      <c r="A86" s="82" t="s">
        <v>116</v>
      </c>
      <c r="B86" s="71" t="s">
        <v>24</v>
      </c>
      <c r="C86" s="71" t="s">
        <v>26</v>
      </c>
      <c r="D86" s="71" t="s">
        <v>25</v>
      </c>
      <c r="E86" s="72" t="s">
        <v>3</v>
      </c>
      <c r="G86" s="31"/>
    </row>
    <row r="87" spans="1:7" x14ac:dyDescent="0.25">
      <c r="A87" s="73" t="s">
        <v>27</v>
      </c>
      <c r="B87" s="37"/>
      <c r="C87" s="37"/>
      <c r="D87" s="37"/>
      <c r="E87" s="74"/>
    </row>
    <row r="88" spans="1:7" x14ac:dyDescent="0.25">
      <c r="A88" s="73" t="s">
        <v>28</v>
      </c>
      <c r="B88" s="38"/>
      <c r="C88" s="36"/>
      <c r="D88" s="36"/>
      <c r="E88" s="74"/>
    </row>
    <row r="89" spans="1:7" ht="15.75" thickBot="1" x14ac:dyDescent="0.3">
      <c r="A89" s="75" t="s">
        <v>29</v>
      </c>
      <c r="B89" s="76"/>
      <c r="C89" s="76"/>
      <c r="D89" s="76"/>
      <c r="E89" s="77"/>
    </row>
    <row r="90" spans="1:7" x14ac:dyDescent="0.25">
      <c r="A90" t="s">
        <v>30</v>
      </c>
      <c r="B90" s="39"/>
      <c r="C90" s="39"/>
      <c r="D90" s="39"/>
      <c r="E90" s="39"/>
    </row>
    <row r="91" spans="1:7" x14ac:dyDescent="0.25">
      <c r="B91" s="39"/>
      <c r="C91" s="39"/>
      <c r="D91" s="39"/>
      <c r="E91" s="39"/>
    </row>
    <row r="92" spans="1:7" ht="15.75" thickBot="1" x14ac:dyDescent="0.3">
      <c r="B92" s="39"/>
      <c r="C92" s="39"/>
      <c r="D92" s="39"/>
      <c r="E92" s="39"/>
    </row>
    <row r="93" spans="1:7" x14ac:dyDescent="0.25">
      <c r="A93" s="83" t="s">
        <v>115</v>
      </c>
      <c r="B93" s="71" t="s">
        <v>24</v>
      </c>
      <c r="C93" s="71" t="s">
        <v>26</v>
      </c>
      <c r="D93" s="71" t="s">
        <v>25</v>
      </c>
      <c r="E93" s="72" t="s">
        <v>3</v>
      </c>
      <c r="G93" s="31"/>
    </row>
    <row r="94" spans="1:7" x14ac:dyDescent="0.25">
      <c r="A94" s="73" t="s">
        <v>27</v>
      </c>
      <c r="B94" s="37"/>
      <c r="C94" s="37"/>
      <c r="D94" s="37"/>
      <c r="E94" s="74"/>
    </row>
    <row r="95" spans="1:7" x14ac:dyDescent="0.25">
      <c r="A95" s="73" t="s">
        <v>28</v>
      </c>
      <c r="B95" s="38"/>
      <c r="C95" s="37"/>
      <c r="D95" s="37"/>
      <c r="E95" s="74"/>
    </row>
    <row r="96" spans="1:7" ht="15.75" thickBot="1" x14ac:dyDescent="0.3">
      <c r="A96" s="75" t="s">
        <v>29</v>
      </c>
      <c r="B96" s="76"/>
      <c r="C96" s="76"/>
      <c r="D96" s="76"/>
      <c r="E96" s="77"/>
    </row>
    <row r="97" spans="1:7" x14ac:dyDescent="0.25">
      <c r="A97" t="s">
        <v>30</v>
      </c>
    </row>
    <row r="99" spans="1:7" ht="15.75" thickBot="1" x14ac:dyDescent="0.3"/>
    <row r="100" spans="1:7" x14ac:dyDescent="0.25">
      <c r="A100" s="84" t="s">
        <v>114</v>
      </c>
      <c r="B100" s="71" t="s">
        <v>24</v>
      </c>
      <c r="C100" s="71" t="s">
        <v>26</v>
      </c>
      <c r="D100" s="71" t="s">
        <v>25</v>
      </c>
      <c r="E100" s="72" t="s">
        <v>3</v>
      </c>
      <c r="G100" s="31"/>
    </row>
    <row r="101" spans="1:7" x14ac:dyDescent="0.25">
      <c r="A101" s="73" t="s">
        <v>27</v>
      </c>
      <c r="B101" s="14"/>
      <c r="C101" s="14"/>
      <c r="D101" s="14"/>
      <c r="E101" s="78"/>
    </row>
    <row r="102" spans="1:7" x14ac:dyDescent="0.25">
      <c r="A102" s="73" t="s">
        <v>28</v>
      </c>
      <c r="B102" s="40"/>
      <c r="C102" s="14"/>
      <c r="D102" s="14"/>
      <c r="E102" s="78"/>
    </row>
    <row r="103" spans="1:7" ht="15.75" thickBot="1" x14ac:dyDescent="0.3">
      <c r="A103" s="75" t="s">
        <v>29</v>
      </c>
      <c r="B103" s="79"/>
      <c r="C103" s="79"/>
      <c r="D103" s="79"/>
      <c r="E103" s="80"/>
    </row>
    <row r="104" spans="1:7" x14ac:dyDescent="0.25">
      <c r="A104" t="s">
        <v>30</v>
      </c>
    </row>
  </sheetData>
  <pageMargins left="0.75" right="0.75" top="1" bottom="1" header="0" footer="0"/>
  <pageSetup paperSize="9" orientation="portrait"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1:D31"/>
  <sheetViews>
    <sheetView zoomScale="80" zoomScaleNormal="80" workbookViewId="0">
      <pane ySplit="1" topLeftCell="A2" activePane="bottomLeft" state="frozen"/>
      <selection pane="bottomLeft" activeCell="A31" sqref="A31"/>
    </sheetView>
  </sheetViews>
  <sheetFormatPr baseColWidth="10" defaultColWidth="11.42578125" defaultRowHeight="15" x14ac:dyDescent="0.25"/>
  <cols>
    <col min="1" max="1" width="79.85546875" customWidth="1"/>
  </cols>
  <sheetData>
    <row r="1" spans="1:4" x14ac:dyDescent="0.25">
      <c r="A1" s="91" t="s">
        <v>142</v>
      </c>
    </row>
    <row r="2" spans="1:4" x14ac:dyDescent="0.25">
      <c r="A2" s="220" t="s">
        <v>300</v>
      </c>
    </row>
    <row r="3" spans="1:4" x14ac:dyDescent="0.25">
      <c r="A3" t="s">
        <v>301</v>
      </c>
    </row>
    <row r="4" spans="1:4" x14ac:dyDescent="0.25">
      <c r="A4" t="s">
        <v>302</v>
      </c>
    </row>
    <row r="5" spans="1:4" x14ac:dyDescent="0.25">
      <c r="A5" t="s">
        <v>303</v>
      </c>
    </row>
    <row r="7" spans="1:4" ht="93.95" customHeight="1" x14ac:dyDescent="0.25">
      <c r="A7" s="237" t="s">
        <v>305</v>
      </c>
      <c r="B7" s="237"/>
      <c r="C7" s="237"/>
      <c r="D7" s="237"/>
    </row>
    <row r="27" spans="1:4" x14ac:dyDescent="0.25">
      <c r="A27" s="237" t="s">
        <v>304</v>
      </c>
      <c r="B27" s="237"/>
      <c r="C27" s="237"/>
      <c r="D27" s="237"/>
    </row>
    <row r="28" spans="1:4" x14ac:dyDescent="0.25">
      <c r="A28" s="237"/>
      <c r="B28" s="237"/>
      <c r="C28" s="237"/>
      <c r="D28" s="237"/>
    </row>
    <row r="29" spans="1:4" x14ac:dyDescent="0.25">
      <c r="A29" s="237"/>
      <c r="B29" s="237"/>
      <c r="C29" s="237"/>
      <c r="D29" s="237"/>
    </row>
    <row r="31" spans="1:4" x14ac:dyDescent="0.25">
      <c r="A31" t="s">
        <v>377</v>
      </c>
    </row>
  </sheetData>
  <mergeCells count="2">
    <mergeCell ref="A27:D29"/>
    <mergeCell ref="A7:D7"/>
  </mergeCells>
  <pageMargins left="0.75" right="0.75" top="1" bottom="1" header="0" footer="0"/>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P287"/>
  <sheetViews>
    <sheetView zoomScale="75" zoomScaleNormal="75" workbookViewId="0">
      <pane xSplit="4" ySplit="5" topLeftCell="E6" activePane="bottomRight" state="frozen"/>
      <selection pane="topRight" activeCell="E1" sqref="E1"/>
      <selection pane="bottomLeft" activeCell="A6" sqref="A6"/>
      <selection pane="bottomRight" activeCell="E1" sqref="E1"/>
    </sheetView>
  </sheetViews>
  <sheetFormatPr baseColWidth="10" defaultColWidth="11.42578125" defaultRowHeight="15" x14ac:dyDescent="0.25"/>
  <cols>
    <col min="1" max="3" width="11.42578125" style="1"/>
    <col min="4" max="4" width="25.7109375" style="3" customWidth="1"/>
    <col min="5" max="5" width="12.7109375" style="3" customWidth="1"/>
    <col min="6" max="6" width="12.7109375" style="1" customWidth="1"/>
    <col min="7" max="7" width="12.140625" style="1" customWidth="1"/>
    <col min="8" max="12" width="12.7109375" style="1" customWidth="1"/>
    <col min="13" max="13" width="12.140625" style="1" customWidth="1"/>
    <col min="14" max="17" width="12.7109375" style="1" customWidth="1"/>
    <col min="18" max="16384" width="11.42578125" style="1"/>
  </cols>
  <sheetData>
    <row r="1" spans="1:16" customFormat="1" x14ac:dyDescent="0.25">
      <c r="A1" s="85" t="s">
        <v>117</v>
      </c>
      <c r="B1" s="1"/>
    </row>
    <row r="2" spans="1:16" customFormat="1" x14ac:dyDescent="0.25">
      <c r="A2" s="111" t="s">
        <v>242</v>
      </c>
      <c r="B2" s="1"/>
      <c r="C2" s="93"/>
      <c r="D2" s="93"/>
      <c r="E2" s="93"/>
    </row>
    <row r="3" spans="1:16" customFormat="1" x14ac:dyDescent="0.25">
      <c r="D3" s="41"/>
      <c r="E3" s="41"/>
    </row>
    <row r="4" spans="1:16" customFormat="1" x14ac:dyDescent="0.25">
      <c r="D4" s="41"/>
      <c r="E4" s="157" t="s">
        <v>245</v>
      </c>
      <c r="F4" s="158"/>
      <c r="G4" s="158"/>
      <c r="H4" s="158"/>
      <c r="I4" s="158"/>
      <c r="J4" s="159"/>
      <c r="K4" s="160" t="s">
        <v>246</v>
      </c>
      <c r="L4" s="161"/>
      <c r="M4" s="161"/>
      <c r="N4" s="161"/>
      <c r="O4" s="161"/>
      <c r="P4" s="162"/>
    </row>
    <row r="5" spans="1:16" customFormat="1" ht="45" customHeight="1" x14ac:dyDescent="0.25">
      <c r="A5" s="163" t="s">
        <v>244</v>
      </c>
      <c r="B5" s="42" t="s">
        <v>0</v>
      </c>
      <c r="C5" s="42" t="s">
        <v>44</v>
      </c>
      <c r="D5" s="42" t="s">
        <v>1</v>
      </c>
      <c r="E5" s="43" t="s">
        <v>46</v>
      </c>
      <c r="F5" s="43" t="s">
        <v>45</v>
      </c>
      <c r="G5" s="43" t="s">
        <v>2</v>
      </c>
      <c r="H5" s="43" t="s">
        <v>62</v>
      </c>
      <c r="I5" s="43" t="s">
        <v>63</v>
      </c>
      <c r="J5" s="42" t="s">
        <v>112</v>
      </c>
      <c r="K5" s="43" t="s">
        <v>46</v>
      </c>
      <c r="L5" s="43" t="s">
        <v>45</v>
      </c>
      <c r="M5" s="43" t="s">
        <v>2</v>
      </c>
      <c r="N5" s="43" t="s">
        <v>62</v>
      </c>
      <c r="O5" s="43" t="s">
        <v>63</v>
      </c>
      <c r="P5" s="42" t="s">
        <v>112</v>
      </c>
    </row>
    <row r="6" spans="1:16" ht="13.5" customHeight="1" x14ac:dyDescent="0.25">
      <c r="A6" s="187">
        <v>1</v>
      </c>
      <c r="B6" s="37">
        <v>1</v>
      </c>
      <c r="C6" s="37"/>
      <c r="D6" s="44" t="s">
        <v>307</v>
      </c>
      <c r="E6" s="45">
        <v>45453</v>
      </c>
      <c r="F6" s="46">
        <v>45587</v>
      </c>
      <c r="G6" s="45">
        <v>45626</v>
      </c>
      <c r="H6" s="101">
        <f t="shared" ref="H6" si="0">IF(E6=0,0,IF(F6=0,0,MAX(F6-E6)))</f>
        <v>134</v>
      </c>
      <c r="I6" s="101">
        <f t="shared" ref="I6" si="1">IF(F6=0,0,IF(G6=0,0,MAX(G6-F6)))</f>
        <v>39</v>
      </c>
      <c r="J6" s="101">
        <f>IF(G6=0,0,IF(E6=0,0,MAX(G6-E6)))</f>
        <v>173</v>
      </c>
      <c r="K6" s="45">
        <v>45453</v>
      </c>
      <c r="L6" s="46">
        <v>45587</v>
      </c>
      <c r="M6" s="45">
        <v>45626</v>
      </c>
      <c r="N6" s="101">
        <f t="shared" ref="N6" si="2">IF(K6=0,0,IF(L6=0,0,MAX(L6-K6)))</f>
        <v>134</v>
      </c>
      <c r="O6" s="101">
        <f t="shared" ref="O6" si="3">IF(L6=0,0,IF(M6=0,0,MAX(M6-L6)))</f>
        <v>39</v>
      </c>
      <c r="P6" s="101">
        <f>IF(K6=0,0,IF(M6=0,0,MAX(M6-K6)))</f>
        <v>173</v>
      </c>
    </row>
    <row r="7" spans="1:16" x14ac:dyDescent="0.25">
      <c r="A7" s="187">
        <v>1</v>
      </c>
      <c r="B7" s="37">
        <v>2</v>
      </c>
      <c r="C7" s="37"/>
      <c r="D7" s="15" t="s">
        <v>308</v>
      </c>
      <c r="E7" s="45">
        <v>45453</v>
      </c>
      <c r="F7" s="46">
        <v>45585</v>
      </c>
      <c r="G7" s="45">
        <v>45628</v>
      </c>
      <c r="H7" s="101">
        <f t="shared" ref="H7:H65" si="4">IF(E7=0,0,IF(F7=0,0,MAX(F7-E7)))</f>
        <v>132</v>
      </c>
      <c r="I7" s="101">
        <f t="shared" ref="I7:I65" si="5">IF(F7=0,0,IF(G7=0,0,MAX(G7-F7)))</f>
        <v>43</v>
      </c>
      <c r="J7" s="101">
        <f t="shared" ref="J7:J65" si="6">IF(G7=0,0,IF(E7=0,0,MAX(G7-E7)))</f>
        <v>175</v>
      </c>
      <c r="K7" s="45">
        <v>45453</v>
      </c>
      <c r="L7" s="46">
        <v>45585</v>
      </c>
      <c r="M7" s="45">
        <v>45628</v>
      </c>
      <c r="N7" s="101">
        <f t="shared" ref="N7:N65" si="7">IF(K7=0,0,IF(L7=0,0,MAX(L7-K7)))</f>
        <v>132</v>
      </c>
      <c r="O7" s="101">
        <f t="shared" ref="O7:O65" si="8">IF(L7=0,0,IF(M7=0,0,MAX(M7-L7)))</f>
        <v>43</v>
      </c>
      <c r="P7" s="101">
        <f t="shared" ref="P7:P65" si="9">IF(K7=0,0,IF(M7=0,0,MAX(M7-K7)))</f>
        <v>175</v>
      </c>
    </row>
    <row r="8" spans="1:16" ht="13.5" customHeight="1" x14ac:dyDescent="0.25">
      <c r="A8" s="187">
        <v>1</v>
      </c>
      <c r="B8" s="37">
        <v>3</v>
      </c>
      <c r="C8" s="37"/>
      <c r="D8" s="15" t="s">
        <v>309</v>
      </c>
      <c r="E8" s="45">
        <v>45453</v>
      </c>
      <c r="F8" s="46">
        <v>45585</v>
      </c>
      <c r="G8" s="45">
        <v>45627</v>
      </c>
      <c r="H8" s="101">
        <f t="shared" si="4"/>
        <v>132</v>
      </c>
      <c r="I8" s="101">
        <f t="shared" si="5"/>
        <v>42</v>
      </c>
      <c r="J8" s="101">
        <f t="shared" si="6"/>
        <v>174</v>
      </c>
      <c r="K8" s="45">
        <v>45453</v>
      </c>
      <c r="L8" s="46">
        <v>45585</v>
      </c>
      <c r="M8" s="45">
        <v>45628</v>
      </c>
      <c r="N8" s="101">
        <f t="shared" si="7"/>
        <v>132</v>
      </c>
      <c r="O8" s="101">
        <f t="shared" si="8"/>
        <v>43</v>
      </c>
      <c r="P8" s="101">
        <f t="shared" si="9"/>
        <v>175</v>
      </c>
    </row>
    <row r="9" spans="1:16" x14ac:dyDescent="0.25">
      <c r="A9" s="187">
        <v>1</v>
      </c>
      <c r="B9" s="37">
        <v>4</v>
      </c>
      <c r="C9" s="37"/>
      <c r="D9" s="15" t="s">
        <v>310</v>
      </c>
      <c r="E9" s="45">
        <v>45453</v>
      </c>
      <c r="F9" s="46">
        <v>45584</v>
      </c>
      <c r="G9" s="45">
        <v>45626</v>
      </c>
      <c r="H9" s="101">
        <f t="shared" si="4"/>
        <v>131</v>
      </c>
      <c r="I9" s="101">
        <f t="shared" si="5"/>
        <v>42</v>
      </c>
      <c r="J9" s="101">
        <f t="shared" si="6"/>
        <v>173</v>
      </c>
      <c r="K9" s="45">
        <v>45453</v>
      </c>
      <c r="L9" s="46">
        <v>45584</v>
      </c>
      <c r="M9" s="45">
        <v>45626</v>
      </c>
      <c r="N9" s="101">
        <f t="shared" si="7"/>
        <v>131</v>
      </c>
      <c r="O9" s="101">
        <f t="shared" si="8"/>
        <v>42</v>
      </c>
      <c r="P9" s="101">
        <f t="shared" si="9"/>
        <v>173</v>
      </c>
    </row>
    <row r="10" spans="1:16" ht="14.45" customHeight="1" x14ac:dyDescent="0.25">
      <c r="A10" s="187">
        <v>1</v>
      </c>
      <c r="B10" s="37">
        <v>5</v>
      </c>
      <c r="C10" s="37"/>
      <c r="D10" s="15" t="s">
        <v>311</v>
      </c>
      <c r="E10" s="45">
        <v>45453</v>
      </c>
      <c r="F10" s="46">
        <v>45583</v>
      </c>
      <c r="G10" s="45">
        <v>45628</v>
      </c>
      <c r="H10" s="101">
        <f t="shared" si="4"/>
        <v>130</v>
      </c>
      <c r="I10" s="101">
        <f t="shared" si="5"/>
        <v>45</v>
      </c>
      <c r="J10" s="101">
        <f t="shared" si="6"/>
        <v>175</v>
      </c>
      <c r="K10" s="45">
        <v>45453</v>
      </c>
      <c r="L10" s="46">
        <v>45583</v>
      </c>
      <c r="M10" s="45">
        <v>45628</v>
      </c>
      <c r="N10" s="101">
        <f t="shared" si="7"/>
        <v>130</v>
      </c>
      <c r="O10" s="101">
        <f t="shared" si="8"/>
        <v>45</v>
      </c>
      <c r="P10" s="101">
        <f t="shared" si="9"/>
        <v>175</v>
      </c>
    </row>
    <row r="11" spans="1:16" ht="14.45" customHeight="1" x14ac:dyDescent="0.25">
      <c r="A11" s="187">
        <v>1</v>
      </c>
      <c r="B11" s="37">
        <v>6</v>
      </c>
      <c r="C11" s="37"/>
      <c r="D11" s="15" t="s">
        <v>312</v>
      </c>
      <c r="E11" s="45">
        <v>45453</v>
      </c>
      <c r="F11" s="46">
        <v>45586</v>
      </c>
      <c r="G11" s="45">
        <v>45628</v>
      </c>
      <c r="H11" s="101">
        <f t="shared" si="4"/>
        <v>133</v>
      </c>
      <c r="I11" s="101">
        <f t="shared" si="5"/>
        <v>42</v>
      </c>
      <c r="J11" s="101">
        <f t="shared" si="6"/>
        <v>175</v>
      </c>
      <c r="K11" s="45">
        <v>45453</v>
      </c>
      <c r="L11" s="46">
        <v>45586</v>
      </c>
      <c r="M11" s="45">
        <v>45629</v>
      </c>
      <c r="N11" s="101">
        <f t="shared" si="7"/>
        <v>133</v>
      </c>
      <c r="O11" s="101">
        <f t="shared" si="8"/>
        <v>43</v>
      </c>
      <c r="P11" s="101">
        <f t="shared" si="9"/>
        <v>176</v>
      </c>
    </row>
    <row r="12" spans="1:16" ht="14.45" customHeight="1" x14ac:dyDescent="0.25">
      <c r="A12" s="187">
        <v>1</v>
      </c>
      <c r="B12" s="37">
        <v>7</v>
      </c>
      <c r="C12" s="37"/>
      <c r="D12" s="15" t="s">
        <v>313</v>
      </c>
      <c r="E12" s="45">
        <v>45453</v>
      </c>
      <c r="F12" s="46">
        <v>45586</v>
      </c>
      <c r="G12" s="45">
        <v>45627</v>
      </c>
      <c r="H12" s="101">
        <f t="shared" si="4"/>
        <v>133</v>
      </c>
      <c r="I12" s="101">
        <f t="shared" si="5"/>
        <v>41</v>
      </c>
      <c r="J12" s="101">
        <f t="shared" si="6"/>
        <v>174</v>
      </c>
      <c r="K12" s="45">
        <v>45453</v>
      </c>
      <c r="L12" s="46">
        <v>45586</v>
      </c>
      <c r="M12" s="45">
        <v>45627</v>
      </c>
      <c r="N12" s="101">
        <f t="shared" si="7"/>
        <v>133</v>
      </c>
      <c r="O12" s="101">
        <f t="shared" si="8"/>
        <v>41</v>
      </c>
      <c r="P12" s="101">
        <f t="shared" si="9"/>
        <v>174</v>
      </c>
    </row>
    <row r="13" spans="1:16" ht="14.45" customHeight="1" x14ac:dyDescent="0.25">
      <c r="A13" s="187">
        <v>1</v>
      </c>
      <c r="B13" s="37">
        <v>8</v>
      </c>
      <c r="C13" s="37"/>
      <c r="D13" s="15" t="s">
        <v>314</v>
      </c>
      <c r="E13" s="45">
        <v>45453</v>
      </c>
      <c r="F13" s="46">
        <v>45586</v>
      </c>
      <c r="G13" s="45">
        <v>45625</v>
      </c>
      <c r="H13" s="101">
        <f t="shared" si="4"/>
        <v>133</v>
      </c>
      <c r="I13" s="101">
        <f t="shared" si="5"/>
        <v>39</v>
      </c>
      <c r="J13" s="101">
        <f t="shared" si="6"/>
        <v>172</v>
      </c>
      <c r="K13" s="45">
        <v>45453</v>
      </c>
      <c r="L13" s="46">
        <v>45586</v>
      </c>
      <c r="M13" s="45">
        <v>45623</v>
      </c>
      <c r="N13" s="101">
        <f t="shared" si="7"/>
        <v>133</v>
      </c>
      <c r="O13" s="101">
        <f t="shared" si="8"/>
        <v>37</v>
      </c>
      <c r="P13" s="101">
        <f t="shared" si="9"/>
        <v>170</v>
      </c>
    </row>
    <row r="14" spans="1:16" ht="14.45" customHeight="1" x14ac:dyDescent="0.25">
      <c r="A14" s="187">
        <v>1</v>
      </c>
      <c r="B14" s="37">
        <v>9</v>
      </c>
      <c r="C14" s="37"/>
      <c r="D14" s="15" t="s">
        <v>315</v>
      </c>
      <c r="E14" s="45">
        <v>45453</v>
      </c>
      <c r="F14" s="46">
        <v>45587</v>
      </c>
      <c r="G14" s="45">
        <v>45626</v>
      </c>
      <c r="H14" s="101">
        <f t="shared" si="4"/>
        <v>134</v>
      </c>
      <c r="I14" s="101">
        <f t="shared" si="5"/>
        <v>39</v>
      </c>
      <c r="J14" s="101">
        <f t="shared" si="6"/>
        <v>173</v>
      </c>
      <c r="K14" s="45">
        <v>45453</v>
      </c>
      <c r="L14" s="46">
        <v>45587</v>
      </c>
      <c r="M14" s="45">
        <v>45626</v>
      </c>
      <c r="N14" s="101">
        <f t="shared" si="7"/>
        <v>134</v>
      </c>
      <c r="O14" s="101">
        <f t="shared" si="8"/>
        <v>39</v>
      </c>
      <c r="P14" s="101">
        <f t="shared" si="9"/>
        <v>173</v>
      </c>
    </row>
    <row r="15" spans="1:16" ht="14.45" customHeight="1" x14ac:dyDescent="0.25">
      <c r="A15" s="187">
        <v>1</v>
      </c>
      <c r="B15" s="37">
        <v>10</v>
      </c>
      <c r="C15" s="37"/>
      <c r="D15" s="15" t="s">
        <v>64</v>
      </c>
      <c r="E15" s="45">
        <v>45453</v>
      </c>
      <c r="F15" s="46">
        <v>45584</v>
      </c>
      <c r="G15" s="45">
        <v>45623</v>
      </c>
      <c r="H15" s="101">
        <f t="shared" si="4"/>
        <v>131</v>
      </c>
      <c r="I15" s="101">
        <f t="shared" si="5"/>
        <v>39</v>
      </c>
      <c r="J15" s="101">
        <f t="shared" si="6"/>
        <v>170</v>
      </c>
      <c r="K15" s="45">
        <v>45453</v>
      </c>
      <c r="L15" s="46">
        <v>45584</v>
      </c>
      <c r="M15" s="45">
        <v>45623</v>
      </c>
      <c r="N15" s="101">
        <f t="shared" si="7"/>
        <v>131</v>
      </c>
      <c r="O15" s="101">
        <f t="shared" si="8"/>
        <v>39</v>
      </c>
      <c r="P15" s="101">
        <f t="shared" si="9"/>
        <v>170</v>
      </c>
    </row>
    <row r="16" spans="1:16" ht="14.45" customHeight="1" x14ac:dyDescent="0.25">
      <c r="A16" s="187">
        <v>1</v>
      </c>
      <c r="B16" s="37">
        <v>11</v>
      </c>
      <c r="C16" s="37"/>
      <c r="D16" s="15" t="s">
        <v>316</v>
      </c>
      <c r="E16" s="45">
        <v>45453</v>
      </c>
      <c r="F16" s="46">
        <v>45584</v>
      </c>
      <c r="G16" s="45">
        <v>45625</v>
      </c>
      <c r="H16" s="101">
        <f t="shared" si="4"/>
        <v>131</v>
      </c>
      <c r="I16" s="101">
        <f t="shared" si="5"/>
        <v>41</v>
      </c>
      <c r="J16" s="101">
        <f t="shared" si="6"/>
        <v>172</v>
      </c>
      <c r="K16" s="45">
        <v>45453</v>
      </c>
      <c r="L16" s="46">
        <v>45584</v>
      </c>
      <c r="M16" s="45">
        <v>45625</v>
      </c>
      <c r="N16" s="101">
        <f t="shared" si="7"/>
        <v>131</v>
      </c>
      <c r="O16" s="101">
        <f t="shared" si="8"/>
        <v>41</v>
      </c>
      <c r="P16" s="101">
        <f t="shared" si="9"/>
        <v>172</v>
      </c>
    </row>
    <row r="17" spans="1:16" ht="14.45" customHeight="1" x14ac:dyDescent="0.25">
      <c r="A17" s="187">
        <v>1</v>
      </c>
      <c r="B17" s="37">
        <v>12</v>
      </c>
      <c r="C17" s="37"/>
      <c r="D17" s="15" t="s">
        <v>317</v>
      </c>
      <c r="E17" s="45">
        <v>45453</v>
      </c>
      <c r="F17" s="46">
        <v>45583</v>
      </c>
      <c r="G17" s="45">
        <v>45626</v>
      </c>
      <c r="H17" s="101">
        <f t="shared" si="4"/>
        <v>130</v>
      </c>
      <c r="I17" s="101">
        <f t="shared" si="5"/>
        <v>43</v>
      </c>
      <c r="J17" s="101">
        <f t="shared" si="6"/>
        <v>173</v>
      </c>
      <c r="K17" s="45">
        <v>45453</v>
      </c>
      <c r="L17" s="46">
        <v>45583</v>
      </c>
      <c r="M17" s="45">
        <v>45626</v>
      </c>
      <c r="N17" s="101">
        <f t="shared" si="7"/>
        <v>130</v>
      </c>
      <c r="O17" s="101">
        <f t="shared" si="8"/>
        <v>43</v>
      </c>
      <c r="P17" s="101">
        <f t="shared" si="9"/>
        <v>173</v>
      </c>
    </row>
    <row r="18" spans="1:16" ht="14.45" customHeight="1" x14ac:dyDescent="0.25">
      <c r="A18" s="187">
        <v>1</v>
      </c>
      <c r="B18" s="37">
        <v>13</v>
      </c>
      <c r="C18" s="37"/>
      <c r="D18" s="15" t="s">
        <v>318</v>
      </c>
      <c r="E18" s="45">
        <v>45453</v>
      </c>
      <c r="F18" s="46">
        <v>45588</v>
      </c>
      <c r="G18" s="45">
        <v>45630</v>
      </c>
      <c r="H18" s="101">
        <f t="shared" si="4"/>
        <v>135</v>
      </c>
      <c r="I18" s="101">
        <f t="shared" si="5"/>
        <v>42</v>
      </c>
      <c r="J18" s="101">
        <f t="shared" si="6"/>
        <v>177</v>
      </c>
      <c r="K18" s="45">
        <v>45453</v>
      </c>
      <c r="L18" s="46">
        <v>45588</v>
      </c>
      <c r="M18" s="45">
        <v>45630</v>
      </c>
      <c r="N18" s="101">
        <f t="shared" si="7"/>
        <v>135</v>
      </c>
      <c r="O18" s="101">
        <f t="shared" si="8"/>
        <v>42</v>
      </c>
      <c r="P18" s="101">
        <f t="shared" si="9"/>
        <v>177</v>
      </c>
    </row>
    <row r="19" spans="1:16" ht="14.45" customHeight="1" x14ac:dyDescent="0.25">
      <c r="A19" s="187">
        <v>1</v>
      </c>
      <c r="B19" s="37">
        <v>14</v>
      </c>
      <c r="C19" s="37"/>
      <c r="D19" s="15" t="s">
        <v>319</v>
      </c>
      <c r="E19" s="45">
        <v>45453</v>
      </c>
      <c r="F19" s="46">
        <v>45587</v>
      </c>
      <c r="G19" s="45">
        <v>45628</v>
      </c>
      <c r="H19" s="101">
        <f t="shared" si="4"/>
        <v>134</v>
      </c>
      <c r="I19" s="101">
        <f t="shared" si="5"/>
        <v>41</v>
      </c>
      <c r="J19" s="101">
        <f t="shared" si="6"/>
        <v>175</v>
      </c>
      <c r="K19" s="45">
        <v>45453</v>
      </c>
      <c r="L19" s="46">
        <v>45587</v>
      </c>
      <c r="M19" s="45">
        <v>45628</v>
      </c>
      <c r="N19" s="101">
        <f t="shared" si="7"/>
        <v>134</v>
      </c>
      <c r="O19" s="101">
        <f t="shared" si="8"/>
        <v>41</v>
      </c>
      <c r="P19" s="101">
        <f t="shared" si="9"/>
        <v>175</v>
      </c>
    </row>
    <row r="20" spans="1:16" ht="14.45" customHeight="1" x14ac:dyDescent="0.25">
      <c r="A20" s="187">
        <v>1</v>
      </c>
      <c r="B20" s="37">
        <v>15</v>
      </c>
      <c r="C20" s="37"/>
      <c r="D20" s="15" t="s">
        <v>320</v>
      </c>
      <c r="E20" s="45">
        <v>45453</v>
      </c>
      <c r="F20" s="46">
        <v>45584</v>
      </c>
      <c r="G20" s="45">
        <v>45625</v>
      </c>
      <c r="H20" s="101">
        <f t="shared" si="4"/>
        <v>131</v>
      </c>
      <c r="I20" s="101">
        <f t="shared" si="5"/>
        <v>41</v>
      </c>
      <c r="J20" s="101">
        <f t="shared" si="6"/>
        <v>172</v>
      </c>
      <c r="K20" s="45">
        <v>45453</v>
      </c>
      <c r="L20" s="46">
        <v>45583</v>
      </c>
      <c r="M20" s="45">
        <v>45628</v>
      </c>
      <c r="N20" s="101">
        <f t="shared" si="7"/>
        <v>130</v>
      </c>
      <c r="O20" s="101">
        <f t="shared" si="8"/>
        <v>45</v>
      </c>
      <c r="P20" s="101">
        <f t="shared" si="9"/>
        <v>175</v>
      </c>
    </row>
    <row r="21" spans="1:16" ht="14.45" customHeight="1" x14ac:dyDescent="0.25">
      <c r="A21" s="187">
        <v>1</v>
      </c>
      <c r="B21" s="37">
        <v>16</v>
      </c>
      <c r="C21" s="37"/>
      <c r="D21" s="15" t="s">
        <v>321</v>
      </c>
      <c r="E21" s="45">
        <v>45453</v>
      </c>
      <c r="F21" s="46">
        <v>45585</v>
      </c>
      <c r="G21" s="45">
        <v>45623</v>
      </c>
      <c r="H21" s="101">
        <f t="shared" si="4"/>
        <v>132</v>
      </c>
      <c r="I21" s="101">
        <f t="shared" si="5"/>
        <v>38</v>
      </c>
      <c r="J21" s="101">
        <f t="shared" si="6"/>
        <v>170</v>
      </c>
      <c r="K21" s="45">
        <v>45453</v>
      </c>
      <c r="L21" s="46">
        <v>45585</v>
      </c>
      <c r="M21" s="45">
        <v>45623</v>
      </c>
      <c r="N21" s="101">
        <f t="shared" si="7"/>
        <v>132</v>
      </c>
      <c r="O21" s="101">
        <f t="shared" si="8"/>
        <v>38</v>
      </c>
      <c r="P21" s="101">
        <f t="shared" si="9"/>
        <v>170</v>
      </c>
    </row>
    <row r="22" spans="1:16" ht="14.45" customHeight="1" x14ac:dyDescent="0.25">
      <c r="A22" s="187">
        <v>1</v>
      </c>
      <c r="B22" s="37">
        <v>17</v>
      </c>
      <c r="C22" s="37"/>
      <c r="D22" s="15" t="s">
        <v>322</v>
      </c>
      <c r="E22" s="45">
        <v>45453</v>
      </c>
      <c r="F22" s="46">
        <v>45587</v>
      </c>
      <c r="G22" s="45">
        <v>45628</v>
      </c>
      <c r="H22" s="101">
        <f t="shared" si="4"/>
        <v>134</v>
      </c>
      <c r="I22" s="101">
        <f t="shared" si="5"/>
        <v>41</v>
      </c>
      <c r="J22" s="101">
        <f t="shared" si="6"/>
        <v>175</v>
      </c>
      <c r="K22" s="45">
        <v>45453</v>
      </c>
      <c r="L22" s="46">
        <v>45587</v>
      </c>
      <c r="M22" s="45">
        <v>45630</v>
      </c>
      <c r="N22" s="101">
        <f t="shared" si="7"/>
        <v>134</v>
      </c>
      <c r="O22" s="101">
        <f t="shared" si="8"/>
        <v>43</v>
      </c>
      <c r="P22" s="101">
        <f t="shared" si="9"/>
        <v>177</v>
      </c>
    </row>
    <row r="23" spans="1:16" ht="14.45" customHeight="1" x14ac:dyDescent="0.25">
      <c r="A23" s="187">
        <v>1</v>
      </c>
      <c r="B23" s="37">
        <v>18</v>
      </c>
      <c r="C23" s="37"/>
      <c r="D23" s="15" t="s">
        <v>323</v>
      </c>
      <c r="E23" s="45">
        <v>45453</v>
      </c>
      <c r="F23" s="46">
        <v>45584</v>
      </c>
      <c r="G23" s="45">
        <v>45624</v>
      </c>
      <c r="H23" s="101">
        <f t="shared" si="4"/>
        <v>131</v>
      </c>
      <c r="I23" s="101">
        <f t="shared" si="5"/>
        <v>40</v>
      </c>
      <c r="J23" s="101">
        <f t="shared" si="6"/>
        <v>171</v>
      </c>
      <c r="K23" s="45">
        <v>45453</v>
      </c>
      <c r="L23" s="46">
        <v>45584</v>
      </c>
      <c r="M23" s="45">
        <v>45626</v>
      </c>
      <c r="N23" s="101">
        <f t="shared" si="7"/>
        <v>131</v>
      </c>
      <c r="O23" s="101">
        <f t="shared" si="8"/>
        <v>42</v>
      </c>
      <c r="P23" s="101">
        <f t="shared" si="9"/>
        <v>173</v>
      </c>
    </row>
    <row r="24" spans="1:16" ht="14.45" customHeight="1" x14ac:dyDescent="0.25">
      <c r="A24" s="187">
        <v>1</v>
      </c>
      <c r="B24" s="37">
        <v>19</v>
      </c>
      <c r="C24" s="37"/>
      <c r="D24" s="15" t="s">
        <v>324</v>
      </c>
      <c r="E24" s="45">
        <v>45453</v>
      </c>
      <c r="F24" s="46">
        <v>45583</v>
      </c>
      <c r="G24" s="45">
        <v>45624</v>
      </c>
      <c r="H24" s="101">
        <f t="shared" si="4"/>
        <v>130</v>
      </c>
      <c r="I24" s="101">
        <f t="shared" si="5"/>
        <v>41</v>
      </c>
      <c r="J24" s="101">
        <f t="shared" si="6"/>
        <v>171</v>
      </c>
      <c r="K24" s="45">
        <v>45453</v>
      </c>
      <c r="L24" s="46">
        <v>45583</v>
      </c>
      <c r="M24" s="45">
        <v>45624</v>
      </c>
      <c r="N24" s="101">
        <f t="shared" si="7"/>
        <v>130</v>
      </c>
      <c r="O24" s="101">
        <f t="shared" si="8"/>
        <v>41</v>
      </c>
      <c r="P24" s="101">
        <f t="shared" si="9"/>
        <v>171</v>
      </c>
    </row>
    <row r="25" spans="1:16" ht="14.45" customHeight="1" x14ac:dyDescent="0.25">
      <c r="A25" s="187">
        <v>1</v>
      </c>
      <c r="B25" s="37">
        <v>20</v>
      </c>
      <c r="C25" s="37"/>
      <c r="D25" s="15" t="s">
        <v>325</v>
      </c>
      <c r="E25" s="45">
        <v>45453</v>
      </c>
      <c r="F25" s="46">
        <v>45587</v>
      </c>
      <c r="G25" s="45">
        <v>45626</v>
      </c>
      <c r="H25" s="101">
        <f t="shared" si="4"/>
        <v>134</v>
      </c>
      <c r="I25" s="101">
        <f t="shared" si="5"/>
        <v>39</v>
      </c>
      <c r="J25" s="101">
        <f t="shared" si="6"/>
        <v>173</v>
      </c>
      <c r="K25" s="45">
        <v>45453</v>
      </c>
      <c r="L25" s="46">
        <v>45587</v>
      </c>
      <c r="M25" s="45">
        <v>45626</v>
      </c>
      <c r="N25" s="101">
        <f t="shared" si="7"/>
        <v>134</v>
      </c>
      <c r="O25" s="101">
        <f t="shared" si="8"/>
        <v>39</v>
      </c>
      <c r="P25" s="101">
        <f t="shared" si="9"/>
        <v>173</v>
      </c>
    </row>
    <row r="26" spans="1:16" ht="14.45" customHeight="1" x14ac:dyDescent="0.25">
      <c r="A26" s="187">
        <v>1</v>
      </c>
      <c r="B26" s="37">
        <v>21</v>
      </c>
      <c r="C26" s="37"/>
      <c r="D26" s="15" t="s">
        <v>326</v>
      </c>
      <c r="E26" s="45">
        <v>45453</v>
      </c>
      <c r="F26" s="46">
        <v>45586</v>
      </c>
      <c r="G26" s="45">
        <v>45625</v>
      </c>
      <c r="H26" s="101">
        <f t="shared" si="4"/>
        <v>133</v>
      </c>
      <c r="I26" s="101">
        <f t="shared" si="5"/>
        <v>39</v>
      </c>
      <c r="J26" s="101">
        <f t="shared" si="6"/>
        <v>172</v>
      </c>
      <c r="K26" s="45">
        <v>45453</v>
      </c>
      <c r="L26" s="46">
        <v>45586</v>
      </c>
      <c r="M26" s="45">
        <v>45626</v>
      </c>
      <c r="N26" s="101">
        <f t="shared" si="7"/>
        <v>133</v>
      </c>
      <c r="O26" s="101">
        <f t="shared" si="8"/>
        <v>40</v>
      </c>
      <c r="P26" s="101">
        <f t="shared" si="9"/>
        <v>173</v>
      </c>
    </row>
    <row r="27" spans="1:16" ht="14.45" customHeight="1" x14ac:dyDescent="0.25">
      <c r="A27" s="187">
        <v>1</v>
      </c>
      <c r="B27" s="37">
        <v>22</v>
      </c>
      <c r="C27" s="37"/>
      <c r="D27" s="15" t="s">
        <v>327</v>
      </c>
      <c r="E27" s="45">
        <v>45453</v>
      </c>
      <c r="F27" s="46">
        <v>45586</v>
      </c>
      <c r="G27" s="45">
        <v>45627</v>
      </c>
      <c r="H27" s="101">
        <f t="shared" si="4"/>
        <v>133</v>
      </c>
      <c r="I27" s="101">
        <f t="shared" si="5"/>
        <v>41</v>
      </c>
      <c r="J27" s="101">
        <f t="shared" si="6"/>
        <v>174</v>
      </c>
      <c r="K27" s="45">
        <v>45453</v>
      </c>
      <c r="L27" s="46">
        <v>45586</v>
      </c>
      <c r="M27" s="45">
        <v>45629</v>
      </c>
      <c r="N27" s="101">
        <f t="shared" si="7"/>
        <v>133</v>
      </c>
      <c r="O27" s="101">
        <f t="shared" si="8"/>
        <v>43</v>
      </c>
      <c r="P27" s="101">
        <f t="shared" si="9"/>
        <v>176</v>
      </c>
    </row>
    <row r="28" spans="1:16" ht="14.45" customHeight="1" x14ac:dyDescent="0.25">
      <c r="A28" s="187">
        <v>1</v>
      </c>
      <c r="B28" s="37">
        <v>23</v>
      </c>
      <c r="C28" s="48"/>
      <c r="D28" s="15" t="s">
        <v>328</v>
      </c>
      <c r="E28" s="45">
        <v>45453</v>
      </c>
      <c r="F28" s="46">
        <v>45586</v>
      </c>
      <c r="G28" s="45">
        <v>45628</v>
      </c>
      <c r="H28" s="101">
        <f t="shared" si="4"/>
        <v>133</v>
      </c>
      <c r="I28" s="101">
        <f t="shared" si="5"/>
        <v>42</v>
      </c>
      <c r="J28" s="101">
        <f t="shared" si="6"/>
        <v>175</v>
      </c>
      <c r="K28" s="45">
        <v>45453</v>
      </c>
      <c r="L28" s="46">
        <v>45586</v>
      </c>
      <c r="M28" s="45">
        <v>45628</v>
      </c>
      <c r="N28" s="101">
        <f t="shared" si="7"/>
        <v>133</v>
      </c>
      <c r="O28" s="101">
        <f t="shared" si="8"/>
        <v>42</v>
      </c>
      <c r="P28" s="101">
        <f t="shared" si="9"/>
        <v>175</v>
      </c>
    </row>
    <row r="29" spans="1:16" ht="14.45" customHeight="1" x14ac:dyDescent="0.25">
      <c r="A29" s="187">
        <v>1</v>
      </c>
      <c r="B29" s="37">
        <v>24</v>
      </c>
      <c r="C29" s="48"/>
      <c r="D29" s="15" t="s">
        <v>329</v>
      </c>
      <c r="E29" s="45">
        <v>45453</v>
      </c>
      <c r="F29" s="46">
        <v>45587</v>
      </c>
      <c r="G29" s="45">
        <v>45628</v>
      </c>
      <c r="H29" s="101">
        <f t="shared" si="4"/>
        <v>134</v>
      </c>
      <c r="I29" s="101">
        <f t="shared" si="5"/>
        <v>41</v>
      </c>
      <c r="J29" s="101">
        <f t="shared" si="6"/>
        <v>175</v>
      </c>
      <c r="K29" s="45">
        <v>45453</v>
      </c>
      <c r="L29" s="46">
        <v>45587</v>
      </c>
      <c r="M29" s="45">
        <v>45628</v>
      </c>
      <c r="N29" s="101">
        <f t="shared" si="7"/>
        <v>134</v>
      </c>
      <c r="O29" s="101">
        <f t="shared" si="8"/>
        <v>41</v>
      </c>
      <c r="P29" s="101">
        <f t="shared" si="9"/>
        <v>175</v>
      </c>
    </row>
    <row r="30" spans="1:16" ht="14.45" customHeight="1" x14ac:dyDescent="0.25">
      <c r="A30" s="187">
        <v>1</v>
      </c>
      <c r="B30" s="37">
        <v>25</v>
      </c>
      <c r="C30" s="48"/>
      <c r="D30" s="15" t="s">
        <v>330</v>
      </c>
      <c r="E30" s="45">
        <v>45453</v>
      </c>
      <c r="F30" s="46">
        <v>45586</v>
      </c>
      <c r="G30" s="45">
        <v>45629</v>
      </c>
      <c r="H30" s="101">
        <f t="shared" si="4"/>
        <v>133</v>
      </c>
      <c r="I30" s="101">
        <f t="shared" si="5"/>
        <v>43</v>
      </c>
      <c r="J30" s="101">
        <f t="shared" si="6"/>
        <v>176</v>
      </c>
      <c r="K30" s="45">
        <v>45453</v>
      </c>
      <c r="L30" s="46">
        <v>45586</v>
      </c>
      <c r="M30" s="45">
        <v>45629</v>
      </c>
      <c r="N30" s="101">
        <f t="shared" si="7"/>
        <v>133</v>
      </c>
      <c r="O30" s="101">
        <f t="shared" si="8"/>
        <v>43</v>
      </c>
      <c r="P30" s="101">
        <f t="shared" si="9"/>
        <v>176</v>
      </c>
    </row>
    <row r="31" spans="1:16" ht="14.45" customHeight="1" x14ac:dyDescent="0.25">
      <c r="A31" s="187">
        <v>1</v>
      </c>
      <c r="B31" s="37">
        <v>26</v>
      </c>
      <c r="C31" s="48"/>
      <c r="D31" s="15" t="s">
        <v>331</v>
      </c>
      <c r="E31" s="45">
        <v>45453</v>
      </c>
      <c r="F31" s="46">
        <v>45583</v>
      </c>
      <c r="G31" s="45">
        <v>45623</v>
      </c>
      <c r="H31" s="101">
        <f t="shared" si="4"/>
        <v>130</v>
      </c>
      <c r="I31" s="101">
        <f t="shared" si="5"/>
        <v>40</v>
      </c>
      <c r="J31" s="101">
        <f t="shared" si="6"/>
        <v>170</v>
      </c>
      <c r="K31" s="45">
        <v>45453</v>
      </c>
      <c r="L31" s="46">
        <v>45583</v>
      </c>
      <c r="M31" s="45">
        <v>45625</v>
      </c>
      <c r="N31" s="101">
        <f t="shared" si="7"/>
        <v>130</v>
      </c>
      <c r="O31" s="101">
        <f t="shared" si="8"/>
        <v>42</v>
      </c>
      <c r="P31" s="101">
        <f t="shared" si="9"/>
        <v>172</v>
      </c>
    </row>
    <row r="32" spans="1:16" ht="14.45" customHeight="1" x14ac:dyDescent="0.25">
      <c r="A32" s="187">
        <v>1</v>
      </c>
      <c r="B32" s="37">
        <v>27</v>
      </c>
      <c r="C32" s="48"/>
      <c r="D32" s="15" t="s">
        <v>332</v>
      </c>
      <c r="E32" s="45">
        <v>45453</v>
      </c>
      <c r="F32" s="46">
        <v>45583</v>
      </c>
      <c r="G32" s="45">
        <v>45623</v>
      </c>
      <c r="H32" s="101">
        <f t="shared" si="4"/>
        <v>130</v>
      </c>
      <c r="I32" s="101">
        <f t="shared" si="5"/>
        <v>40</v>
      </c>
      <c r="J32" s="101">
        <f t="shared" si="6"/>
        <v>170</v>
      </c>
      <c r="K32" s="45">
        <v>45453</v>
      </c>
      <c r="L32" s="46">
        <v>45583</v>
      </c>
      <c r="M32" s="45">
        <v>45624</v>
      </c>
      <c r="N32" s="101">
        <f t="shared" si="7"/>
        <v>130</v>
      </c>
      <c r="O32" s="101">
        <f t="shared" si="8"/>
        <v>41</v>
      </c>
      <c r="P32" s="101">
        <f t="shared" si="9"/>
        <v>171</v>
      </c>
    </row>
    <row r="33" spans="1:16" ht="14.45" customHeight="1" x14ac:dyDescent="0.25">
      <c r="A33" s="187">
        <v>1</v>
      </c>
      <c r="B33" s="37">
        <v>28</v>
      </c>
      <c r="C33" s="48"/>
      <c r="D33" s="15" t="s">
        <v>333</v>
      </c>
      <c r="E33" s="45">
        <v>45453</v>
      </c>
      <c r="F33" s="46">
        <v>45584</v>
      </c>
      <c r="G33" s="45">
        <v>45628</v>
      </c>
      <c r="H33" s="101">
        <f t="shared" si="4"/>
        <v>131</v>
      </c>
      <c r="I33" s="101">
        <f t="shared" si="5"/>
        <v>44</v>
      </c>
      <c r="J33" s="101">
        <f t="shared" si="6"/>
        <v>175</v>
      </c>
      <c r="K33" s="45">
        <v>45453</v>
      </c>
      <c r="L33" s="46">
        <v>45585</v>
      </c>
      <c r="M33" s="45">
        <v>45630</v>
      </c>
      <c r="N33" s="101">
        <f t="shared" si="7"/>
        <v>132</v>
      </c>
      <c r="O33" s="101">
        <f t="shared" si="8"/>
        <v>45</v>
      </c>
      <c r="P33" s="101">
        <f t="shared" si="9"/>
        <v>177</v>
      </c>
    </row>
    <row r="34" spans="1:16" ht="14.45" customHeight="1" x14ac:dyDescent="0.25">
      <c r="A34" s="187">
        <v>1</v>
      </c>
      <c r="B34" s="37">
        <v>29</v>
      </c>
      <c r="C34" s="48"/>
      <c r="D34" s="15" t="s">
        <v>334</v>
      </c>
      <c r="E34" s="45">
        <v>45453</v>
      </c>
      <c r="F34" s="46">
        <v>45582</v>
      </c>
      <c r="G34" s="45">
        <v>45624</v>
      </c>
      <c r="H34" s="101">
        <f t="shared" si="4"/>
        <v>129</v>
      </c>
      <c r="I34" s="101">
        <f t="shared" si="5"/>
        <v>42</v>
      </c>
      <c r="J34" s="101">
        <f t="shared" si="6"/>
        <v>171</v>
      </c>
      <c r="K34" s="45">
        <v>45453</v>
      </c>
      <c r="L34" s="46">
        <v>45582</v>
      </c>
      <c r="M34" s="45">
        <v>45625</v>
      </c>
      <c r="N34" s="101">
        <f t="shared" si="7"/>
        <v>129</v>
      </c>
      <c r="O34" s="101">
        <f t="shared" si="8"/>
        <v>43</v>
      </c>
      <c r="P34" s="101">
        <f t="shared" si="9"/>
        <v>172</v>
      </c>
    </row>
    <row r="35" spans="1:16" ht="14.45" customHeight="1" x14ac:dyDescent="0.25">
      <c r="A35" s="187">
        <v>1</v>
      </c>
      <c r="B35" s="37">
        <v>30</v>
      </c>
      <c r="C35" s="37"/>
      <c r="D35" s="49" t="s">
        <v>335</v>
      </c>
      <c r="E35" s="45">
        <v>45453</v>
      </c>
      <c r="F35" s="45">
        <v>45585</v>
      </c>
      <c r="G35" s="45">
        <v>45628</v>
      </c>
      <c r="H35" s="101">
        <f t="shared" si="4"/>
        <v>132</v>
      </c>
      <c r="I35" s="101">
        <f t="shared" si="5"/>
        <v>43</v>
      </c>
      <c r="J35" s="101">
        <f t="shared" si="6"/>
        <v>175</v>
      </c>
      <c r="K35" s="45">
        <v>45453</v>
      </c>
      <c r="L35" s="45">
        <v>45585</v>
      </c>
      <c r="M35" s="45">
        <v>45628</v>
      </c>
      <c r="N35" s="101">
        <f t="shared" si="7"/>
        <v>132</v>
      </c>
      <c r="O35" s="101">
        <f t="shared" si="8"/>
        <v>43</v>
      </c>
      <c r="P35" s="101">
        <f t="shared" si="9"/>
        <v>175</v>
      </c>
    </row>
    <row r="36" spans="1:16" ht="14.45" customHeight="1" x14ac:dyDescent="0.25">
      <c r="A36" s="187">
        <v>1</v>
      </c>
      <c r="B36" s="37">
        <v>31</v>
      </c>
      <c r="C36" s="37"/>
      <c r="D36" s="49" t="s">
        <v>336</v>
      </c>
      <c r="E36" s="45">
        <v>45453</v>
      </c>
      <c r="F36" s="45">
        <v>45583</v>
      </c>
      <c r="G36" s="45">
        <v>45626</v>
      </c>
      <c r="H36" s="101">
        <f t="shared" si="4"/>
        <v>130</v>
      </c>
      <c r="I36" s="101">
        <f t="shared" si="5"/>
        <v>43</v>
      </c>
      <c r="J36" s="101">
        <f t="shared" si="6"/>
        <v>173</v>
      </c>
      <c r="K36" s="45">
        <v>45453</v>
      </c>
      <c r="L36" s="45">
        <v>45583</v>
      </c>
      <c r="M36" s="45">
        <v>45626</v>
      </c>
      <c r="N36" s="101">
        <f t="shared" si="7"/>
        <v>130</v>
      </c>
      <c r="O36" s="101">
        <f t="shared" si="8"/>
        <v>43</v>
      </c>
      <c r="P36" s="101">
        <f t="shared" si="9"/>
        <v>173</v>
      </c>
    </row>
    <row r="37" spans="1:16" ht="14.45" customHeight="1" x14ac:dyDescent="0.25">
      <c r="A37" s="187">
        <v>1</v>
      </c>
      <c r="B37" s="37">
        <v>32</v>
      </c>
      <c r="C37" s="37"/>
      <c r="D37" s="49" t="s">
        <v>65</v>
      </c>
      <c r="E37" s="45">
        <v>45453</v>
      </c>
      <c r="F37" s="45">
        <v>45585</v>
      </c>
      <c r="G37" s="45">
        <v>45621</v>
      </c>
      <c r="H37" s="101">
        <f t="shared" si="4"/>
        <v>132</v>
      </c>
      <c r="I37" s="101">
        <f t="shared" si="5"/>
        <v>36</v>
      </c>
      <c r="J37" s="101">
        <f t="shared" si="6"/>
        <v>168</v>
      </c>
      <c r="K37" s="45">
        <v>45453</v>
      </c>
      <c r="L37" s="45">
        <v>45585</v>
      </c>
      <c r="M37" s="45">
        <v>45621</v>
      </c>
      <c r="N37" s="101">
        <f t="shared" si="7"/>
        <v>132</v>
      </c>
      <c r="O37" s="101">
        <f t="shared" si="8"/>
        <v>36</v>
      </c>
      <c r="P37" s="101">
        <f t="shared" si="9"/>
        <v>168</v>
      </c>
    </row>
    <row r="38" spans="1:16" ht="14.45" customHeight="1" x14ac:dyDescent="0.25">
      <c r="A38" s="187">
        <v>1</v>
      </c>
      <c r="B38" s="37">
        <v>33</v>
      </c>
      <c r="C38" s="37"/>
      <c r="D38" s="49" t="s">
        <v>337</v>
      </c>
      <c r="E38" s="45">
        <v>45453</v>
      </c>
      <c r="F38" s="45">
        <v>45584</v>
      </c>
      <c r="G38" s="45">
        <v>45623</v>
      </c>
      <c r="H38" s="101">
        <f t="shared" si="4"/>
        <v>131</v>
      </c>
      <c r="I38" s="101">
        <f t="shared" si="5"/>
        <v>39</v>
      </c>
      <c r="J38" s="101">
        <f t="shared" si="6"/>
        <v>170</v>
      </c>
      <c r="K38" s="45">
        <v>45453</v>
      </c>
      <c r="L38" s="45">
        <v>45584</v>
      </c>
      <c r="M38" s="45">
        <v>45623</v>
      </c>
      <c r="N38" s="101">
        <f t="shared" si="7"/>
        <v>131</v>
      </c>
      <c r="O38" s="101">
        <f t="shared" si="8"/>
        <v>39</v>
      </c>
      <c r="P38" s="101">
        <f t="shared" si="9"/>
        <v>170</v>
      </c>
    </row>
    <row r="39" spans="1:16" ht="14.45" customHeight="1" x14ac:dyDescent="0.25">
      <c r="A39" s="187">
        <v>1</v>
      </c>
      <c r="B39" s="37">
        <v>34</v>
      </c>
      <c r="C39" s="37"/>
      <c r="D39" s="49"/>
      <c r="E39" s="45"/>
      <c r="F39" s="45"/>
      <c r="G39" s="45"/>
      <c r="H39" s="101">
        <f t="shared" si="4"/>
        <v>0</v>
      </c>
      <c r="I39" s="101">
        <f t="shared" si="5"/>
        <v>0</v>
      </c>
      <c r="J39" s="101">
        <f t="shared" si="6"/>
        <v>0</v>
      </c>
      <c r="K39" s="45"/>
      <c r="L39" s="45"/>
      <c r="M39" s="45"/>
      <c r="N39" s="101">
        <f t="shared" si="7"/>
        <v>0</v>
      </c>
      <c r="O39" s="101">
        <f t="shared" si="8"/>
        <v>0</v>
      </c>
      <c r="P39" s="101">
        <f t="shared" si="9"/>
        <v>0</v>
      </c>
    </row>
    <row r="40" spans="1:16" ht="14.45" customHeight="1" x14ac:dyDescent="0.25">
      <c r="A40" s="187">
        <v>1</v>
      </c>
      <c r="B40" s="37">
        <v>35</v>
      </c>
      <c r="C40" s="37"/>
      <c r="D40" s="49"/>
      <c r="E40" s="45"/>
      <c r="F40" s="45"/>
      <c r="G40" s="45"/>
      <c r="H40" s="101">
        <f t="shared" si="4"/>
        <v>0</v>
      </c>
      <c r="I40" s="101">
        <f t="shared" si="5"/>
        <v>0</v>
      </c>
      <c r="J40" s="101">
        <f t="shared" si="6"/>
        <v>0</v>
      </c>
      <c r="K40" s="45"/>
      <c r="L40" s="45"/>
      <c r="M40" s="45"/>
      <c r="N40" s="101">
        <f t="shared" si="7"/>
        <v>0</v>
      </c>
      <c r="O40" s="101">
        <f t="shared" si="8"/>
        <v>0</v>
      </c>
      <c r="P40" s="101">
        <f t="shared" si="9"/>
        <v>0</v>
      </c>
    </row>
    <row r="41" spans="1:16" ht="14.45" customHeight="1" x14ac:dyDescent="0.25">
      <c r="A41" s="187">
        <v>1</v>
      </c>
      <c r="B41" s="37">
        <v>36</v>
      </c>
      <c r="C41" s="37"/>
      <c r="D41" s="49"/>
      <c r="E41" s="45"/>
      <c r="F41" s="45"/>
      <c r="G41" s="45"/>
      <c r="H41" s="101">
        <f t="shared" si="4"/>
        <v>0</v>
      </c>
      <c r="I41" s="101">
        <f t="shared" si="5"/>
        <v>0</v>
      </c>
      <c r="J41" s="101">
        <f t="shared" si="6"/>
        <v>0</v>
      </c>
      <c r="K41" s="45"/>
      <c r="L41" s="45"/>
      <c r="M41" s="45"/>
      <c r="N41" s="101">
        <f t="shared" si="7"/>
        <v>0</v>
      </c>
      <c r="O41" s="101">
        <f t="shared" si="8"/>
        <v>0</v>
      </c>
      <c r="P41" s="101">
        <f t="shared" si="9"/>
        <v>0</v>
      </c>
    </row>
    <row r="42" spans="1:16" ht="14.45" customHeight="1" x14ac:dyDescent="0.25">
      <c r="A42" s="187">
        <v>1</v>
      </c>
      <c r="B42" s="37">
        <v>37</v>
      </c>
      <c r="C42" s="37"/>
      <c r="D42" s="49"/>
      <c r="E42" s="45"/>
      <c r="F42" s="45"/>
      <c r="G42" s="45"/>
      <c r="H42" s="101">
        <f t="shared" si="4"/>
        <v>0</v>
      </c>
      <c r="I42" s="101">
        <f t="shared" si="5"/>
        <v>0</v>
      </c>
      <c r="J42" s="101">
        <f t="shared" si="6"/>
        <v>0</v>
      </c>
      <c r="K42" s="45"/>
      <c r="L42" s="45"/>
      <c r="M42" s="45"/>
      <c r="N42" s="101">
        <f t="shared" si="7"/>
        <v>0</v>
      </c>
      <c r="O42" s="101">
        <f t="shared" si="8"/>
        <v>0</v>
      </c>
      <c r="P42" s="101">
        <f t="shared" si="9"/>
        <v>0</v>
      </c>
    </row>
    <row r="43" spans="1:16" ht="14.45" customHeight="1" x14ac:dyDescent="0.25">
      <c r="A43" s="187">
        <v>1</v>
      </c>
      <c r="B43" s="37">
        <v>38</v>
      </c>
      <c r="C43" s="37"/>
      <c r="D43" s="49"/>
      <c r="E43" s="45"/>
      <c r="F43" s="45"/>
      <c r="G43" s="45"/>
      <c r="H43" s="101">
        <f t="shared" si="4"/>
        <v>0</v>
      </c>
      <c r="I43" s="101">
        <f t="shared" si="5"/>
        <v>0</v>
      </c>
      <c r="J43" s="101">
        <f t="shared" si="6"/>
        <v>0</v>
      </c>
      <c r="K43" s="45"/>
      <c r="L43" s="45"/>
      <c r="M43" s="45"/>
      <c r="N43" s="101">
        <f t="shared" si="7"/>
        <v>0</v>
      </c>
      <c r="O43" s="101">
        <f t="shared" si="8"/>
        <v>0</v>
      </c>
      <c r="P43" s="101">
        <f t="shared" si="9"/>
        <v>0</v>
      </c>
    </row>
    <row r="44" spans="1:16" ht="14.45" customHeight="1" x14ac:dyDescent="0.25">
      <c r="A44" s="187">
        <v>1</v>
      </c>
      <c r="B44" s="37">
        <v>39</v>
      </c>
      <c r="C44" s="37"/>
      <c r="D44" s="49"/>
      <c r="E44" s="45"/>
      <c r="F44" s="45"/>
      <c r="G44" s="45"/>
      <c r="H44" s="101">
        <f t="shared" si="4"/>
        <v>0</v>
      </c>
      <c r="I44" s="101">
        <f t="shared" si="5"/>
        <v>0</v>
      </c>
      <c r="J44" s="101">
        <f t="shared" si="6"/>
        <v>0</v>
      </c>
      <c r="K44" s="45"/>
      <c r="L44" s="45"/>
      <c r="M44" s="45"/>
      <c r="N44" s="101">
        <f t="shared" si="7"/>
        <v>0</v>
      </c>
      <c r="O44" s="101">
        <f t="shared" si="8"/>
        <v>0</v>
      </c>
      <c r="P44" s="101">
        <f t="shared" si="9"/>
        <v>0</v>
      </c>
    </row>
    <row r="45" spans="1:16" ht="14.45" customHeight="1" x14ac:dyDescent="0.25">
      <c r="A45" s="187">
        <v>1</v>
      </c>
      <c r="B45" s="37">
        <v>40</v>
      </c>
      <c r="C45" s="37"/>
      <c r="D45" s="49"/>
      <c r="E45" s="45"/>
      <c r="F45" s="45"/>
      <c r="G45" s="45"/>
      <c r="H45" s="101">
        <f t="shared" si="4"/>
        <v>0</v>
      </c>
      <c r="I45" s="101">
        <f t="shared" si="5"/>
        <v>0</v>
      </c>
      <c r="J45" s="101">
        <f t="shared" si="6"/>
        <v>0</v>
      </c>
      <c r="K45" s="45"/>
      <c r="L45" s="45"/>
      <c r="M45" s="45"/>
      <c r="N45" s="101">
        <f t="shared" si="7"/>
        <v>0</v>
      </c>
      <c r="O45" s="101">
        <f t="shared" si="8"/>
        <v>0</v>
      </c>
      <c r="P45" s="101">
        <f t="shared" si="9"/>
        <v>0</v>
      </c>
    </row>
    <row r="46" spans="1:16" ht="14.45" customHeight="1" x14ac:dyDescent="0.25">
      <c r="A46" s="187">
        <v>1</v>
      </c>
      <c r="B46" s="37">
        <v>41</v>
      </c>
      <c r="C46" s="47"/>
      <c r="D46" s="49"/>
      <c r="E46" s="45"/>
      <c r="F46" s="50"/>
      <c r="G46" s="50"/>
      <c r="H46" s="101">
        <f t="shared" si="4"/>
        <v>0</v>
      </c>
      <c r="I46" s="101">
        <f t="shared" si="5"/>
        <v>0</v>
      </c>
      <c r="J46" s="101">
        <f t="shared" si="6"/>
        <v>0</v>
      </c>
      <c r="K46" s="45"/>
      <c r="L46" s="45"/>
      <c r="M46" s="45"/>
      <c r="N46" s="101">
        <f t="shared" si="7"/>
        <v>0</v>
      </c>
      <c r="O46" s="101">
        <f t="shared" si="8"/>
        <v>0</v>
      </c>
      <c r="P46" s="101">
        <f t="shared" si="9"/>
        <v>0</v>
      </c>
    </row>
    <row r="47" spans="1:16" ht="14.45" customHeight="1" x14ac:dyDescent="0.25">
      <c r="A47" s="187">
        <v>1</v>
      </c>
      <c r="B47" s="37">
        <v>42</v>
      </c>
      <c r="C47" s="47"/>
      <c r="D47" s="49"/>
      <c r="E47" s="45"/>
      <c r="F47" s="50"/>
      <c r="G47" s="50"/>
      <c r="H47" s="101">
        <f t="shared" si="4"/>
        <v>0</v>
      </c>
      <c r="I47" s="101">
        <f t="shared" si="5"/>
        <v>0</v>
      </c>
      <c r="J47" s="101">
        <f t="shared" si="6"/>
        <v>0</v>
      </c>
      <c r="K47" s="45"/>
      <c r="L47" s="45"/>
      <c r="M47" s="45"/>
      <c r="N47" s="101">
        <f t="shared" si="7"/>
        <v>0</v>
      </c>
      <c r="O47" s="101">
        <f t="shared" si="8"/>
        <v>0</v>
      </c>
      <c r="P47" s="101">
        <f t="shared" si="9"/>
        <v>0</v>
      </c>
    </row>
    <row r="48" spans="1:16" ht="14.45" customHeight="1" x14ac:dyDescent="0.25">
      <c r="A48" s="187">
        <v>1</v>
      </c>
      <c r="B48" s="37">
        <v>43</v>
      </c>
      <c r="C48" s="47"/>
      <c r="D48" s="49"/>
      <c r="E48" s="45"/>
      <c r="F48" s="50"/>
      <c r="G48" s="50"/>
      <c r="H48" s="101">
        <f t="shared" si="4"/>
        <v>0</v>
      </c>
      <c r="I48" s="101">
        <f t="shared" si="5"/>
        <v>0</v>
      </c>
      <c r="J48" s="101">
        <f t="shared" si="6"/>
        <v>0</v>
      </c>
      <c r="K48" s="45"/>
      <c r="L48" s="45"/>
      <c r="M48" s="45"/>
      <c r="N48" s="101">
        <f t="shared" si="7"/>
        <v>0</v>
      </c>
      <c r="O48" s="101">
        <f t="shared" si="8"/>
        <v>0</v>
      </c>
      <c r="P48" s="101">
        <f t="shared" si="9"/>
        <v>0</v>
      </c>
    </row>
    <row r="49" spans="1:16" ht="14.45" customHeight="1" x14ac:dyDescent="0.25">
      <c r="A49" s="187">
        <v>1</v>
      </c>
      <c r="B49" s="37">
        <v>44</v>
      </c>
      <c r="C49" s="47"/>
      <c r="D49" s="49"/>
      <c r="E49" s="45"/>
      <c r="F49" s="50"/>
      <c r="G49" s="50"/>
      <c r="H49" s="101">
        <f t="shared" si="4"/>
        <v>0</v>
      </c>
      <c r="I49" s="101">
        <f t="shared" si="5"/>
        <v>0</v>
      </c>
      <c r="J49" s="101">
        <f t="shared" si="6"/>
        <v>0</v>
      </c>
      <c r="K49" s="45"/>
      <c r="L49" s="45"/>
      <c r="M49" s="45"/>
      <c r="N49" s="101">
        <f t="shared" si="7"/>
        <v>0</v>
      </c>
      <c r="O49" s="101">
        <f t="shared" si="8"/>
        <v>0</v>
      </c>
      <c r="P49" s="101">
        <f t="shared" si="9"/>
        <v>0</v>
      </c>
    </row>
    <row r="50" spans="1:16" ht="14.45" customHeight="1" x14ac:dyDescent="0.25">
      <c r="A50" s="187">
        <v>1</v>
      </c>
      <c r="B50" s="37">
        <v>45</v>
      </c>
      <c r="C50" s="47"/>
      <c r="D50" s="49"/>
      <c r="E50" s="45"/>
      <c r="F50" s="50"/>
      <c r="G50" s="50"/>
      <c r="H50" s="101">
        <f t="shared" si="4"/>
        <v>0</v>
      </c>
      <c r="I50" s="101">
        <f t="shared" si="5"/>
        <v>0</v>
      </c>
      <c r="J50" s="101">
        <f t="shared" si="6"/>
        <v>0</v>
      </c>
      <c r="K50" s="45"/>
      <c r="L50" s="45"/>
      <c r="M50" s="45"/>
      <c r="N50" s="101">
        <f t="shared" si="7"/>
        <v>0</v>
      </c>
      <c r="O50" s="101">
        <f t="shared" si="8"/>
        <v>0</v>
      </c>
      <c r="P50" s="101">
        <f t="shared" si="9"/>
        <v>0</v>
      </c>
    </row>
    <row r="51" spans="1:16" ht="14.45" customHeight="1" x14ac:dyDescent="0.25">
      <c r="A51" s="187">
        <v>1</v>
      </c>
      <c r="B51" s="37">
        <v>46</v>
      </c>
      <c r="C51" s="47"/>
      <c r="D51" s="49"/>
      <c r="E51" s="45"/>
      <c r="F51" s="50"/>
      <c r="G51" s="50"/>
      <c r="H51" s="101">
        <f t="shared" si="4"/>
        <v>0</v>
      </c>
      <c r="I51" s="101">
        <f t="shared" si="5"/>
        <v>0</v>
      </c>
      <c r="J51" s="101">
        <f t="shared" si="6"/>
        <v>0</v>
      </c>
      <c r="K51" s="45"/>
      <c r="L51" s="45"/>
      <c r="M51" s="45"/>
      <c r="N51" s="101">
        <f t="shared" si="7"/>
        <v>0</v>
      </c>
      <c r="O51" s="101">
        <f t="shared" si="8"/>
        <v>0</v>
      </c>
      <c r="P51" s="101">
        <f t="shared" si="9"/>
        <v>0</v>
      </c>
    </row>
    <row r="52" spans="1:16" ht="14.45" customHeight="1" x14ac:dyDescent="0.25">
      <c r="A52" s="187">
        <v>1</v>
      </c>
      <c r="B52" s="37">
        <v>47</v>
      </c>
      <c r="C52" s="47"/>
      <c r="D52" s="49"/>
      <c r="E52" s="45"/>
      <c r="F52" s="50"/>
      <c r="G52" s="50"/>
      <c r="H52" s="101">
        <f t="shared" si="4"/>
        <v>0</v>
      </c>
      <c r="I52" s="101">
        <f t="shared" si="5"/>
        <v>0</v>
      </c>
      <c r="J52" s="101">
        <f t="shared" si="6"/>
        <v>0</v>
      </c>
      <c r="K52" s="45"/>
      <c r="L52" s="45"/>
      <c r="M52" s="45"/>
      <c r="N52" s="101">
        <f t="shared" si="7"/>
        <v>0</v>
      </c>
      <c r="O52" s="101">
        <f t="shared" si="8"/>
        <v>0</v>
      </c>
      <c r="P52" s="101">
        <f t="shared" si="9"/>
        <v>0</v>
      </c>
    </row>
    <row r="53" spans="1:16" ht="14.45" customHeight="1" x14ac:dyDescent="0.25">
      <c r="A53" s="187">
        <v>1</v>
      </c>
      <c r="B53" s="37">
        <v>48</v>
      </c>
      <c r="C53" s="47"/>
      <c r="D53" s="49"/>
      <c r="E53" s="45"/>
      <c r="F53" s="50"/>
      <c r="G53" s="50"/>
      <c r="H53" s="101">
        <f t="shared" si="4"/>
        <v>0</v>
      </c>
      <c r="I53" s="101">
        <f t="shared" si="5"/>
        <v>0</v>
      </c>
      <c r="J53" s="101">
        <f t="shared" si="6"/>
        <v>0</v>
      </c>
      <c r="K53" s="45"/>
      <c r="L53" s="45"/>
      <c r="M53" s="45"/>
      <c r="N53" s="101">
        <f t="shared" si="7"/>
        <v>0</v>
      </c>
      <c r="O53" s="101">
        <f t="shared" si="8"/>
        <v>0</v>
      </c>
      <c r="P53" s="101">
        <f t="shared" si="9"/>
        <v>0</v>
      </c>
    </row>
    <row r="54" spans="1:16" ht="14.45" customHeight="1" x14ac:dyDescent="0.25">
      <c r="A54" s="187">
        <v>1</v>
      </c>
      <c r="B54" s="37">
        <v>49</v>
      </c>
      <c r="C54" s="47"/>
      <c r="D54" s="49"/>
      <c r="E54" s="45"/>
      <c r="F54" s="50"/>
      <c r="G54" s="50"/>
      <c r="H54" s="101">
        <f t="shared" si="4"/>
        <v>0</v>
      </c>
      <c r="I54" s="101">
        <f t="shared" si="5"/>
        <v>0</v>
      </c>
      <c r="J54" s="101">
        <f t="shared" si="6"/>
        <v>0</v>
      </c>
      <c r="K54" s="45"/>
      <c r="L54" s="45"/>
      <c r="M54" s="45"/>
      <c r="N54" s="101">
        <f t="shared" si="7"/>
        <v>0</v>
      </c>
      <c r="O54" s="101">
        <f t="shared" si="8"/>
        <v>0</v>
      </c>
      <c r="P54" s="101">
        <f t="shared" si="9"/>
        <v>0</v>
      </c>
    </row>
    <row r="55" spans="1:16" ht="14.45" customHeight="1" x14ac:dyDescent="0.25">
      <c r="A55" s="187">
        <v>1</v>
      </c>
      <c r="B55" s="37">
        <v>50</v>
      </c>
      <c r="C55" s="47"/>
      <c r="D55" s="49"/>
      <c r="E55" s="45"/>
      <c r="F55" s="50"/>
      <c r="G55" s="50"/>
      <c r="H55" s="101">
        <f t="shared" si="4"/>
        <v>0</v>
      </c>
      <c r="I55" s="101">
        <f t="shared" si="5"/>
        <v>0</v>
      </c>
      <c r="J55" s="101">
        <f t="shared" si="6"/>
        <v>0</v>
      </c>
      <c r="K55" s="45"/>
      <c r="L55" s="45"/>
      <c r="M55" s="45"/>
      <c r="N55" s="101">
        <f t="shared" si="7"/>
        <v>0</v>
      </c>
      <c r="O55" s="101">
        <f t="shared" si="8"/>
        <v>0</v>
      </c>
      <c r="P55" s="101">
        <f t="shared" si="9"/>
        <v>0</v>
      </c>
    </row>
    <row r="56" spans="1:16" ht="14.45" customHeight="1" x14ac:dyDescent="0.25">
      <c r="A56" s="187">
        <v>1</v>
      </c>
      <c r="B56" s="37">
        <v>51</v>
      </c>
      <c r="C56" s="47"/>
      <c r="D56" s="49"/>
      <c r="E56" s="45"/>
      <c r="F56" s="50"/>
      <c r="G56" s="50"/>
      <c r="H56" s="101">
        <f t="shared" si="4"/>
        <v>0</v>
      </c>
      <c r="I56" s="101">
        <f t="shared" si="5"/>
        <v>0</v>
      </c>
      <c r="J56" s="101">
        <f t="shared" si="6"/>
        <v>0</v>
      </c>
      <c r="K56" s="45"/>
      <c r="L56" s="45"/>
      <c r="M56" s="45"/>
      <c r="N56" s="101">
        <f t="shared" si="7"/>
        <v>0</v>
      </c>
      <c r="O56" s="101">
        <f t="shared" si="8"/>
        <v>0</v>
      </c>
      <c r="P56" s="101">
        <f t="shared" si="9"/>
        <v>0</v>
      </c>
    </row>
    <row r="57" spans="1:16" ht="14.45" customHeight="1" x14ac:dyDescent="0.25">
      <c r="A57" s="187">
        <v>1</v>
      </c>
      <c r="B57" s="37">
        <v>52</v>
      </c>
      <c r="C57" s="47"/>
      <c r="D57" s="49"/>
      <c r="E57" s="45"/>
      <c r="F57" s="50"/>
      <c r="G57" s="50"/>
      <c r="H57" s="101">
        <f t="shared" si="4"/>
        <v>0</v>
      </c>
      <c r="I57" s="101">
        <f t="shared" si="5"/>
        <v>0</v>
      </c>
      <c r="J57" s="101">
        <f t="shared" si="6"/>
        <v>0</v>
      </c>
      <c r="K57" s="45"/>
      <c r="L57" s="45"/>
      <c r="M57" s="45"/>
      <c r="N57" s="101">
        <f t="shared" si="7"/>
        <v>0</v>
      </c>
      <c r="O57" s="101">
        <f t="shared" si="8"/>
        <v>0</v>
      </c>
      <c r="P57" s="101">
        <f t="shared" si="9"/>
        <v>0</v>
      </c>
    </row>
    <row r="58" spans="1:16" ht="14.45" customHeight="1" x14ac:dyDescent="0.25">
      <c r="A58" s="187">
        <v>1</v>
      </c>
      <c r="B58" s="37">
        <v>53</v>
      </c>
      <c r="C58" s="47"/>
      <c r="D58" s="49"/>
      <c r="E58" s="45"/>
      <c r="F58" s="50"/>
      <c r="G58" s="50"/>
      <c r="H58" s="101">
        <f t="shared" si="4"/>
        <v>0</v>
      </c>
      <c r="I58" s="101">
        <f t="shared" si="5"/>
        <v>0</v>
      </c>
      <c r="J58" s="101">
        <f t="shared" si="6"/>
        <v>0</v>
      </c>
      <c r="K58" s="45"/>
      <c r="L58" s="45"/>
      <c r="M58" s="45"/>
      <c r="N58" s="101">
        <f t="shared" si="7"/>
        <v>0</v>
      </c>
      <c r="O58" s="101">
        <f t="shared" si="8"/>
        <v>0</v>
      </c>
      <c r="P58" s="101">
        <f t="shared" si="9"/>
        <v>0</v>
      </c>
    </row>
    <row r="59" spans="1:16" ht="14.45" customHeight="1" x14ac:dyDescent="0.25">
      <c r="A59" s="187">
        <v>1</v>
      </c>
      <c r="B59" s="37">
        <v>54</v>
      </c>
      <c r="C59" s="47"/>
      <c r="D59" s="49"/>
      <c r="E59" s="45"/>
      <c r="F59" s="50"/>
      <c r="G59" s="50"/>
      <c r="H59" s="101">
        <f t="shared" si="4"/>
        <v>0</v>
      </c>
      <c r="I59" s="101">
        <f t="shared" si="5"/>
        <v>0</v>
      </c>
      <c r="J59" s="101">
        <f t="shared" si="6"/>
        <v>0</v>
      </c>
      <c r="K59" s="45"/>
      <c r="L59" s="45"/>
      <c r="M59" s="45"/>
      <c r="N59" s="101">
        <f t="shared" si="7"/>
        <v>0</v>
      </c>
      <c r="O59" s="101">
        <f t="shared" si="8"/>
        <v>0</v>
      </c>
      <c r="P59" s="101">
        <f t="shared" si="9"/>
        <v>0</v>
      </c>
    </row>
    <row r="60" spans="1:16" ht="14.45" customHeight="1" x14ac:dyDescent="0.25">
      <c r="A60" s="187">
        <v>1</v>
      </c>
      <c r="B60" s="37">
        <v>55</v>
      </c>
      <c r="C60" s="47"/>
      <c r="D60" s="49"/>
      <c r="E60" s="45"/>
      <c r="F60" s="50"/>
      <c r="G60" s="50"/>
      <c r="H60" s="101">
        <f t="shared" si="4"/>
        <v>0</v>
      </c>
      <c r="I60" s="101">
        <f t="shared" si="5"/>
        <v>0</v>
      </c>
      <c r="J60" s="101">
        <f t="shared" si="6"/>
        <v>0</v>
      </c>
      <c r="K60" s="45"/>
      <c r="L60" s="45"/>
      <c r="M60" s="45"/>
      <c r="N60" s="101">
        <f t="shared" si="7"/>
        <v>0</v>
      </c>
      <c r="O60" s="101">
        <f t="shared" si="8"/>
        <v>0</v>
      </c>
      <c r="P60" s="101">
        <f t="shared" si="9"/>
        <v>0</v>
      </c>
    </row>
    <row r="61" spans="1:16" ht="14.45" customHeight="1" x14ac:dyDescent="0.25">
      <c r="A61" s="187">
        <v>1</v>
      </c>
      <c r="B61" s="37">
        <v>56</v>
      </c>
      <c r="C61" s="47"/>
      <c r="D61" s="49"/>
      <c r="E61" s="45"/>
      <c r="F61" s="50"/>
      <c r="G61" s="50"/>
      <c r="H61" s="101">
        <f t="shared" si="4"/>
        <v>0</v>
      </c>
      <c r="I61" s="101">
        <f t="shared" si="5"/>
        <v>0</v>
      </c>
      <c r="J61" s="101">
        <f t="shared" si="6"/>
        <v>0</v>
      </c>
      <c r="K61" s="45"/>
      <c r="L61" s="45"/>
      <c r="M61" s="45"/>
      <c r="N61" s="101">
        <f t="shared" si="7"/>
        <v>0</v>
      </c>
      <c r="O61" s="101">
        <f t="shared" si="8"/>
        <v>0</v>
      </c>
      <c r="P61" s="101">
        <f t="shared" si="9"/>
        <v>0</v>
      </c>
    </row>
    <row r="62" spans="1:16" ht="14.45" customHeight="1" x14ac:dyDescent="0.25">
      <c r="A62" s="187">
        <v>1</v>
      </c>
      <c r="B62" s="37">
        <v>57</v>
      </c>
      <c r="C62" s="47"/>
      <c r="D62" s="49"/>
      <c r="E62" s="45"/>
      <c r="F62" s="50"/>
      <c r="G62" s="50"/>
      <c r="H62" s="101">
        <f t="shared" si="4"/>
        <v>0</v>
      </c>
      <c r="I62" s="101">
        <f t="shared" si="5"/>
        <v>0</v>
      </c>
      <c r="J62" s="101">
        <f t="shared" si="6"/>
        <v>0</v>
      </c>
      <c r="K62" s="45"/>
      <c r="L62" s="45"/>
      <c r="M62" s="45"/>
      <c r="N62" s="101">
        <f t="shared" si="7"/>
        <v>0</v>
      </c>
      <c r="O62" s="101">
        <f t="shared" si="8"/>
        <v>0</v>
      </c>
      <c r="P62" s="101">
        <f t="shared" si="9"/>
        <v>0</v>
      </c>
    </row>
    <row r="63" spans="1:16" ht="14.45" customHeight="1" x14ac:dyDescent="0.25">
      <c r="A63" s="187">
        <v>1</v>
      </c>
      <c r="B63" s="37">
        <v>58</v>
      </c>
      <c r="C63" s="47"/>
      <c r="D63" s="49"/>
      <c r="E63" s="45"/>
      <c r="F63" s="50"/>
      <c r="G63" s="50"/>
      <c r="H63" s="101">
        <f t="shared" si="4"/>
        <v>0</v>
      </c>
      <c r="I63" s="101">
        <f t="shared" si="5"/>
        <v>0</v>
      </c>
      <c r="J63" s="101">
        <f t="shared" si="6"/>
        <v>0</v>
      </c>
      <c r="K63" s="45"/>
      <c r="L63" s="45"/>
      <c r="M63" s="45"/>
      <c r="N63" s="101">
        <f t="shared" si="7"/>
        <v>0</v>
      </c>
      <c r="O63" s="101">
        <f t="shared" si="8"/>
        <v>0</v>
      </c>
      <c r="P63" s="101">
        <f t="shared" si="9"/>
        <v>0</v>
      </c>
    </row>
    <row r="64" spans="1:16" ht="14.45" customHeight="1" x14ac:dyDescent="0.25">
      <c r="A64" s="187">
        <v>1</v>
      </c>
      <c r="B64" s="37">
        <v>59</v>
      </c>
      <c r="C64" s="47"/>
      <c r="D64" s="49"/>
      <c r="E64" s="45"/>
      <c r="F64" s="50"/>
      <c r="G64" s="50"/>
      <c r="H64" s="101">
        <f t="shared" si="4"/>
        <v>0</v>
      </c>
      <c r="I64" s="101">
        <f t="shared" si="5"/>
        <v>0</v>
      </c>
      <c r="J64" s="101">
        <f t="shared" si="6"/>
        <v>0</v>
      </c>
      <c r="K64" s="45"/>
      <c r="L64" s="45"/>
      <c r="M64" s="45"/>
      <c r="N64" s="101">
        <f t="shared" si="7"/>
        <v>0</v>
      </c>
      <c r="O64" s="101">
        <f t="shared" si="8"/>
        <v>0</v>
      </c>
      <c r="P64" s="101">
        <f t="shared" si="9"/>
        <v>0</v>
      </c>
    </row>
    <row r="65" spans="1:16" ht="14.45" customHeight="1" x14ac:dyDescent="0.25">
      <c r="A65" s="187">
        <v>1</v>
      </c>
      <c r="B65" s="37">
        <v>60</v>
      </c>
      <c r="C65" s="47"/>
      <c r="D65" s="49"/>
      <c r="E65" s="45"/>
      <c r="F65" s="50"/>
      <c r="G65" s="50"/>
      <c r="H65" s="101">
        <f t="shared" si="4"/>
        <v>0</v>
      </c>
      <c r="I65" s="101">
        <f t="shared" si="5"/>
        <v>0</v>
      </c>
      <c r="J65" s="101">
        <f t="shared" si="6"/>
        <v>0</v>
      </c>
      <c r="K65" s="45"/>
      <c r="L65" s="45"/>
      <c r="M65" s="45"/>
      <c r="N65" s="101">
        <f t="shared" si="7"/>
        <v>0</v>
      </c>
      <c r="O65" s="101">
        <f t="shared" si="8"/>
        <v>0</v>
      </c>
      <c r="P65" s="101">
        <f t="shared" si="9"/>
        <v>0</v>
      </c>
    </row>
    <row r="66" spans="1:16" ht="14.45" customHeight="1" x14ac:dyDescent="0.25">
      <c r="A66" s="188"/>
      <c r="B66" s="167"/>
      <c r="C66" s="189"/>
      <c r="D66" s="164"/>
      <c r="E66" s="165"/>
      <c r="F66" s="166"/>
      <c r="G66" s="166"/>
      <c r="H66" s="155"/>
      <c r="I66" s="155"/>
      <c r="J66" s="155"/>
      <c r="K66" s="165"/>
      <c r="L66" s="165"/>
      <c r="M66" s="165"/>
      <c r="N66" s="155"/>
      <c r="O66" s="155"/>
      <c r="P66" s="155"/>
    </row>
    <row r="67" spans="1:16" ht="14.45" customHeight="1" x14ac:dyDescent="0.25">
      <c r="A67" s="188"/>
      <c r="B67" s="167"/>
      <c r="C67" s="189"/>
      <c r="D67" s="164"/>
      <c r="E67" s="165"/>
      <c r="F67" s="166"/>
      <c r="G67" s="166"/>
      <c r="H67" s="155"/>
      <c r="I67" s="155"/>
      <c r="J67" s="155"/>
      <c r="K67" s="165"/>
      <c r="L67" s="165"/>
      <c r="M67" s="165"/>
      <c r="N67" s="155"/>
      <c r="O67" s="155"/>
      <c r="P67" s="155"/>
    </row>
    <row r="68" spans="1:16" ht="14.45" customHeight="1" x14ac:dyDescent="0.25">
      <c r="A68" s="4"/>
      <c r="B68" s="39"/>
      <c r="C68" s="39"/>
      <c r="D68" s="41"/>
      <c r="E68" s="41"/>
      <c r="F68"/>
      <c r="G68"/>
      <c r="H68" s="4"/>
      <c r="I68" s="4"/>
      <c r="J68" s="4"/>
      <c r="K68"/>
      <c r="L68"/>
      <c r="M68"/>
      <c r="N68" s="4"/>
      <c r="O68" s="4"/>
      <c r="P68" s="4"/>
    </row>
    <row r="69" spans="1:16" ht="14.45" customHeight="1" x14ac:dyDescent="0.25">
      <c r="A69" s="4"/>
      <c r="B69" s="39"/>
      <c r="C69" s="39"/>
      <c r="D69" s="41"/>
      <c r="E69" s="157" t="s">
        <v>245</v>
      </c>
      <c r="F69" s="158"/>
      <c r="G69" s="158"/>
      <c r="H69" s="158"/>
      <c r="I69" s="158"/>
      <c r="J69" s="159"/>
      <c r="K69" s="160" t="s">
        <v>246</v>
      </c>
      <c r="L69" s="161"/>
      <c r="M69" s="161"/>
      <c r="N69" s="161"/>
      <c r="O69" s="161"/>
      <c r="P69" s="162"/>
    </row>
    <row r="70" spans="1:16" customFormat="1" ht="45" customHeight="1" x14ac:dyDescent="0.25">
      <c r="A70" s="163" t="s">
        <v>244</v>
      </c>
      <c r="B70" s="42" t="s">
        <v>0</v>
      </c>
      <c r="C70" s="42" t="s">
        <v>44</v>
      </c>
      <c r="D70" s="42" t="s">
        <v>1</v>
      </c>
      <c r="E70" s="43" t="str">
        <f t="shared" ref="E70:J70" si="10">E$5</f>
        <v>Fecha de siembra</v>
      </c>
      <c r="F70" s="43" t="str">
        <f t="shared" si="10"/>
        <v>Fecha de espigazón</v>
      </c>
      <c r="G70" s="43" t="str">
        <f t="shared" si="10"/>
        <v>Fecha de madurez</v>
      </c>
      <c r="H70" s="43" t="str">
        <f t="shared" si="10"/>
        <v>Días Siembra-Espigazón</v>
      </c>
      <c r="I70" s="43" t="str">
        <f t="shared" si="10"/>
        <v>Días Espigazón-Madurez</v>
      </c>
      <c r="J70" s="42" t="str">
        <f t="shared" si="10"/>
        <v>Días Siembra-Madurez</v>
      </c>
      <c r="K70" s="43" t="str">
        <f t="shared" ref="K70:P70" si="11">K$5</f>
        <v>Fecha de siembra</v>
      </c>
      <c r="L70" s="43" t="str">
        <f t="shared" si="11"/>
        <v>Fecha de espigazón</v>
      </c>
      <c r="M70" s="43" t="str">
        <f t="shared" si="11"/>
        <v>Fecha de madurez</v>
      </c>
      <c r="N70" s="43" t="str">
        <f t="shared" si="11"/>
        <v>Días Siembra-Espigazón</v>
      </c>
      <c r="O70" s="43" t="str">
        <f t="shared" si="11"/>
        <v>Días Espigazón-Madurez</v>
      </c>
      <c r="P70" s="42" t="str">
        <f t="shared" si="11"/>
        <v>Días Siembra-Madurez</v>
      </c>
    </row>
    <row r="71" spans="1:16" ht="14.45" customHeight="1" x14ac:dyDescent="0.25">
      <c r="A71" s="190">
        <v>2</v>
      </c>
      <c r="B71" s="37">
        <v>1</v>
      </c>
      <c r="C71" s="37"/>
      <c r="D71" s="44" t="s">
        <v>307</v>
      </c>
      <c r="E71" s="45"/>
      <c r="F71" s="46"/>
      <c r="G71" s="45"/>
      <c r="H71" s="101">
        <f t="shared" ref="H71:H130" si="12">IF(E71=0,0,IF(F71=0,0,MAX(F71-E71)))</f>
        <v>0</v>
      </c>
      <c r="I71" s="101">
        <f t="shared" ref="I71:I130" si="13">IF(F71=0,0,IF(G71=0,0,MAX(G71-F71)))</f>
        <v>0</v>
      </c>
      <c r="J71" s="101">
        <f>IF(G71=0,0,IF(E71=0,0,MAX(G71-E71)))</f>
        <v>0</v>
      </c>
      <c r="K71" s="45">
        <v>45473</v>
      </c>
      <c r="L71" s="46">
        <v>45589</v>
      </c>
      <c r="M71" s="221">
        <v>45631</v>
      </c>
      <c r="N71" s="101">
        <f t="shared" ref="N71:N102" si="14">IF(K71=0,0,IF(L71=0,0,MAX(L71-K71)))</f>
        <v>116</v>
      </c>
      <c r="O71" s="101">
        <f t="shared" ref="O71:O102" si="15">IF(L71=0,0,IF(M71=0,0,MAX(M71-L71)))</f>
        <v>42</v>
      </c>
      <c r="P71" s="101">
        <f>IF(K71=0,0,IF(M71=0,0,MAX(M71-K71)))</f>
        <v>158</v>
      </c>
    </row>
    <row r="72" spans="1:16" ht="14.45" customHeight="1" x14ac:dyDescent="0.25">
      <c r="A72" s="190">
        <v>2</v>
      </c>
      <c r="B72" s="37">
        <v>2</v>
      </c>
      <c r="C72" s="37"/>
      <c r="D72" s="15" t="s">
        <v>338</v>
      </c>
      <c r="E72" s="45"/>
      <c r="F72" s="46"/>
      <c r="G72" s="45"/>
      <c r="H72" s="101">
        <f t="shared" si="12"/>
        <v>0</v>
      </c>
      <c r="I72" s="101">
        <f t="shared" si="13"/>
        <v>0</v>
      </c>
      <c r="J72" s="101">
        <f t="shared" ref="J72:J130" si="16">IF(G72=0,0,IF(E72=0,0,MAX(G72-E72)))</f>
        <v>0</v>
      </c>
      <c r="K72" s="45">
        <v>45473</v>
      </c>
      <c r="L72" s="46">
        <v>45589</v>
      </c>
      <c r="M72" s="221">
        <v>45630</v>
      </c>
      <c r="N72" s="101">
        <f t="shared" si="14"/>
        <v>116</v>
      </c>
      <c r="O72" s="101">
        <f t="shared" si="15"/>
        <v>41</v>
      </c>
      <c r="P72" s="101">
        <f t="shared" ref="P72:P130" si="17">IF(K72=0,0,IF(M72=0,0,MAX(M72-K72)))</f>
        <v>157</v>
      </c>
    </row>
    <row r="73" spans="1:16" ht="14.45" customHeight="1" x14ac:dyDescent="0.25">
      <c r="A73" s="190">
        <v>2</v>
      </c>
      <c r="B73" s="37">
        <v>3</v>
      </c>
      <c r="C73" s="37"/>
      <c r="D73" s="15" t="s">
        <v>308</v>
      </c>
      <c r="E73" s="45"/>
      <c r="F73" s="46"/>
      <c r="G73" s="45"/>
      <c r="H73" s="101">
        <f t="shared" si="12"/>
        <v>0</v>
      </c>
      <c r="I73" s="101">
        <f t="shared" si="13"/>
        <v>0</v>
      </c>
      <c r="J73" s="101">
        <f t="shared" si="16"/>
        <v>0</v>
      </c>
      <c r="K73" s="45">
        <v>45473</v>
      </c>
      <c r="L73" s="46">
        <v>45589</v>
      </c>
      <c r="M73" s="221">
        <v>45629</v>
      </c>
      <c r="N73" s="101">
        <f t="shared" si="14"/>
        <v>116</v>
      </c>
      <c r="O73" s="101">
        <f t="shared" si="15"/>
        <v>40</v>
      </c>
      <c r="P73" s="101">
        <f t="shared" si="17"/>
        <v>156</v>
      </c>
    </row>
    <row r="74" spans="1:16" ht="14.45" customHeight="1" x14ac:dyDescent="0.25">
      <c r="A74" s="190">
        <v>2</v>
      </c>
      <c r="B74" s="37">
        <v>4</v>
      </c>
      <c r="C74" s="37"/>
      <c r="D74" s="15" t="s">
        <v>309</v>
      </c>
      <c r="E74" s="45"/>
      <c r="F74" s="46"/>
      <c r="G74" s="45"/>
      <c r="H74" s="101">
        <f t="shared" si="12"/>
        <v>0</v>
      </c>
      <c r="I74" s="101">
        <f t="shared" si="13"/>
        <v>0</v>
      </c>
      <c r="J74" s="101">
        <f t="shared" si="16"/>
        <v>0</v>
      </c>
      <c r="K74" s="45">
        <v>45473</v>
      </c>
      <c r="L74" s="46">
        <v>45589</v>
      </c>
      <c r="M74" s="221">
        <v>45629</v>
      </c>
      <c r="N74" s="101">
        <f t="shared" si="14"/>
        <v>116</v>
      </c>
      <c r="O74" s="101">
        <f t="shared" si="15"/>
        <v>40</v>
      </c>
      <c r="P74" s="101">
        <f t="shared" si="17"/>
        <v>156</v>
      </c>
    </row>
    <row r="75" spans="1:16" ht="14.45" customHeight="1" x14ac:dyDescent="0.25">
      <c r="A75" s="190">
        <v>2</v>
      </c>
      <c r="B75" s="37">
        <v>5</v>
      </c>
      <c r="C75" s="37"/>
      <c r="D75" s="15" t="s">
        <v>310</v>
      </c>
      <c r="E75" s="45"/>
      <c r="F75" s="46"/>
      <c r="G75" s="45"/>
      <c r="H75" s="101">
        <f t="shared" si="12"/>
        <v>0</v>
      </c>
      <c r="I75" s="101">
        <f t="shared" si="13"/>
        <v>0</v>
      </c>
      <c r="J75" s="101">
        <f t="shared" si="16"/>
        <v>0</v>
      </c>
      <c r="K75" s="45">
        <v>45473</v>
      </c>
      <c r="L75" s="46">
        <v>45587</v>
      </c>
      <c r="M75" s="221">
        <v>45630</v>
      </c>
      <c r="N75" s="101">
        <f t="shared" si="14"/>
        <v>114</v>
      </c>
      <c r="O75" s="101">
        <f t="shared" si="15"/>
        <v>43</v>
      </c>
      <c r="P75" s="101">
        <f t="shared" si="17"/>
        <v>157</v>
      </c>
    </row>
    <row r="76" spans="1:16" ht="14.45" customHeight="1" x14ac:dyDescent="0.25">
      <c r="A76" s="190">
        <v>2</v>
      </c>
      <c r="B76" s="37">
        <v>6</v>
      </c>
      <c r="C76" s="37"/>
      <c r="D76" s="15" t="s">
        <v>311</v>
      </c>
      <c r="E76" s="45"/>
      <c r="F76" s="46"/>
      <c r="G76" s="45"/>
      <c r="H76" s="101">
        <f t="shared" si="12"/>
        <v>0</v>
      </c>
      <c r="I76" s="101">
        <f t="shared" si="13"/>
        <v>0</v>
      </c>
      <c r="J76" s="101">
        <f t="shared" si="16"/>
        <v>0</v>
      </c>
      <c r="K76" s="45">
        <v>45473</v>
      </c>
      <c r="L76" s="46">
        <v>45586</v>
      </c>
      <c r="M76" s="221">
        <v>45628</v>
      </c>
      <c r="N76" s="101">
        <f t="shared" si="14"/>
        <v>113</v>
      </c>
      <c r="O76" s="101">
        <f t="shared" si="15"/>
        <v>42</v>
      </c>
      <c r="P76" s="101">
        <f t="shared" si="17"/>
        <v>155</v>
      </c>
    </row>
    <row r="77" spans="1:16" ht="14.45" customHeight="1" x14ac:dyDescent="0.25">
      <c r="A77" s="190">
        <v>2</v>
      </c>
      <c r="B77" s="37">
        <v>7</v>
      </c>
      <c r="C77" s="37"/>
      <c r="D77" s="15" t="s">
        <v>339</v>
      </c>
      <c r="E77" s="45"/>
      <c r="F77" s="46"/>
      <c r="G77" s="45"/>
      <c r="H77" s="101">
        <f t="shared" si="12"/>
        <v>0</v>
      </c>
      <c r="I77" s="101">
        <f t="shared" si="13"/>
        <v>0</v>
      </c>
      <c r="J77" s="101">
        <f t="shared" si="16"/>
        <v>0</v>
      </c>
      <c r="K77" s="45">
        <v>45473</v>
      </c>
      <c r="L77" s="46">
        <v>45589</v>
      </c>
      <c r="M77" s="221">
        <v>45627</v>
      </c>
      <c r="N77" s="101">
        <f t="shared" si="14"/>
        <v>116</v>
      </c>
      <c r="O77" s="101">
        <f t="shared" si="15"/>
        <v>38</v>
      </c>
      <c r="P77" s="101">
        <f t="shared" si="17"/>
        <v>154</v>
      </c>
    </row>
    <row r="78" spans="1:16" ht="14.45" customHeight="1" x14ac:dyDescent="0.25">
      <c r="A78" s="190">
        <v>2</v>
      </c>
      <c r="B78" s="37">
        <v>8</v>
      </c>
      <c r="C78" s="37"/>
      <c r="D78" s="15" t="s">
        <v>340</v>
      </c>
      <c r="E78" s="45"/>
      <c r="F78" s="46"/>
      <c r="G78" s="45"/>
      <c r="H78" s="101">
        <f t="shared" si="12"/>
        <v>0</v>
      </c>
      <c r="I78" s="101">
        <f t="shared" si="13"/>
        <v>0</v>
      </c>
      <c r="J78" s="101">
        <f t="shared" si="16"/>
        <v>0</v>
      </c>
      <c r="K78" s="45">
        <v>45473</v>
      </c>
      <c r="L78" s="46">
        <v>45585</v>
      </c>
      <c r="M78" s="221">
        <v>45629</v>
      </c>
      <c r="N78" s="101">
        <f t="shared" si="14"/>
        <v>112</v>
      </c>
      <c r="O78" s="101">
        <f t="shared" si="15"/>
        <v>44</v>
      </c>
      <c r="P78" s="101">
        <f t="shared" si="17"/>
        <v>156</v>
      </c>
    </row>
    <row r="79" spans="1:16" ht="14.45" customHeight="1" x14ac:dyDescent="0.25">
      <c r="A79" s="190">
        <v>2</v>
      </c>
      <c r="B79" s="37">
        <v>9</v>
      </c>
      <c r="C79" s="37"/>
      <c r="D79" s="15" t="s">
        <v>341</v>
      </c>
      <c r="E79" s="45"/>
      <c r="F79" s="46"/>
      <c r="G79" s="45"/>
      <c r="H79" s="101">
        <f t="shared" si="12"/>
        <v>0</v>
      </c>
      <c r="I79" s="101">
        <f t="shared" si="13"/>
        <v>0</v>
      </c>
      <c r="J79" s="101">
        <f t="shared" si="16"/>
        <v>0</v>
      </c>
      <c r="K79" s="45">
        <v>45473</v>
      </c>
      <c r="L79" s="46">
        <v>45587</v>
      </c>
      <c r="M79" s="221">
        <v>45628</v>
      </c>
      <c r="N79" s="101">
        <f t="shared" si="14"/>
        <v>114</v>
      </c>
      <c r="O79" s="101">
        <f t="shared" si="15"/>
        <v>41</v>
      </c>
      <c r="P79" s="101">
        <f t="shared" si="17"/>
        <v>155</v>
      </c>
    </row>
    <row r="80" spans="1:16" ht="14.45" customHeight="1" x14ac:dyDescent="0.25">
      <c r="A80" s="190">
        <v>2</v>
      </c>
      <c r="B80" s="37">
        <v>10</v>
      </c>
      <c r="C80" s="37"/>
      <c r="D80" s="15" t="s">
        <v>312</v>
      </c>
      <c r="E80" s="45"/>
      <c r="F80" s="46"/>
      <c r="G80" s="45"/>
      <c r="H80" s="101">
        <f t="shared" si="12"/>
        <v>0</v>
      </c>
      <c r="I80" s="101">
        <f t="shared" si="13"/>
        <v>0</v>
      </c>
      <c r="J80" s="101">
        <f t="shared" si="16"/>
        <v>0</v>
      </c>
      <c r="K80" s="45">
        <v>45473</v>
      </c>
      <c r="L80" s="46">
        <v>45589</v>
      </c>
      <c r="M80" s="221">
        <v>45628</v>
      </c>
      <c r="N80" s="101">
        <f t="shared" si="14"/>
        <v>116</v>
      </c>
      <c r="O80" s="101">
        <f t="shared" si="15"/>
        <v>39</v>
      </c>
      <c r="P80" s="101">
        <f t="shared" si="17"/>
        <v>155</v>
      </c>
    </row>
    <row r="81" spans="1:16" ht="14.45" customHeight="1" x14ac:dyDescent="0.25">
      <c r="A81" s="190">
        <v>2</v>
      </c>
      <c r="B81" s="37">
        <v>11</v>
      </c>
      <c r="C81" s="37"/>
      <c r="D81" s="15" t="s">
        <v>313</v>
      </c>
      <c r="E81" s="45"/>
      <c r="F81" s="46"/>
      <c r="G81" s="45"/>
      <c r="H81" s="101">
        <f t="shared" si="12"/>
        <v>0</v>
      </c>
      <c r="I81" s="101">
        <f t="shared" si="13"/>
        <v>0</v>
      </c>
      <c r="J81" s="101">
        <f t="shared" si="16"/>
        <v>0</v>
      </c>
      <c r="K81" s="45">
        <v>45473</v>
      </c>
      <c r="L81" s="46">
        <v>45589</v>
      </c>
      <c r="M81" s="221">
        <v>45628</v>
      </c>
      <c r="N81" s="101">
        <f t="shared" si="14"/>
        <v>116</v>
      </c>
      <c r="O81" s="101">
        <f t="shared" si="15"/>
        <v>39</v>
      </c>
      <c r="P81" s="101">
        <f t="shared" si="17"/>
        <v>155</v>
      </c>
    </row>
    <row r="82" spans="1:16" ht="14.45" customHeight="1" x14ac:dyDescent="0.25">
      <c r="A82" s="190">
        <v>2</v>
      </c>
      <c r="B82" s="37">
        <v>12</v>
      </c>
      <c r="C82" s="37"/>
      <c r="D82" s="15" t="s">
        <v>314</v>
      </c>
      <c r="E82" s="45"/>
      <c r="F82" s="46"/>
      <c r="G82" s="45"/>
      <c r="H82" s="101">
        <f t="shared" si="12"/>
        <v>0</v>
      </c>
      <c r="I82" s="101">
        <f t="shared" si="13"/>
        <v>0</v>
      </c>
      <c r="J82" s="101">
        <f t="shared" si="16"/>
        <v>0</v>
      </c>
      <c r="K82" s="45">
        <v>45473</v>
      </c>
      <c r="L82" s="46">
        <v>45586</v>
      </c>
      <c r="M82" s="221">
        <v>45628</v>
      </c>
      <c r="N82" s="101">
        <f t="shared" si="14"/>
        <v>113</v>
      </c>
      <c r="O82" s="101">
        <f t="shared" si="15"/>
        <v>42</v>
      </c>
      <c r="P82" s="101">
        <f t="shared" si="17"/>
        <v>155</v>
      </c>
    </row>
    <row r="83" spans="1:16" ht="14.45" customHeight="1" x14ac:dyDescent="0.25">
      <c r="A83" s="190">
        <v>2</v>
      </c>
      <c r="B83" s="37">
        <v>13</v>
      </c>
      <c r="C83" s="37"/>
      <c r="D83" s="15" t="s">
        <v>342</v>
      </c>
      <c r="E83" s="45"/>
      <c r="F83" s="46"/>
      <c r="G83" s="45"/>
      <c r="H83" s="101">
        <f t="shared" si="12"/>
        <v>0</v>
      </c>
      <c r="I83" s="101">
        <f t="shared" si="13"/>
        <v>0</v>
      </c>
      <c r="J83" s="101">
        <f t="shared" si="16"/>
        <v>0</v>
      </c>
      <c r="K83" s="45">
        <v>45473</v>
      </c>
      <c r="L83" s="46">
        <v>45586</v>
      </c>
      <c r="M83" s="221">
        <v>45629</v>
      </c>
      <c r="N83" s="101">
        <f t="shared" si="14"/>
        <v>113</v>
      </c>
      <c r="O83" s="101">
        <f t="shared" si="15"/>
        <v>43</v>
      </c>
      <c r="P83" s="101">
        <f t="shared" si="17"/>
        <v>156</v>
      </c>
    </row>
    <row r="84" spans="1:16" ht="14.45" customHeight="1" x14ac:dyDescent="0.25">
      <c r="A84" s="190">
        <v>2</v>
      </c>
      <c r="B84" s="37">
        <v>14</v>
      </c>
      <c r="C84" s="37"/>
      <c r="D84" s="15" t="s">
        <v>64</v>
      </c>
      <c r="E84" s="45"/>
      <c r="F84" s="46"/>
      <c r="G84" s="45"/>
      <c r="H84" s="101">
        <f t="shared" si="12"/>
        <v>0</v>
      </c>
      <c r="I84" s="101">
        <f t="shared" si="13"/>
        <v>0</v>
      </c>
      <c r="J84" s="101">
        <f t="shared" si="16"/>
        <v>0</v>
      </c>
      <c r="K84" s="45">
        <v>45473</v>
      </c>
      <c r="L84" s="46">
        <v>45586</v>
      </c>
      <c r="M84" s="221">
        <v>45626</v>
      </c>
      <c r="N84" s="101">
        <f t="shared" si="14"/>
        <v>113</v>
      </c>
      <c r="O84" s="101">
        <f t="shared" si="15"/>
        <v>40</v>
      </c>
      <c r="P84" s="101">
        <f t="shared" si="17"/>
        <v>153</v>
      </c>
    </row>
    <row r="85" spans="1:16" ht="14.45" customHeight="1" x14ac:dyDescent="0.25">
      <c r="A85" s="190">
        <v>2</v>
      </c>
      <c r="B85" s="37">
        <v>15</v>
      </c>
      <c r="C85" s="37"/>
      <c r="D85" s="15" t="s">
        <v>343</v>
      </c>
      <c r="E85" s="45"/>
      <c r="F85" s="46"/>
      <c r="G85" s="45"/>
      <c r="H85" s="101">
        <f t="shared" si="12"/>
        <v>0</v>
      </c>
      <c r="I85" s="101">
        <f t="shared" si="13"/>
        <v>0</v>
      </c>
      <c r="J85" s="101">
        <f t="shared" si="16"/>
        <v>0</v>
      </c>
      <c r="K85" s="45">
        <v>45473</v>
      </c>
      <c r="L85" s="46">
        <v>45585</v>
      </c>
      <c r="M85" s="221">
        <v>45628</v>
      </c>
      <c r="N85" s="101">
        <f t="shared" si="14"/>
        <v>112</v>
      </c>
      <c r="O85" s="101">
        <f t="shared" si="15"/>
        <v>43</v>
      </c>
      <c r="P85" s="101">
        <f t="shared" si="17"/>
        <v>155</v>
      </c>
    </row>
    <row r="86" spans="1:16" ht="14.45" customHeight="1" x14ac:dyDescent="0.25">
      <c r="A86" s="190">
        <v>2</v>
      </c>
      <c r="B86" s="37">
        <v>16</v>
      </c>
      <c r="C86" s="37"/>
      <c r="D86" s="15" t="s">
        <v>344</v>
      </c>
      <c r="E86" s="45"/>
      <c r="F86" s="46"/>
      <c r="G86" s="45"/>
      <c r="H86" s="101">
        <f t="shared" si="12"/>
        <v>0</v>
      </c>
      <c r="I86" s="101">
        <f t="shared" si="13"/>
        <v>0</v>
      </c>
      <c r="J86" s="101">
        <f t="shared" si="16"/>
        <v>0</v>
      </c>
      <c r="K86" s="45">
        <v>45473</v>
      </c>
      <c r="L86" s="46">
        <v>45586</v>
      </c>
      <c r="M86" s="221">
        <v>45624</v>
      </c>
      <c r="N86" s="101">
        <f t="shared" si="14"/>
        <v>113</v>
      </c>
      <c r="O86" s="101">
        <f t="shared" si="15"/>
        <v>38</v>
      </c>
      <c r="P86" s="101">
        <f t="shared" si="17"/>
        <v>151</v>
      </c>
    </row>
    <row r="87" spans="1:16" ht="14.45" customHeight="1" x14ac:dyDescent="0.25">
      <c r="A87" s="190">
        <v>2</v>
      </c>
      <c r="B87" s="37">
        <v>17</v>
      </c>
      <c r="C87" s="37"/>
      <c r="D87" s="15" t="s">
        <v>316</v>
      </c>
      <c r="E87" s="45"/>
      <c r="F87" s="46"/>
      <c r="G87" s="45"/>
      <c r="H87" s="101">
        <f t="shared" si="12"/>
        <v>0</v>
      </c>
      <c r="I87" s="101">
        <f t="shared" si="13"/>
        <v>0</v>
      </c>
      <c r="J87" s="101">
        <f t="shared" si="16"/>
        <v>0</v>
      </c>
      <c r="K87" s="45">
        <v>45473</v>
      </c>
      <c r="L87" s="46">
        <v>45585</v>
      </c>
      <c r="M87" s="221">
        <v>45627</v>
      </c>
      <c r="N87" s="101">
        <f t="shared" si="14"/>
        <v>112</v>
      </c>
      <c r="O87" s="101">
        <f t="shared" si="15"/>
        <v>42</v>
      </c>
      <c r="P87" s="101">
        <f t="shared" si="17"/>
        <v>154</v>
      </c>
    </row>
    <row r="88" spans="1:16" ht="14.45" customHeight="1" x14ac:dyDescent="0.25">
      <c r="A88" s="190">
        <v>2</v>
      </c>
      <c r="B88" s="37">
        <v>18</v>
      </c>
      <c r="C88" s="37"/>
      <c r="D88" s="15" t="s">
        <v>317</v>
      </c>
      <c r="E88" s="45"/>
      <c r="F88" s="46"/>
      <c r="G88" s="45"/>
      <c r="H88" s="101">
        <f t="shared" si="12"/>
        <v>0</v>
      </c>
      <c r="I88" s="101">
        <f t="shared" si="13"/>
        <v>0</v>
      </c>
      <c r="J88" s="101">
        <f t="shared" si="16"/>
        <v>0</v>
      </c>
      <c r="K88" s="45">
        <v>45473</v>
      </c>
      <c r="L88" s="46">
        <v>45587</v>
      </c>
      <c r="M88" s="221">
        <v>45625</v>
      </c>
      <c r="N88" s="101">
        <f t="shared" si="14"/>
        <v>114</v>
      </c>
      <c r="O88" s="101">
        <f t="shared" si="15"/>
        <v>38</v>
      </c>
      <c r="P88" s="101">
        <f t="shared" si="17"/>
        <v>152</v>
      </c>
    </row>
    <row r="89" spans="1:16" ht="14.45" customHeight="1" x14ac:dyDescent="0.25">
      <c r="A89" s="190">
        <v>2</v>
      </c>
      <c r="B89" s="37">
        <v>19</v>
      </c>
      <c r="C89" s="37"/>
      <c r="D89" s="15" t="s">
        <v>345</v>
      </c>
      <c r="E89" s="45"/>
      <c r="F89" s="46"/>
      <c r="G89" s="45"/>
      <c r="H89" s="101">
        <f t="shared" si="12"/>
        <v>0</v>
      </c>
      <c r="I89" s="101">
        <f t="shared" si="13"/>
        <v>0</v>
      </c>
      <c r="J89" s="101">
        <f t="shared" si="16"/>
        <v>0</v>
      </c>
      <c r="K89" s="45">
        <v>45473</v>
      </c>
      <c r="L89" s="46">
        <v>45589</v>
      </c>
      <c r="M89" s="221">
        <v>45628</v>
      </c>
      <c r="N89" s="101">
        <f t="shared" si="14"/>
        <v>116</v>
      </c>
      <c r="O89" s="101">
        <f t="shared" si="15"/>
        <v>39</v>
      </c>
      <c r="P89" s="101">
        <f t="shared" si="17"/>
        <v>155</v>
      </c>
    </row>
    <row r="90" spans="1:16" ht="14.45" customHeight="1" x14ac:dyDescent="0.25">
      <c r="A90" s="190">
        <v>2</v>
      </c>
      <c r="B90" s="37">
        <v>20</v>
      </c>
      <c r="C90" s="37"/>
      <c r="D90" s="15" t="s">
        <v>318</v>
      </c>
      <c r="E90" s="45"/>
      <c r="F90" s="46"/>
      <c r="G90" s="45"/>
      <c r="H90" s="101">
        <f t="shared" si="12"/>
        <v>0</v>
      </c>
      <c r="I90" s="101">
        <f t="shared" si="13"/>
        <v>0</v>
      </c>
      <c r="J90" s="101">
        <f t="shared" si="16"/>
        <v>0</v>
      </c>
      <c r="K90" s="45">
        <v>45473</v>
      </c>
      <c r="L90" s="46">
        <v>45593</v>
      </c>
      <c r="M90" s="221">
        <v>45628</v>
      </c>
      <c r="N90" s="101">
        <f t="shared" si="14"/>
        <v>120</v>
      </c>
      <c r="O90" s="101">
        <f t="shared" si="15"/>
        <v>35</v>
      </c>
      <c r="P90" s="101">
        <f t="shared" si="17"/>
        <v>155</v>
      </c>
    </row>
    <row r="91" spans="1:16" ht="14.45" customHeight="1" x14ac:dyDescent="0.25">
      <c r="A91" s="190">
        <v>2</v>
      </c>
      <c r="B91" s="37">
        <v>21</v>
      </c>
      <c r="C91" s="37"/>
      <c r="D91" s="15" t="s">
        <v>319</v>
      </c>
      <c r="E91" s="45"/>
      <c r="F91" s="46"/>
      <c r="G91" s="45"/>
      <c r="H91" s="101">
        <f t="shared" si="12"/>
        <v>0</v>
      </c>
      <c r="I91" s="101">
        <f t="shared" si="13"/>
        <v>0</v>
      </c>
      <c r="J91" s="101">
        <f t="shared" si="16"/>
        <v>0</v>
      </c>
      <c r="K91" s="45">
        <v>45473</v>
      </c>
      <c r="L91" s="46">
        <v>45590</v>
      </c>
      <c r="M91" s="221">
        <v>45629</v>
      </c>
      <c r="N91" s="101">
        <f t="shared" si="14"/>
        <v>117</v>
      </c>
      <c r="O91" s="101">
        <f t="shared" si="15"/>
        <v>39</v>
      </c>
      <c r="P91" s="101">
        <f t="shared" si="17"/>
        <v>156</v>
      </c>
    </row>
    <row r="92" spans="1:16" ht="14.45" customHeight="1" x14ac:dyDescent="0.25">
      <c r="A92" s="190">
        <v>2</v>
      </c>
      <c r="B92" s="37">
        <v>22</v>
      </c>
      <c r="C92" s="37"/>
      <c r="D92" s="15" t="s">
        <v>320</v>
      </c>
      <c r="E92" s="45"/>
      <c r="F92" s="46"/>
      <c r="G92" s="45"/>
      <c r="H92" s="101">
        <f t="shared" si="12"/>
        <v>0</v>
      </c>
      <c r="I92" s="101">
        <f t="shared" si="13"/>
        <v>0</v>
      </c>
      <c r="J92" s="101">
        <f t="shared" si="16"/>
        <v>0</v>
      </c>
      <c r="K92" s="45">
        <v>45473</v>
      </c>
      <c r="L92" s="46">
        <v>45586</v>
      </c>
      <c r="M92" s="221">
        <v>45627</v>
      </c>
      <c r="N92" s="101">
        <f t="shared" si="14"/>
        <v>113</v>
      </c>
      <c r="O92" s="101">
        <f t="shared" si="15"/>
        <v>41</v>
      </c>
      <c r="P92" s="101">
        <f t="shared" si="17"/>
        <v>154</v>
      </c>
    </row>
    <row r="93" spans="1:16" ht="14.45" customHeight="1" x14ac:dyDescent="0.25">
      <c r="A93" s="190">
        <v>2</v>
      </c>
      <c r="B93" s="37">
        <v>23</v>
      </c>
      <c r="C93" s="37"/>
      <c r="D93" s="15" t="s">
        <v>321</v>
      </c>
      <c r="E93" s="45"/>
      <c r="F93" s="46"/>
      <c r="G93" s="45"/>
      <c r="H93" s="101">
        <f t="shared" si="12"/>
        <v>0</v>
      </c>
      <c r="I93" s="101">
        <f t="shared" si="13"/>
        <v>0</v>
      </c>
      <c r="J93" s="101">
        <f t="shared" si="16"/>
        <v>0</v>
      </c>
      <c r="K93" s="45">
        <v>45473</v>
      </c>
      <c r="L93" s="46">
        <v>45588</v>
      </c>
      <c r="M93" s="221">
        <v>45628</v>
      </c>
      <c r="N93" s="101">
        <f t="shared" si="14"/>
        <v>115</v>
      </c>
      <c r="O93" s="101">
        <f t="shared" si="15"/>
        <v>40</v>
      </c>
      <c r="P93" s="101">
        <f t="shared" si="17"/>
        <v>155</v>
      </c>
    </row>
    <row r="94" spans="1:16" ht="14.45" customHeight="1" x14ac:dyDescent="0.25">
      <c r="A94" s="190">
        <v>2</v>
      </c>
      <c r="B94" s="37">
        <v>24</v>
      </c>
      <c r="C94" s="37"/>
      <c r="D94" s="15" t="s">
        <v>346</v>
      </c>
      <c r="E94" s="45"/>
      <c r="F94" s="46"/>
      <c r="G94" s="45"/>
      <c r="H94" s="101">
        <f t="shared" si="12"/>
        <v>0</v>
      </c>
      <c r="I94" s="101">
        <f t="shared" si="13"/>
        <v>0</v>
      </c>
      <c r="J94" s="101">
        <f t="shared" si="16"/>
        <v>0</v>
      </c>
      <c r="K94" s="45">
        <v>45473</v>
      </c>
      <c r="L94" s="46">
        <v>45589</v>
      </c>
      <c r="M94" s="221">
        <v>45629</v>
      </c>
      <c r="N94" s="101">
        <f t="shared" si="14"/>
        <v>116</v>
      </c>
      <c r="O94" s="101">
        <f t="shared" si="15"/>
        <v>40</v>
      </c>
      <c r="P94" s="101">
        <f t="shared" si="17"/>
        <v>156</v>
      </c>
    </row>
    <row r="95" spans="1:16" ht="14.45" customHeight="1" x14ac:dyDescent="0.25">
      <c r="A95" s="190">
        <v>2</v>
      </c>
      <c r="B95" s="37">
        <v>25</v>
      </c>
      <c r="C95" s="37"/>
      <c r="D95" s="15" t="s">
        <v>322</v>
      </c>
      <c r="E95" s="45"/>
      <c r="F95" s="46"/>
      <c r="G95" s="45"/>
      <c r="H95" s="101">
        <f t="shared" si="12"/>
        <v>0</v>
      </c>
      <c r="I95" s="101">
        <f t="shared" si="13"/>
        <v>0</v>
      </c>
      <c r="J95" s="101">
        <f t="shared" si="16"/>
        <v>0</v>
      </c>
      <c r="K95" s="45">
        <v>45473</v>
      </c>
      <c r="L95" s="46">
        <v>45591</v>
      </c>
      <c r="M95" s="221">
        <v>45628</v>
      </c>
      <c r="N95" s="101">
        <f t="shared" si="14"/>
        <v>118</v>
      </c>
      <c r="O95" s="101">
        <f t="shared" si="15"/>
        <v>37</v>
      </c>
      <c r="P95" s="101">
        <f t="shared" si="17"/>
        <v>155</v>
      </c>
    </row>
    <row r="96" spans="1:16" ht="14.45" customHeight="1" x14ac:dyDescent="0.25">
      <c r="A96" s="190">
        <v>2</v>
      </c>
      <c r="B96" s="37">
        <v>26</v>
      </c>
      <c r="C96" s="37"/>
      <c r="D96" s="15" t="s">
        <v>323</v>
      </c>
      <c r="E96" s="45"/>
      <c r="F96" s="46"/>
      <c r="G96" s="45"/>
      <c r="H96" s="101">
        <f t="shared" si="12"/>
        <v>0</v>
      </c>
      <c r="I96" s="101">
        <f t="shared" si="13"/>
        <v>0</v>
      </c>
      <c r="J96" s="101">
        <f t="shared" si="16"/>
        <v>0</v>
      </c>
      <c r="K96" s="45">
        <v>45473</v>
      </c>
      <c r="L96" s="46">
        <v>45588</v>
      </c>
      <c r="M96" s="221">
        <v>45626</v>
      </c>
      <c r="N96" s="101">
        <f t="shared" si="14"/>
        <v>115</v>
      </c>
      <c r="O96" s="101">
        <f t="shared" si="15"/>
        <v>38</v>
      </c>
      <c r="P96" s="101">
        <f t="shared" si="17"/>
        <v>153</v>
      </c>
    </row>
    <row r="97" spans="1:16" ht="14.45" customHeight="1" x14ac:dyDescent="0.25">
      <c r="A97" s="190">
        <v>2</v>
      </c>
      <c r="B97" s="37">
        <v>27</v>
      </c>
      <c r="C97" s="37"/>
      <c r="D97" s="15" t="s">
        <v>347</v>
      </c>
      <c r="E97" s="45"/>
      <c r="F97" s="46"/>
      <c r="G97" s="45"/>
      <c r="H97" s="101">
        <f t="shared" si="12"/>
        <v>0</v>
      </c>
      <c r="I97" s="101">
        <f t="shared" si="13"/>
        <v>0</v>
      </c>
      <c r="J97" s="101">
        <f t="shared" si="16"/>
        <v>0</v>
      </c>
      <c r="K97" s="45">
        <v>45473</v>
      </c>
      <c r="L97" s="46">
        <v>45585</v>
      </c>
      <c r="M97" s="221">
        <v>45625</v>
      </c>
      <c r="N97" s="101">
        <f t="shared" si="14"/>
        <v>112</v>
      </c>
      <c r="O97" s="101">
        <f t="shared" si="15"/>
        <v>40</v>
      </c>
      <c r="P97" s="101">
        <f t="shared" si="17"/>
        <v>152</v>
      </c>
    </row>
    <row r="98" spans="1:16" ht="14.45" customHeight="1" x14ac:dyDescent="0.25">
      <c r="A98" s="190">
        <v>2</v>
      </c>
      <c r="B98" s="37">
        <v>28</v>
      </c>
      <c r="C98" s="37"/>
      <c r="D98" s="15" t="s">
        <v>324</v>
      </c>
      <c r="E98" s="45"/>
      <c r="F98" s="46"/>
      <c r="G98" s="45"/>
      <c r="H98" s="101">
        <f t="shared" si="12"/>
        <v>0</v>
      </c>
      <c r="I98" s="101">
        <f t="shared" si="13"/>
        <v>0</v>
      </c>
      <c r="J98" s="101">
        <f t="shared" si="16"/>
        <v>0</v>
      </c>
      <c r="K98" s="45">
        <v>45473</v>
      </c>
      <c r="L98" s="46">
        <v>45585</v>
      </c>
      <c r="M98" s="221">
        <v>45625</v>
      </c>
      <c r="N98" s="101">
        <f t="shared" si="14"/>
        <v>112</v>
      </c>
      <c r="O98" s="101">
        <f t="shared" si="15"/>
        <v>40</v>
      </c>
      <c r="P98" s="101">
        <f t="shared" si="17"/>
        <v>152</v>
      </c>
    </row>
    <row r="99" spans="1:16" ht="14.45" customHeight="1" x14ac:dyDescent="0.25">
      <c r="A99" s="190">
        <v>2</v>
      </c>
      <c r="B99" s="37">
        <v>29</v>
      </c>
      <c r="C99" s="37"/>
      <c r="D99" s="15" t="s">
        <v>326</v>
      </c>
      <c r="E99" s="45"/>
      <c r="F99" s="46"/>
      <c r="G99" s="45"/>
      <c r="H99" s="101">
        <f t="shared" si="12"/>
        <v>0</v>
      </c>
      <c r="I99" s="101">
        <f t="shared" si="13"/>
        <v>0</v>
      </c>
      <c r="J99" s="101">
        <f t="shared" si="16"/>
        <v>0</v>
      </c>
      <c r="K99" s="45">
        <v>45473</v>
      </c>
      <c r="L99" s="46">
        <v>45589</v>
      </c>
      <c r="M99" s="221">
        <v>45628</v>
      </c>
      <c r="N99" s="101">
        <f t="shared" si="14"/>
        <v>116</v>
      </c>
      <c r="O99" s="101">
        <f t="shared" si="15"/>
        <v>39</v>
      </c>
      <c r="P99" s="101">
        <f t="shared" si="17"/>
        <v>155</v>
      </c>
    </row>
    <row r="100" spans="1:16" ht="14.45" customHeight="1" x14ac:dyDescent="0.25">
      <c r="A100" s="190">
        <v>2</v>
      </c>
      <c r="B100" s="37">
        <v>30</v>
      </c>
      <c r="C100" s="37"/>
      <c r="D100" s="49" t="s">
        <v>327</v>
      </c>
      <c r="E100" s="45"/>
      <c r="F100" s="45"/>
      <c r="G100" s="45"/>
      <c r="H100" s="101">
        <f t="shared" si="12"/>
        <v>0</v>
      </c>
      <c r="I100" s="101">
        <f t="shared" si="13"/>
        <v>0</v>
      </c>
      <c r="J100" s="101">
        <f t="shared" si="16"/>
        <v>0</v>
      </c>
      <c r="K100" s="45">
        <v>45473</v>
      </c>
      <c r="L100" s="45">
        <v>45590</v>
      </c>
      <c r="M100" s="221">
        <v>45630</v>
      </c>
      <c r="N100" s="101">
        <f t="shared" si="14"/>
        <v>117</v>
      </c>
      <c r="O100" s="101">
        <f t="shared" si="15"/>
        <v>40</v>
      </c>
      <c r="P100" s="101">
        <f t="shared" si="17"/>
        <v>157</v>
      </c>
    </row>
    <row r="101" spans="1:16" ht="14.45" customHeight="1" x14ac:dyDescent="0.25">
      <c r="A101" s="190">
        <v>2</v>
      </c>
      <c r="B101" s="37">
        <v>31</v>
      </c>
      <c r="C101" s="37"/>
      <c r="D101" s="49" t="s">
        <v>348</v>
      </c>
      <c r="E101" s="45"/>
      <c r="F101" s="45"/>
      <c r="G101" s="45"/>
      <c r="H101" s="101">
        <f t="shared" si="12"/>
        <v>0</v>
      </c>
      <c r="I101" s="101">
        <f t="shared" si="13"/>
        <v>0</v>
      </c>
      <c r="J101" s="101">
        <f t="shared" si="16"/>
        <v>0</v>
      </c>
      <c r="K101" s="45">
        <v>45473</v>
      </c>
      <c r="L101" s="45">
        <v>45587</v>
      </c>
      <c r="M101" s="221">
        <v>45629</v>
      </c>
      <c r="N101" s="101">
        <f t="shared" si="14"/>
        <v>114</v>
      </c>
      <c r="O101" s="101">
        <f t="shared" si="15"/>
        <v>42</v>
      </c>
      <c r="P101" s="101">
        <f t="shared" si="17"/>
        <v>156</v>
      </c>
    </row>
    <row r="102" spans="1:16" ht="14.45" customHeight="1" x14ac:dyDescent="0.25">
      <c r="A102" s="190">
        <v>2</v>
      </c>
      <c r="B102" s="37">
        <v>32</v>
      </c>
      <c r="C102" s="37"/>
      <c r="D102" s="49" t="s">
        <v>349</v>
      </c>
      <c r="E102" s="45"/>
      <c r="F102" s="45"/>
      <c r="G102" s="45"/>
      <c r="H102" s="101">
        <f t="shared" si="12"/>
        <v>0</v>
      </c>
      <c r="I102" s="101">
        <f t="shared" si="13"/>
        <v>0</v>
      </c>
      <c r="J102" s="101">
        <f t="shared" si="16"/>
        <v>0</v>
      </c>
      <c r="K102" s="45">
        <v>45473</v>
      </c>
      <c r="L102" s="45">
        <v>45588</v>
      </c>
      <c r="M102" s="221">
        <v>45628</v>
      </c>
      <c r="N102" s="101">
        <f t="shared" si="14"/>
        <v>115</v>
      </c>
      <c r="O102" s="101">
        <f t="shared" si="15"/>
        <v>40</v>
      </c>
      <c r="P102" s="101">
        <f t="shared" si="17"/>
        <v>155</v>
      </c>
    </row>
    <row r="103" spans="1:16" ht="14.45" customHeight="1" x14ac:dyDescent="0.25">
      <c r="A103" s="190">
        <v>2</v>
      </c>
      <c r="B103" s="37">
        <v>33</v>
      </c>
      <c r="C103" s="37"/>
      <c r="D103" s="49" t="s">
        <v>328</v>
      </c>
      <c r="E103" s="45"/>
      <c r="F103" s="45"/>
      <c r="G103" s="45"/>
      <c r="H103" s="101">
        <f t="shared" si="12"/>
        <v>0</v>
      </c>
      <c r="I103" s="101">
        <f t="shared" si="13"/>
        <v>0</v>
      </c>
      <c r="J103" s="101">
        <f t="shared" si="16"/>
        <v>0</v>
      </c>
      <c r="K103" s="45">
        <v>45473</v>
      </c>
      <c r="L103" s="45">
        <v>45589</v>
      </c>
      <c r="M103" s="221">
        <v>45636</v>
      </c>
      <c r="N103" s="101">
        <f t="shared" ref="N103:N130" si="18">IF(K103=0,0,IF(L103=0,0,MAX(L103-K103)))</f>
        <v>116</v>
      </c>
      <c r="O103" s="101">
        <f t="shared" ref="O103:O130" si="19">IF(L103=0,0,IF(M103=0,0,MAX(M103-L103)))</f>
        <v>47</v>
      </c>
      <c r="P103" s="101">
        <f t="shared" si="17"/>
        <v>163</v>
      </c>
    </row>
    <row r="104" spans="1:16" ht="14.45" customHeight="1" x14ac:dyDescent="0.25">
      <c r="A104" s="190">
        <v>2</v>
      </c>
      <c r="B104" s="37">
        <v>34</v>
      </c>
      <c r="C104" s="37"/>
      <c r="D104" s="49" t="s">
        <v>329</v>
      </c>
      <c r="E104" s="45"/>
      <c r="F104" s="45"/>
      <c r="G104" s="45"/>
      <c r="H104" s="101">
        <f t="shared" si="12"/>
        <v>0</v>
      </c>
      <c r="I104" s="101">
        <f t="shared" si="13"/>
        <v>0</v>
      </c>
      <c r="J104" s="101">
        <f t="shared" si="16"/>
        <v>0</v>
      </c>
      <c r="K104" s="45">
        <v>45473</v>
      </c>
      <c r="L104" s="45">
        <v>45589</v>
      </c>
      <c r="M104" s="221">
        <v>45630</v>
      </c>
      <c r="N104" s="101">
        <f t="shared" si="18"/>
        <v>116</v>
      </c>
      <c r="O104" s="101">
        <f t="shared" si="19"/>
        <v>41</v>
      </c>
      <c r="P104" s="101">
        <f t="shared" si="17"/>
        <v>157</v>
      </c>
    </row>
    <row r="105" spans="1:16" ht="14.45" customHeight="1" x14ac:dyDescent="0.25">
      <c r="A105" s="190">
        <v>2</v>
      </c>
      <c r="B105" s="37">
        <v>35</v>
      </c>
      <c r="C105" s="37"/>
      <c r="D105" s="51" t="s">
        <v>330</v>
      </c>
      <c r="E105" s="45"/>
      <c r="F105" s="45"/>
      <c r="G105" s="45"/>
      <c r="H105" s="101">
        <f t="shared" si="12"/>
        <v>0</v>
      </c>
      <c r="I105" s="101">
        <f t="shared" si="13"/>
        <v>0</v>
      </c>
      <c r="J105" s="101">
        <f t="shared" si="16"/>
        <v>0</v>
      </c>
      <c r="K105" s="45">
        <v>45473</v>
      </c>
      <c r="L105" s="45">
        <v>45588</v>
      </c>
      <c r="M105" s="221">
        <v>45625</v>
      </c>
      <c r="N105" s="101">
        <f t="shared" si="18"/>
        <v>115</v>
      </c>
      <c r="O105" s="101">
        <f t="shared" si="19"/>
        <v>37</v>
      </c>
      <c r="P105" s="101">
        <f t="shared" si="17"/>
        <v>152</v>
      </c>
    </row>
    <row r="106" spans="1:16" ht="14.45" customHeight="1" x14ac:dyDescent="0.25">
      <c r="A106" s="190">
        <v>2</v>
      </c>
      <c r="B106" s="37">
        <v>36</v>
      </c>
      <c r="C106" s="37"/>
      <c r="D106" s="51" t="s">
        <v>350</v>
      </c>
      <c r="E106" s="45"/>
      <c r="F106" s="45"/>
      <c r="G106" s="45"/>
      <c r="H106" s="101">
        <f t="shared" ref="H106:H120" si="20">IF(E106=0,0,IF(F106=0,0,MAX(F106-E106)))</f>
        <v>0</v>
      </c>
      <c r="I106" s="101">
        <f t="shared" ref="I106:I120" si="21">IF(F106=0,0,IF(G106=0,0,MAX(G106-F106)))</f>
        <v>0</v>
      </c>
      <c r="J106" s="101">
        <f t="shared" ref="J106:J120" si="22">IF(G106=0,0,IF(E106=0,0,MAX(G106-E106)))</f>
        <v>0</v>
      </c>
      <c r="K106" s="45">
        <v>45473</v>
      </c>
      <c r="L106" s="45">
        <v>45586</v>
      </c>
      <c r="M106" s="221">
        <v>45629</v>
      </c>
      <c r="N106" s="101">
        <f t="shared" ref="N106:N120" si="23">IF(K106=0,0,IF(L106=0,0,MAX(L106-K106)))</f>
        <v>113</v>
      </c>
      <c r="O106" s="101">
        <f t="shared" ref="O106:O120" si="24">IF(L106=0,0,IF(M106=0,0,MAX(M106-L106)))</f>
        <v>43</v>
      </c>
      <c r="P106" s="101">
        <f t="shared" ref="P106:P120" si="25">IF(K106=0,0,IF(M106=0,0,MAX(M106-K106)))</f>
        <v>156</v>
      </c>
    </row>
    <row r="107" spans="1:16" ht="14.45" customHeight="1" x14ac:dyDescent="0.25">
      <c r="A107" s="190">
        <v>2</v>
      </c>
      <c r="B107" s="37">
        <v>37</v>
      </c>
      <c r="C107" s="37"/>
      <c r="D107" s="51" t="s">
        <v>331</v>
      </c>
      <c r="E107" s="45"/>
      <c r="F107" s="45"/>
      <c r="G107" s="45"/>
      <c r="H107" s="101">
        <f t="shared" si="20"/>
        <v>0</v>
      </c>
      <c r="I107" s="101">
        <f t="shared" si="21"/>
        <v>0</v>
      </c>
      <c r="J107" s="101">
        <f t="shared" si="22"/>
        <v>0</v>
      </c>
      <c r="K107" s="45">
        <v>45473</v>
      </c>
      <c r="L107" s="45">
        <v>45586</v>
      </c>
      <c r="M107" s="221">
        <v>45625</v>
      </c>
      <c r="N107" s="101">
        <f t="shared" si="23"/>
        <v>113</v>
      </c>
      <c r="O107" s="101">
        <f t="shared" si="24"/>
        <v>39</v>
      </c>
      <c r="P107" s="101">
        <f t="shared" si="25"/>
        <v>152</v>
      </c>
    </row>
    <row r="108" spans="1:16" ht="14.45" customHeight="1" x14ac:dyDescent="0.25">
      <c r="A108" s="190">
        <v>2</v>
      </c>
      <c r="B108" s="37">
        <v>38</v>
      </c>
      <c r="C108" s="37"/>
      <c r="D108" s="51" t="s">
        <v>332</v>
      </c>
      <c r="E108" s="45"/>
      <c r="F108" s="45"/>
      <c r="G108" s="45"/>
      <c r="H108" s="101">
        <f t="shared" si="20"/>
        <v>0</v>
      </c>
      <c r="I108" s="101">
        <f t="shared" si="21"/>
        <v>0</v>
      </c>
      <c r="J108" s="101">
        <f t="shared" si="22"/>
        <v>0</v>
      </c>
      <c r="K108" s="45">
        <v>45473</v>
      </c>
      <c r="L108" s="45">
        <v>45586</v>
      </c>
      <c r="M108" s="221">
        <v>45626</v>
      </c>
      <c r="N108" s="101">
        <f t="shared" si="23"/>
        <v>113</v>
      </c>
      <c r="O108" s="101">
        <f t="shared" si="24"/>
        <v>40</v>
      </c>
      <c r="P108" s="101">
        <f t="shared" si="25"/>
        <v>153</v>
      </c>
    </row>
    <row r="109" spans="1:16" ht="14.45" customHeight="1" x14ac:dyDescent="0.25">
      <c r="A109" s="190">
        <v>2</v>
      </c>
      <c r="B109" s="37">
        <v>39</v>
      </c>
      <c r="C109" s="37"/>
      <c r="D109" s="51" t="s">
        <v>333</v>
      </c>
      <c r="E109" s="45"/>
      <c r="F109" s="45"/>
      <c r="G109" s="45"/>
      <c r="H109" s="101">
        <f t="shared" si="20"/>
        <v>0</v>
      </c>
      <c r="I109" s="101">
        <f t="shared" si="21"/>
        <v>0</v>
      </c>
      <c r="J109" s="101">
        <f t="shared" si="22"/>
        <v>0</v>
      </c>
      <c r="K109" s="45">
        <v>45473</v>
      </c>
      <c r="L109" s="45">
        <v>45589</v>
      </c>
      <c r="M109" s="221">
        <v>45627</v>
      </c>
      <c r="N109" s="101">
        <f t="shared" si="23"/>
        <v>116</v>
      </c>
      <c r="O109" s="101">
        <f t="shared" si="24"/>
        <v>38</v>
      </c>
      <c r="P109" s="101">
        <f t="shared" si="25"/>
        <v>154</v>
      </c>
    </row>
    <row r="110" spans="1:16" ht="14.45" customHeight="1" x14ac:dyDescent="0.25">
      <c r="A110" s="190">
        <v>2</v>
      </c>
      <c r="B110" s="37">
        <v>40</v>
      </c>
      <c r="C110" s="37"/>
      <c r="D110" s="51" t="s">
        <v>351</v>
      </c>
      <c r="E110" s="45"/>
      <c r="F110" s="45"/>
      <c r="G110" s="45"/>
      <c r="H110" s="101">
        <f t="shared" si="20"/>
        <v>0</v>
      </c>
      <c r="I110" s="101">
        <f t="shared" si="21"/>
        <v>0</v>
      </c>
      <c r="J110" s="101">
        <f t="shared" si="22"/>
        <v>0</v>
      </c>
      <c r="K110" s="45">
        <v>45473</v>
      </c>
      <c r="L110" s="45">
        <v>45588</v>
      </c>
      <c r="M110" s="221">
        <v>45623</v>
      </c>
      <c r="N110" s="101">
        <f t="shared" si="23"/>
        <v>115</v>
      </c>
      <c r="O110" s="101">
        <f t="shared" si="24"/>
        <v>35</v>
      </c>
      <c r="P110" s="101">
        <f t="shared" si="25"/>
        <v>150</v>
      </c>
    </row>
    <row r="111" spans="1:16" ht="14.45" customHeight="1" x14ac:dyDescent="0.25">
      <c r="A111" s="190">
        <v>2</v>
      </c>
      <c r="B111" s="37">
        <v>41</v>
      </c>
      <c r="C111" s="37"/>
      <c r="D111" s="51" t="s">
        <v>334</v>
      </c>
      <c r="E111" s="45"/>
      <c r="F111" s="45"/>
      <c r="G111" s="45"/>
      <c r="H111" s="101">
        <f t="shared" si="20"/>
        <v>0</v>
      </c>
      <c r="I111" s="101">
        <f t="shared" si="21"/>
        <v>0</v>
      </c>
      <c r="J111" s="101">
        <f t="shared" si="22"/>
        <v>0</v>
      </c>
      <c r="K111" s="45">
        <v>45473</v>
      </c>
      <c r="L111" s="45">
        <v>45586</v>
      </c>
      <c r="M111" s="221">
        <v>45629</v>
      </c>
      <c r="N111" s="101">
        <f t="shared" si="23"/>
        <v>113</v>
      </c>
      <c r="O111" s="101">
        <f t="shared" si="24"/>
        <v>43</v>
      </c>
      <c r="P111" s="101">
        <f t="shared" si="25"/>
        <v>156</v>
      </c>
    </row>
    <row r="112" spans="1:16" ht="14.45" customHeight="1" x14ac:dyDescent="0.25">
      <c r="A112" s="190">
        <v>2</v>
      </c>
      <c r="B112" s="37">
        <v>42</v>
      </c>
      <c r="C112" s="37"/>
      <c r="D112" s="51" t="s">
        <v>335</v>
      </c>
      <c r="E112" s="45"/>
      <c r="F112" s="45"/>
      <c r="G112" s="45"/>
      <c r="H112" s="101">
        <f t="shared" si="20"/>
        <v>0</v>
      </c>
      <c r="I112" s="101">
        <f t="shared" si="21"/>
        <v>0</v>
      </c>
      <c r="J112" s="101">
        <f t="shared" si="22"/>
        <v>0</v>
      </c>
      <c r="K112" s="45">
        <v>45473</v>
      </c>
      <c r="L112" s="45">
        <v>45586</v>
      </c>
      <c r="M112" s="221">
        <v>45629</v>
      </c>
      <c r="N112" s="101">
        <f t="shared" si="23"/>
        <v>113</v>
      </c>
      <c r="O112" s="101">
        <f t="shared" si="24"/>
        <v>43</v>
      </c>
      <c r="P112" s="101">
        <f t="shared" si="25"/>
        <v>156</v>
      </c>
    </row>
    <row r="113" spans="1:16" ht="14.45" customHeight="1" x14ac:dyDescent="0.25">
      <c r="A113" s="190">
        <v>2</v>
      </c>
      <c r="B113" s="37">
        <v>43</v>
      </c>
      <c r="C113" s="37"/>
      <c r="D113" s="51" t="s">
        <v>336</v>
      </c>
      <c r="E113" s="45"/>
      <c r="F113" s="45"/>
      <c r="G113" s="45"/>
      <c r="H113" s="101">
        <f t="shared" si="20"/>
        <v>0</v>
      </c>
      <c r="I113" s="101">
        <f t="shared" si="21"/>
        <v>0</v>
      </c>
      <c r="J113" s="101">
        <f t="shared" si="22"/>
        <v>0</v>
      </c>
      <c r="K113" s="45">
        <v>45473</v>
      </c>
      <c r="L113" s="45">
        <v>45586</v>
      </c>
      <c r="M113" s="221">
        <v>45626</v>
      </c>
      <c r="N113" s="101">
        <f t="shared" si="23"/>
        <v>113</v>
      </c>
      <c r="O113" s="101">
        <f t="shared" si="24"/>
        <v>40</v>
      </c>
      <c r="P113" s="101">
        <f t="shared" si="25"/>
        <v>153</v>
      </c>
    </row>
    <row r="114" spans="1:16" ht="14.45" customHeight="1" x14ac:dyDescent="0.25">
      <c r="A114" s="190">
        <v>2</v>
      </c>
      <c r="B114" s="37">
        <v>44</v>
      </c>
      <c r="C114" s="37"/>
      <c r="D114" s="51" t="s">
        <v>65</v>
      </c>
      <c r="E114" s="45"/>
      <c r="F114" s="45"/>
      <c r="G114" s="45"/>
      <c r="H114" s="101">
        <f t="shared" si="20"/>
        <v>0</v>
      </c>
      <c r="I114" s="101">
        <f t="shared" si="21"/>
        <v>0</v>
      </c>
      <c r="J114" s="101">
        <f t="shared" si="22"/>
        <v>0</v>
      </c>
      <c r="K114" s="45">
        <v>45473</v>
      </c>
      <c r="L114" s="45">
        <v>45589</v>
      </c>
      <c r="M114" s="221">
        <v>45626</v>
      </c>
      <c r="N114" s="101">
        <f t="shared" si="23"/>
        <v>116</v>
      </c>
      <c r="O114" s="101">
        <f t="shared" si="24"/>
        <v>37</v>
      </c>
      <c r="P114" s="101">
        <f t="shared" si="25"/>
        <v>153</v>
      </c>
    </row>
    <row r="115" spans="1:16" ht="14.45" customHeight="1" x14ac:dyDescent="0.25">
      <c r="A115" s="190">
        <v>2</v>
      </c>
      <c r="B115" s="37">
        <v>45</v>
      </c>
      <c r="C115" s="37"/>
      <c r="D115" s="51" t="s">
        <v>337</v>
      </c>
      <c r="E115" s="45"/>
      <c r="F115" s="45"/>
      <c r="G115" s="45"/>
      <c r="H115" s="101">
        <f t="shared" si="20"/>
        <v>0</v>
      </c>
      <c r="I115" s="101">
        <f t="shared" si="21"/>
        <v>0</v>
      </c>
      <c r="J115" s="101">
        <f t="shared" si="22"/>
        <v>0</v>
      </c>
      <c r="K115" s="45">
        <v>45473</v>
      </c>
      <c r="L115" s="45">
        <v>45586</v>
      </c>
      <c r="M115" s="221">
        <v>45624</v>
      </c>
      <c r="N115" s="101">
        <f t="shared" si="23"/>
        <v>113</v>
      </c>
      <c r="O115" s="101">
        <f t="shared" si="24"/>
        <v>38</v>
      </c>
      <c r="P115" s="101">
        <f t="shared" si="25"/>
        <v>151</v>
      </c>
    </row>
    <row r="116" spans="1:16" ht="14.45" customHeight="1" x14ac:dyDescent="0.25">
      <c r="A116" s="190">
        <v>2</v>
      </c>
      <c r="B116" s="37">
        <v>46</v>
      </c>
      <c r="C116" s="37"/>
      <c r="D116" s="51" t="s">
        <v>352</v>
      </c>
      <c r="E116" s="45"/>
      <c r="F116" s="45"/>
      <c r="G116" s="45"/>
      <c r="H116" s="101">
        <f t="shared" si="20"/>
        <v>0</v>
      </c>
      <c r="I116" s="101">
        <f t="shared" si="21"/>
        <v>0</v>
      </c>
      <c r="J116" s="101">
        <f t="shared" si="22"/>
        <v>0</v>
      </c>
      <c r="K116" s="45">
        <v>45473</v>
      </c>
      <c r="L116" s="45">
        <v>45590</v>
      </c>
      <c r="M116" s="221">
        <v>45630</v>
      </c>
      <c r="N116" s="101">
        <f t="shared" si="23"/>
        <v>117</v>
      </c>
      <c r="O116" s="101">
        <f t="shared" si="24"/>
        <v>40</v>
      </c>
      <c r="P116" s="101">
        <f t="shared" si="25"/>
        <v>157</v>
      </c>
    </row>
    <row r="117" spans="1:16" ht="14.45" customHeight="1" x14ac:dyDescent="0.25">
      <c r="A117" s="190">
        <v>2</v>
      </c>
      <c r="B117" s="37">
        <v>47</v>
      </c>
      <c r="C117" s="37"/>
      <c r="D117" s="51"/>
      <c r="E117" s="45"/>
      <c r="F117" s="45"/>
      <c r="G117" s="45"/>
      <c r="H117" s="101">
        <f t="shared" si="20"/>
        <v>0</v>
      </c>
      <c r="I117" s="101">
        <f t="shared" si="21"/>
        <v>0</v>
      </c>
      <c r="J117" s="101">
        <f t="shared" si="22"/>
        <v>0</v>
      </c>
      <c r="K117" s="45"/>
      <c r="L117" s="45"/>
      <c r="M117" s="45"/>
      <c r="N117" s="101">
        <f t="shared" si="23"/>
        <v>0</v>
      </c>
      <c r="O117" s="101">
        <f t="shared" si="24"/>
        <v>0</v>
      </c>
      <c r="P117" s="101">
        <f t="shared" si="25"/>
        <v>0</v>
      </c>
    </row>
    <row r="118" spans="1:16" ht="14.45" customHeight="1" x14ac:dyDescent="0.25">
      <c r="A118" s="190">
        <v>2</v>
      </c>
      <c r="B118" s="37">
        <v>48</v>
      </c>
      <c r="C118" s="37"/>
      <c r="D118" s="51"/>
      <c r="E118" s="45"/>
      <c r="F118" s="45"/>
      <c r="G118" s="45"/>
      <c r="H118" s="101">
        <f t="shared" si="20"/>
        <v>0</v>
      </c>
      <c r="I118" s="101">
        <f t="shared" si="21"/>
        <v>0</v>
      </c>
      <c r="J118" s="101">
        <f t="shared" si="22"/>
        <v>0</v>
      </c>
      <c r="K118" s="45"/>
      <c r="L118" s="45"/>
      <c r="M118" s="45"/>
      <c r="N118" s="101">
        <f t="shared" si="23"/>
        <v>0</v>
      </c>
      <c r="O118" s="101">
        <f t="shared" si="24"/>
        <v>0</v>
      </c>
      <c r="P118" s="101">
        <f t="shared" si="25"/>
        <v>0</v>
      </c>
    </row>
    <row r="119" spans="1:16" ht="14.45" customHeight="1" x14ac:dyDescent="0.25">
      <c r="A119" s="190">
        <v>2</v>
      </c>
      <c r="B119" s="37">
        <v>49</v>
      </c>
      <c r="C119" s="37"/>
      <c r="D119" s="51"/>
      <c r="E119" s="45"/>
      <c r="F119" s="45"/>
      <c r="G119" s="45"/>
      <c r="H119" s="101">
        <f t="shared" si="20"/>
        <v>0</v>
      </c>
      <c r="I119" s="101">
        <f t="shared" si="21"/>
        <v>0</v>
      </c>
      <c r="J119" s="101">
        <f t="shared" si="22"/>
        <v>0</v>
      </c>
      <c r="K119" s="45"/>
      <c r="L119" s="45"/>
      <c r="M119" s="45"/>
      <c r="N119" s="101">
        <f t="shared" si="23"/>
        <v>0</v>
      </c>
      <c r="O119" s="101">
        <f t="shared" si="24"/>
        <v>0</v>
      </c>
      <c r="P119" s="101">
        <f t="shared" si="25"/>
        <v>0</v>
      </c>
    </row>
    <row r="120" spans="1:16" ht="14.45" customHeight="1" x14ac:dyDescent="0.25">
      <c r="A120" s="190">
        <v>2</v>
      </c>
      <c r="B120" s="37">
        <v>50</v>
      </c>
      <c r="C120" s="37"/>
      <c r="D120" s="51"/>
      <c r="E120" s="45"/>
      <c r="F120" s="45"/>
      <c r="G120" s="45"/>
      <c r="H120" s="101">
        <f t="shared" si="20"/>
        <v>0</v>
      </c>
      <c r="I120" s="101">
        <f t="shared" si="21"/>
        <v>0</v>
      </c>
      <c r="J120" s="101">
        <f t="shared" si="22"/>
        <v>0</v>
      </c>
      <c r="K120" s="45"/>
      <c r="L120" s="45"/>
      <c r="M120" s="45"/>
      <c r="N120" s="101">
        <f t="shared" si="23"/>
        <v>0</v>
      </c>
      <c r="O120" s="101">
        <f t="shared" si="24"/>
        <v>0</v>
      </c>
      <c r="P120" s="101">
        <f t="shared" si="25"/>
        <v>0</v>
      </c>
    </row>
    <row r="121" spans="1:16" ht="14.45" customHeight="1" x14ac:dyDescent="0.25">
      <c r="A121" s="190">
        <v>2</v>
      </c>
      <c r="B121" s="37">
        <v>51</v>
      </c>
      <c r="C121" s="37"/>
      <c r="D121" s="51"/>
      <c r="E121" s="45"/>
      <c r="F121" s="50"/>
      <c r="G121" s="50"/>
      <c r="H121" s="101">
        <f t="shared" si="12"/>
        <v>0</v>
      </c>
      <c r="I121" s="101">
        <f t="shared" si="13"/>
        <v>0</v>
      </c>
      <c r="J121" s="101">
        <f t="shared" si="16"/>
        <v>0</v>
      </c>
      <c r="K121" s="45"/>
      <c r="L121" s="50"/>
      <c r="M121" s="50"/>
      <c r="N121" s="101">
        <f t="shared" si="18"/>
        <v>0</v>
      </c>
      <c r="O121" s="101">
        <f t="shared" si="19"/>
        <v>0</v>
      </c>
      <c r="P121" s="101">
        <f t="shared" si="17"/>
        <v>0</v>
      </c>
    </row>
    <row r="122" spans="1:16" ht="14.45" customHeight="1" x14ac:dyDescent="0.25">
      <c r="A122" s="190">
        <v>2</v>
      </c>
      <c r="B122" s="37">
        <v>52</v>
      </c>
      <c r="C122" s="37"/>
      <c r="D122" s="51"/>
      <c r="E122" s="45"/>
      <c r="F122" s="50"/>
      <c r="G122" s="50"/>
      <c r="H122" s="101">
        <f t="shared" si="12"/>
        <v>0</v>
      </c>
      <c r="I122" s="101">
        <f t="shared" si="13"/>
        <v>0</v>
      </c>
      <c r="J122" s="101">
        <f t="shared" si="16"/>
        <v>0</v>
      </c>
      <c r="K122" s="45"/>
      <c r="L122" s="50"/>
      <c r="M122" s="50"/>
      <c r="N122" s="101">
        <f t="shared" si="18"/>
        <v>0</v>
      </c>
      <c r="O122" s="101">
        <f t="shared" si="19"/>
        <v>0</v>
      </c>
      <c r="P122" s="101">
        <f t="shared" si="17"/>
        <v>0</v>
      </c>
    </row>
    <row r="123" spans="1:16" ht="14.45" customHeight="1" x14ac:dyDescent="0.25">
      <c r="A123" s="190">
        <v>2</v>
      </c>
      <c r="B123" s="37">
        <v>53</v>
      </c>
      <c r="C123" s="37"/>
      <c r="D123" s="51"/>
      <c r="E123" s="45"/>
      <c r="F123" s="50"/>
      <c r="G123" s="50"/>
      <c r="H123" s="101">
        <f t="shared" si="12"/>
        <v>0</v>
      </c>
      <c r="I123" s="101">
        <f t="shared" si="13"/>
        <v>0</v>
      </c>
      <c r="J123" s="101">
        <f t="shared" si="16"/>
        <v>0</v>
      </c>
      <c r="K123" s="45"/>
      <c r="L123" s="50"/>
      <c r="M123" s="50"/>
      <c r="N123" s="101">
        <f t="shared" si="18"/>
        <v>0</v>
      </c>
      <c r="O123" s="101">
        <f t="shared" si="19"/>
        <v>0</v>
      </c>
      <c r="P123" s="101">
        <f t="shared" si="17"/>
        <v>0</v>
      </c>
    </row>
    <row r="124" spans="1:16" ht="14.45" customHeight="1" x14ac:dyDescent="0.25">
      <c r="A124" s="190">
        <v>2</v>
      </c>
      <c r="B124" s="37">
        <v>54</v>
      </c>
      <c r="C124" s="37"/>
      <c r="D124" s="51"/>
      <c r="E124" s="45"/>
      <c r="F124" s="50"/>
      <c r="G124" s="50"/>
      <c r="H124" s="101">
        <f t="shared" si="12"/>
        <v>0</v>
      </c>
      <c r="I124" s="101">
        <f t="shared" si="13"/>
        <v>0</v>
      </c>
      <c r="J124" s="101">
        <f t="shared" si="16"/>
        <v>0</v>
      </c>
      <c r="K124" s="45"/>
      <c r="L124" s="50"/>
      <c r="M124" s="50"/>
      <c r="N124" s="101">
        <f t="shared" si="18"/>
        <v>0</v>
      </c>
      <c r="O124" s="101">
        <f t="shared" si="19"/>
        <v>0</v>
      </c>
      <c r="P124" s="101">
        <f t="shared" si="17"/>
        <v>0</v>
      </c>
    </row>
    <row r="125" spans="1:16" ht="14.45" customHeight="1" x14ac:dyDescent="0.25">
      <c r="A125" s="190">
        <v>2</v>
      </c>
      <c r="B125" s="37">
        <v>55</v>
      </c>
      <c r="C125" s="37"/>
      <c r="D125" s="14"/>
      <c r="E125" s="45"/>
      <c r="F125" s="50"/>
      <c r="G125" s="50"/>
      <c r="H125" s="101">
        <f t="shared" si="12"/>
        <v>0</v>
      </c>
      <c r="I125" s="101">
        <f t="shared" si="13"/>
        <v>0</v>
      </c>
      <c r="J125" s="101">
        <f t="shared" si="16"/>
        <v>0</v>
      </c>
      <c r="K125" s="45"/>
      <c r="L125" s="50"/>
      <c r="M125" s="50"/>
      <c r="N125" s="101">
        <f t="shared" si="18"/>
        <v>0</v>
      </c>
      <c r="O125" s="101">
        <f t="shared" si="19"/>
        <v>0</v>
      </c>
      <c r="P125" s="101">
        <f t="shared" si="17"/>
        <v>0</v>
      </c>
    </row>
    <row r="126" spans="1:16" ht="14.45" customHeight="1" x14ac:dyDescent="0.25">
      <c r="A126" s="190">
        <v>2</v>
      </c>
      <c r="B126" s="37">
        <v>56</v>
      </c>
      <c r="C126" s="47"/>
      <c r="D126" s="14"/>
      <c r="E126" s="45"/>
      <c r="F126" s="50"/>
      <c r="G126" s="50"/>
      <c r="H126" s="101">
        <f t="shared" si="12"/>
        <v>0</v>
      </c>
      <c r="I126" s="101">
        <f t="shared" si="13"/>
        <v>0</v>
      </c>
      <c r="J126" s="101">
        <f t="shared" si="16"/>
        <v>0</v>
      </c>
      <c r="K126" s="45"/>
      <c r="L126" s="50"/>
      <c r="M126" s="50"/>
      <c r="N126" s="101">
        <f t="shared" si="18"/>
        <v>0</v>
      </c>
      <c r="O126" s="101">
        <f t="shared" si="19"/>
        <v>0</v>
      </c>
      <c r="P126" s="101">
        <f t="shared" si="17"/>
        <v>0</v>
      </c>
    </row>
    <row r="127" spans="1:16" ht="14.45" customHeight="1" x14ac:dyDescent="0.25">
      <c r="A127" s="190">
        <v>2</v>
      </c>
      <c r="B127" s="37">
        <v>57</v>
      </c>
      <c r="C127" s="47"/>
      <c r="D127" s="14"/>
      <c r="E127" s="45"/>
      <c r="F127" s="50"/>
      <c r="G127" s="50"/>
      <c r="H127" s="101">
        <f t="shared" si="12"/>
        <v>0</v>
      </c>
      <c r="I127" s="101">
        <f t="shared" si="13"/>
        <v>0</v>
      </c>
      <c r="J127" s="101">
        <f t="shared" si="16"/>
        <v>0</v>
      </c>
      <c r="K127" s="45"/>
      <c r="L127" s="50"/>
      <c r="M127" s="50"/>
      <c r="N127" s="101">
        <f t="shared" si="18"/>
        <v>0</v>
      </c>
      <c r="O127" s="101">
        <f t="shared" si="19"/>
        <v>0</v>
      </c>
      <c r="P127" s="101">
        <f t="shared" si="17"/>
        <v>0</v>
      </c>
    </row>
    <row r="128" spans="1:16" ht="14.45" customHeight="1" x14ac:dyDescent="0.25">
      <c r="A128" s="190">
        <v>2</v>
      </c>
      <c r="B128" s="37">
        <v>58</v>
      </c>
      <c r="C128" s="47"/>
      <c r="D128" s="14"/>
      <c r="E128" s="45"/>
      <c r="F128" s="50"/>
      <c r="G128" s="50"/>
      <c r="H128" s="101">
        <f t="shared" si="12"/>
        <v>0</v>
      </c>
      <c r="I128" s="101">
        <f t="shared" si="13"/>
        <v>0</v>
      </c>
      <c r="J128" s="101">
        <f t="shared" si="16"/>
        <v>0</v>
      </c>
      <c r="K128" s="45"/>
      <c r="L128" s="50"/>
      <c r="M128" s="50"/>
      <c r="N128" s="101">
        <f t="shared" si="18"/>
        <v>0</v>
      </c>
      <c r="O128" s="101">
        <f t="shared" si="19"/>
        <v>0</v>
      </c>
      <c r="P128" s="101">
        <f t="shared" si="17"/>
        <v>0</v>
      </c>
    </row>
    <row r="129" spans="1:16" ht="14.45" customHeight="1" x14ac:dyDescent="0.25">
      <c r="A129" s="190">
        <v>2</v>
      </c>
      <c r="B129" s="37">
        <v>59</v>
      </c>
      <c r="C129" s="47"/>
      <c r="D129" s="14"/>
      <c r="E129" s="45"/>
      <c r="F129" s="50"/>
      <c r="G129" s="50"/>
      <c r="H129" s="101">
        <f t="shared" si="12"/>
        <v>0</v>
      </c>
      <c r="I129" s="101">
        <f t="shared" si="13"/>
        <v>0</v>
      </c>
      <c r="J129" s="101">
        <f t="shared" si="16"/>
        <v>0</v>
      </c>
      <c r="K129" s="45"/>
      <c r="L129" s="50"/>
      <c r="M129" s="50"/>
      <c r="N129" s="101">
        <f t="shared" si="18"/>
        <v>0</v>
      </c>
      <c r="O129" s="101">
        <f t="shared" si="19"/>
        <v>0</v>
      </c>
      <c r="P129" s="101">
        <f t="shared" si="17"/>
        <v>0</v>
      </c>
    </row>
    <row r="130" spans="1:16" ht="14.45" customHeight="1" x14ac:dyDescent="0.25">
      <c r="A130" s="190">
        <v>2</v>
      </c>
      <c r="B130" s="37">
        <v>60</v>
      </c>
      <c r="C130" s="47"/>
      <c r="D130" s="14"/>
      <c r="E130" s="45"/>
      <c r="F130" s="50"/>
      <c r="G130" s="50"/>
      <c r="H130" s="101">
        <f t="shared" si="12"/>
        <v>0</v>
      </c>
      <c r="I130" s="101">
        <f t="shared" si="13"/>
        <v>0</v>
      </c>
      <c r="J130" s="101">
        <f t="shared" si="16"/>
        <v>0</v>
      </c>
      <c r="K130" s="45"/>
      <c r="L130" s="50"/>
      <c r="M130" s="50"/>
      <c r="N130" s="101">
        <f t="shared" si="18"/>
        <v>0</v>
      </c>
      <c r="O130" s="101">
        <f t="shared" si="19"/>
        <v>0</v>
      </c>
      <c r="P130" s="101">
        <f t="shared" si="17"/>
        <v>0</v>
      </c>
    </row>
    <row r="131" spans="1:16" ht="14.45" customHeight="1" x14ac:dyDescent="0.25">
      <c r="A131" s="4"/>
      <c r="B131" s="4"/>
      <c r="C131" s="4"/>
      <c r="G131" s="52"/>
      <c r="H131" s="4"/>
      <c r="I131" s="4"/>
      <c r="J131" s="4"/>
      <c r="N131" s="4"/>
      <c r="O131" s="4"/>
      <c r="P131" s="4"/>
    </row>
    <row r="132" spans="1:16" ht="14.45" customHeight="1" x14ac:dyDescent="0.25">
      <c r="A132" s="4"/>
      <c r="B132" s="4"/>
      <c r="C132" s="4"/>
      <c r="G132" s="52"/>
      <c r="H132" s="4"/>
      <c r="I132" s="4"/>
      <c r="J132" s="4"/>
      <c r="N132" s="4"/>
      <c r="O132" s="4"/>
      <c r="P132" s="4"/>
    </row>
    <row r="133" spans="1:16" ht="14.45" customHeight="1" x14ac:dyDescent="0.25">
      <c r="A133" s="4"/>
      <c r="B133" s="4"/>
      <c r="C133" s="4"/>
      <c r="G133" s="52"/>
      <c r="H133" s="4"/>
      <c r="I133" s="4"/>
      <c r="J133" s="4"/>
      <c r="N133" s="4"/>
      <c r="O133" s="4"/>
      <c r="P133" s="4"/>
    </row>
    <row r="134" spans="1:16" ht="14.45" customHeight="1" x14ac:dyDescent="0.25">
      <c r="A134" s="4"/>
      <c r="B134" s="4"/>
      <c r="C134" s="4"/>
      <c r="D134" s="41"/>
      <c r="E134" s="157" t="s">
        <v>245</v>
      </c>
      <c r="F134" s="158"/>
      <c r="G134" s="158"/>
      <c r="H134" s="158"/>
      <c r="I134" s="158"/>
      <c r="J134" s="159"/>
      <c r="K134" s="160" t="s">
        <v>246</v>
      </c>
      <c r="L134" s="161"/>
      <c r="M134" s="161"/>
      <c r="N134" s="161"/>
      <c r="O134" s="161"/>
      <c r="P134" s="162"/>
    </row>
    <row r="135" spans="1:16" customFormat="1" ht="45" customHeight="1" x14ac:dyDescent="0.25">
      <c r="A135" s="163" t="s">
        <v>244</v>
      </c>
      <c r="B135" s="42" t="s">
        <v>0</v>
      </c>
      <c r="C135" s="42" t="s">
        <v>44</v>
      </c>
      <c r="D135" s="42" t="s">
        <v>1</v>
      </c>
      <c r="E135" s="43" t="str">
        <f t="shared" ref="E135:J135" si="26">E$5</f>
        <v>Fecha de siembra</v>
      </c>
      <c r="F135" s="43" t="str">
        <f t="shared" si="26"/>
        <v>Fecha de espigazón</v>
      </c>
      <c r="G135" s="43" t="str">
        <f t="shared" si="26"/>
        <v>Fecha de madurez</v>
      </c>
      <c r="H135" s="43" t="str">
        <f t="shared" si="26"/>
        <v>Días Siembra-Espigazón</v>
      </c>
      <c r="I135" s="43" t="str">
        <f t="shared" si="26"/>
        <v>Días Espigazón-Madurez</v>
      </c>
      <c r="J135" s="42" t="str">
        <f t="shared" si="26"/>
        <v>Días Siembra-Madurez</v>
      </c>
      <c r="K135" s="43" t="str">
        <f t="shared" ref="K135:P135" si="27">K$5</f>
        <v>Fecha de siembra</v>
      </c>
      <c r="L135" s="43" t="str">
        <f t="shared" si="27"/>
        <v>Fecha de espigazón</v>
      </c>
      <c r="M135" s="43" t="str">
        <f t="shared" si="27"/>
        <v>Fecha de madurez</v>
      </c>
      <c r="N135" s="43" t="str">
        <f t="shared" si="27"/>
        <v>Días Siembra-Espigazón</v>
      </c>
      <c r="O135" s="43" t="str">
        <f t="shared" si="27"/>
        <v>Días Espigazón-Madurez</v>
      </c>
      <c r="P135" s="42" t="str">
        <f t="shared" si="27"/>
        <v>Días Siembra-Madurez</v>
      </c>
    </row>
    <row r="136" spans="1:16" ht="14.45" customHeight="1" x14ac:dyDescent="0.25">
      <c r="A136" s="191">
        <v>3</v>
      </c>
      <c r="B136" s="37">
        <v>1</v>
      </c>
      <c r="C136" s="37"/>
      <c r="D136" s="44" t="s">
        <v>354</v>
      </c>
      <c r="E136" s="45">
        <v>45493</v>
      </c>
      <c r="F136" s="46">
        <v>45587</v>
      </c>
      <c r="G136" s="221">
        <v>45628</v>
      </c>
      <c r="H136" s="101">
        <f t="shared" ref="H136:H171" si="28">IF(E136=0,0,IF(F136=0,0,MAX(F136-E136)))</f>
        <v>94</v>
      </c>
      <c r="I136" s="101">
        <f t="shared" ref="I136:I171" si="29">IF(F136=0,0,IF(G136=0,0,MAX(G136-F136)))</f>
        <v>41</v>
      </c>
      <c r="J136" s="101">
        <f>IF(G136=0,0,IF(E136=0,0,MAX(G136-E136)))</f>
        <v>135</v>
      </c>
      <c r="K136" s="45">
        <v>45493</v>
      </c>
      <c r="L136" s="46">
        <v>45587</v>
      </c>
      <c r="M136" s="45">
        <v>45628</v>
      </c>
      <c r="N136" s="101">
        <f t="shared" ref="N136:N167" si="30">IF(K136=0,0,IF(L136=0,0,MAX(L136-K136)))</f>
        <v>94</v>
      </c>
      <c r="O136" s="101">
        <f t="shared" ref="O136:O167" si="31">IF(L136=0,0,IF(M136=0,0,MAX(M136-L136)))</f>
        <v>41</v>
      </c>
      <c r="P136" s="101">
        <f>IF(K136=0,0,IF(M136=0,0,MAX(M136-K136)))</f>
        <v>135</v>
      </c>
    </row>
    <row r="137" spans="1:16" ht="14.45" customHeight="1" x14ac:dyDescent="0.25">
      <c r="A137" s="191">
        <v>3</v>
      </c>
      <c r="B137" s="37">
        <v>2</v>
      </c>
      <c r="C137" s="37"/>
      <c r="D137" s="15" t="s">
        <v>355</v>
      </c>
      <c r="E137" s="45">
        <v>45493</v>
      </c>
      <c r="F137" s="46">
        <v>45587</v>
      </c>
      <c r="G137" s="221">
        <v>45629</v>
      </c>
      <c r="H137" s="101">
        <f t="shared" si="28"/>
        <v>94</v>
      </c>
      <c r="I137" s="101">
        <f t="shared" si="29"/>
        <v>42</v>
      </c>
      <c r="J137" s="101">
        <f t="shared" ref="J137:J171" si="32">IF(G137=0,0,IF(E137=0,0,MAX(G137-E137)))</f>
        <v>136</v>
      </c>
      <c r="K137" s="45">
        <v>45493</v>
      </c>
      <c r="L137" s="46">
        <v>45587</v>
      </c>
      <c r="M137" s="45">
        <v>45629</v>
      </c>
      <c r="N137" s="101">
        <f t="shared" si="30"/>
        <v>94</v>
      </c>
      <c r="O137" s="101">
        <f t="shared" si="31"/>
        <v>42</v>
      </c>
      <c r="P137" s="101">
        <f t="shared" ref="P137:P171" si="33">IF(K137=0,0,IF(M137=0,0,MAX(M137-K137)))</f>
        <v>136</v>
      </c>
    </row>
    <row r="138" spans="1:16" ht="14.45" customHeight="1" x14ac:dyDescent="0.25">
      <c r="A138" s="191">
        <v>3</v>
      </c>
      <c r="B138" s="37">
        <v>3</v>
      </c>
      <c r="C138" s="37"/>
      <c r="D138" s="15" t="s">
        <v>338</v>
      </c>
      <c r="E138" s="45">
        <v>45493</v>
      </c>
      <c r="F138" s="46">
        <v>45592</v>
      </c>
      <c r="G138" s="221">
        <v>45628</v>
      </c>
      <c r="H138" s="101">
        <f t="shared" si="28"/>
        <v>99</v>
      </c>
      <c r="I138" s="101">
        <f t="shared" si="29"/>
        <v>36</v>
      </c>
      <c r="J138" s="101">
        <f t="shared" si="32"/>
        <v>135</v>
      </c>
      <c r="K138" s="45">
        <v>45493</v>
      </c>
      <c r="L138" s="46">
        <v>45592</v>
      </c>
      <c r="M138" s="45">
        <v>45630</v>
      </c>
      <c r="N138" s="101">
        <f t="shared" si="30"/>
        <v>99</v>
      </c>
      <c r="O138" s="101">
        <f t="shared" si="31"/>
        <v>38</v>
      </c>
      <c r="P138" s="101">
        <f t="shared" si="33"/>
        <v>137</v>
      </c>
    </row>
    <row r="139" spans="1:16" ht="14.45" customHeight="1" x14ac:dyDescent="0.25">
      <c r="A139" s="191">
        <v>3</v>
      </c>
      <c r="B139" s="37">
        <v>4</v>
      </c>
      <c r="C139" s="37"/>
      <c r="D139" s="15" t="s">
        <v>339</v>
      </c>
      <c r="E139" s="45">
        <v>45493</v>
      </c>
      <c r="F139" s="46">
        <v>45588</v>
      </c>
      <c r="G139" s="221">
        <v>45630</v>
      </c>
      <c r="H139" s="101">
        <f t="shared" si="28"/>
        <v>95</v>
      </c>
      <c r="I139" s="101">
        <f t="shared" si="29"/>
        <v>42</v>
      </c>
      <c r="J139" s="101">
        <f t="shared" si="32"/>
        <v>137</v>
      </c>
      <c r="K139" s="45">
        <v>45493</v>
      </c>
      <c r="L139" s="46">
        <v>45588</v>
      </c>
      <c r="M139" s="45">
        <v>45629</v>
      </c>
      <c r="N139" s="101">
        <f t="shared" si="30"/>
        <v>95</v>
      </c>
      <c r="O139" s="101">
        <f t="shared" si="31"/>
        <v>41</v>
      </c>
      <c r="P139" s="101">
        <f t="shared" si="33"/>
        <v>136</v>
      </c>
    </row>
    <row r="140" spans="1:16" ht="14.45" customHeight="1" x14ac:dyDescent="0.25">
      <c r="A140" s="191">
        <v>3</v>
      </c>
      <c r="B140" s="37">
        <v>5</v>
      </c>
      <c r="C140" s="37"/>
      <c r="D140" s="15" t="s">
        <v>340</v>
      </c>
      <c r="E140" s="45">
        <v>45493</v>
      </c>
      <c r="F140" s="46">
        <v>45589</v>
      </c>
      <c r="G140" s="221">
        <v>45630</v>
      </c>
      <c r="H140" s="101">
        <f t="shared" si="28"/>
        <v>96</v>
      </c>
      <c r="I140" s="101">
        <f t="shared" si="29"/>
        <v>41</v>
      </c>
      <c r="J140" s="101">
        <f t="shared" si="32"/>
        <v>137</v>
      </c>
      <c r="K140" s="45">
        <v>45493</v>
      </c>
      <c r="L140" s="46">
        <v>45589</v>
      </c>
      <c r="M140" s="45">
        <v>45630</v>
      </c>
      <c r="N140" s="101">
        <f t="shared" si="30"/>
        <v>96</v>
      </c>
      <c r="O140" s="101">
        <f t="shared" si="31"/>
        <v>41</v>
      </c>
      <c r="P140" s="101">
        <f t="shared" si="33"/>
        <v>137</v>
      </c>
    </row>
    <row r="141" spans="1:16" ht="14.45" customHeight="1" x14ac:dyDescent="0.25">
      <c r="A141" s="191">
        <v>3</v>
      </c>
      <c r="B141" s="37">
        <v>6</v>
      </c>
      <c r="C141" s="37"/>
      <c r="D141" s="15" t="s">
        <v>341</v>
      </c>
      <c r="E141" s="45">
        <v>45493</v>
      </c>
      <c r="F141" s="46">
        <v>45589</v>
      </c>
      <c r="G141" s="221">
        <v>45630</v>
      </c>
      <c r="H141" s="101">
        <f t="shared" si="28"/>
        <v>96</v>
      </c>
      <c r="I141" s="101">
        <f t="shared" si="29"/>
        <v>41</v>
      </c>
      <c r="J141" s="101">
        <f t="shared" si="32"/>
        <v>137</v>
      </c>
      <c r="K141" s="45">
        <v>45493</v>
      </c>
      <c r="L141" s="46">
        <v>45589</v>
      </c>
      <c r="M141" s="45">
        <v>45630</v>
      </c>
      <c r="N141" s="101">
        <f t="shared" si="30"/>
        <v>96</v>
      </c>
      <c r="O141" s="101">
        <f t="shared" si="31"/>
        <v>41</v>
      </c>
      <c r="P141" s="101">
        <f t="shared" si="33"/>
        <v>137</v>
      </c>
    </row>
    <row r="142" spans="1:16" ht="14.45" customHeight="1" x14ac:dyDescent="0.25">
      <c r="A142" s="191">
        <v>3</v>
      </c>
      <c r="B142" s="37">
        <v>7</v>
      </c>
      <c r="C142" s="37"/>
      <c r="D142" s="15" t="s">
        <v>356</v>
      </c>
      <c r="E142" s="45">
        <v>45493</v>
      </c>
      <c r="F142" s="46">
        <v>45589</v>
      </c>
      <c r="G142" s="221">
        <v>45631</v>
      </c>
      <c r="H142" s="101">
        <f t="shared" si="28"/>
        <v>96</v>
      </c>
      <c r="I142" s="101">
        <f t="shared" si="29"/>
        <v>42</v>
      </c>
      <c r="J142" s="101">
        <f t="shared" si="32"/>
        <v>138</v>
      </c>
      <c r="K142" s="45">
        <v>45493</v>
      </c>
      <c r="L142" s="46">
        <v>45589</v>
      </c>
      <c r="M142" s="45">
        <v>45630</v>
      </c>
      <c r="N142" s="101">
        <f t="shared" si="30"/>
        <v>96</v>
      </c>
      <c r="O142" s="101">
        <f t="shared" si="31"/>
        <v>41</v>
      </c>
      <c r="P142" s="101">
        <f t="shared" si="33"/>
        <v>137</v>
      </c>
    </row>
    <row r="143" spans="1:16" ht="14.45" customHeight="1" x14ac:dyDescent="0.25">
      <c r="A143" s="191">
        <v>3</v>
      </c>
      <c r="B143" s="37">
        <v>8</v>
      </c>
      <c r="C143" s="37"/>
      <c r="D143" s="15" t="s">
        <v>357</v>
      </c>
      <c r="E143" s="45">
        <v>45493</v>
      </c>
      <c r="F143" s="46">
        <v>45589</v>
      </c>
      <c r="G143" s="221">
        <v>45625</v>
      </c>
      <c r="H143" s="101">
        <f t="shared" si="28"/>
        <v>96</v>
      </c>
      <c r="I143" s="101">
        <f t="shared" si="29"/>
        <v>36</v>
      </c>
      <c r="J143" s="101">
        <f t="shared" si="32"/>
        <v>132</v>
      </c>
      <c r="K143" s="45">
        <v>45493</v>
      </c>
      <c r="L143" s="46">
        <v>45589</v>
      </c>
      <c r="M143" s="45">
        <v>45625</v>
      </c>
      <c r="N143" s="101">
        <f t="shared" si="30"/>
        <v>96</v>
      </c>
      <c r="O143" s="101">
        <f t="shared" si="31"/>
        <v>36</v>
      </c>
      <c r="P143" s="101">
        <f t="shared" si="33"/>
        <v>132</v>
      </c>
    </row>
    <row r="144" spans="1:16" ht="14.45" customHeight="1" x14ac:dyDescent="0.25">
      <c r="A144" s="191">
        <v>3</v>
      </c>
      <c r="B144" s="37">
        <v>9</v>
      </c>
      <c r="C144" s="37"/>
      <c r="D144" s="15" t="s">
        <v>358</v>
      </c>
      <c r="E144" s="45">
        <v>45493</v>
      </c>
      <c r="F144" s="46">
        <v>45589</v>
      </c>
      <c r="G144" s="221">
        <v>45627</v>
      </c>
      <c r="H144" s="101">
        <f t="shared" si="28"/>
        <v>96</v>
      </c>
      <c r="I144" s="101">
        <f t="shared" si="29"/>
        <v>38</v>
      </c>
      <c r="J144" s="101">
        <f t="shared" si="32"/>
        <v>134</v>
      </c>
      <c r="K144" s="45">
        <v>45493</v>
      </c>
      <c r="L144" s="46">
        <v>45589</v>
      </c>
      <c r="M144" s="45">
        <v>45626</v>
      </c>
      <c r="N144" s="101">
        <f t="shared" si="30"/>
        <v>96</v>
      </c>
      <c r="O144" s="101">
        <f t="shared" si="31"/>
        <v>37</v>
      </c>
      <c r="P144" s="101">
        <f t="shared" si="33"/>
        <v>133</v>
      </c>
    </row>
    <row r="145" spans="1:16" ht="14.45" customHeight="1" x14ac:dyDescent="0.25">
      <c r="A145" s="191">
        <v>3</v>
      </c>
      <c r="B145" s="37">
        <v>10</v>
      </c>
      <c r="C145" s="37"/>
      <c r="D145" s="15" t="s">
        <v>359</v>
      </c>
      <c r="E145" s="45">
        <v>45493</v>
      </c>
      <c r="F145" s="46">
        <v>45587</v>
      </c>
      <c r="G145" s="221">
        <v>45628</v>
      </c>
      <c r="H145" s="101">
        <f t="shared" si="28"/>
        <v>94</v>
      </c>
      <c r="I145" s="101">
        <f t="shared" si="29"/>
        <v>41</v>
      </c>
      <c r="J145" s="101">
        <f t="shared" si="32"/>
        <v>135</v>
      </c>
      <c r="K145" s="45">
        <v>45493</v>
      </c>
      <c r="L145" s="46">
        <v>45587</v>
      </c>
      <c r="M145" s="45">
        <v>45628</v>
      </c>
      <c r="N145" s="101">
        <f t="shared" si="30"/>
        <v>94</v>
      </c>
      <c r="O145" s="101">
        <f t="shared" si="31"/>
        <v>41</v>
      </c>
      <c r="P145" s="101">
        <f t="shared" si="33"/>
        <v>135</v>
      </c>
    </row>
    <row r="146" spans="1:16" ht="14.45" customHeight="1" x14ac:dyDescent="0.25">
      <c r="A146" s="191">
        <v>3</v>
      </c>
      <c r="B146" s="37">
        <v>11</v>
      </c>
      <c r="C146" s="37"/>
      <c r="D146" s="15" t="s">
        <v>360</v>
      </c>
      <c r="E146" s="45">
        <v>45493</v>
      </c>
      <c r="F146" s="46">
        <v>45589</v>
      </c>
      <c r="G146" s="221">
        <v>45629</v>
      </c>
      <c r="H146" s="101">
        <f t="shared" si="28"/>
        <v>96</v>
      </c>
      <c r="I146" s="101">
        <f t="shared" si="29"/>
        <v>40</v>
      </c>
      <c r="J146" s="101">
        <f t="shared" si="32"/>
        <v>136</v>
      </c>
      <c r="K146" s="45">
        <v>45493</v>
      </c>
      <c r="L146" s="46">
        <v>45589</v>
      </c>
      <c r="M146" s="45">
        <v>45629</v>
      </c>
      <c r="N146" s="101">
        <f t="shared" si="30"/>
        <v>96</v>
      </c>
      <c r="O146" s="101">
        <f t="shared" si="31"/>
        <v>40</v>
      </c>
      <c r="P146" s="101">
        <f t="shared" si="33"/>
        <v>136</v>
      </c>
    </row>
    <row r="147" spans="1:16" ht="14.45" customHeight="1" x14ac:dyDescent="0.25">
      <c r="A147" s="191">
        <v>3</v>
      </c>
      <c r="B147" s="37">
        <v>12</v>
      </c>
      <c r="C147" s="37"/>
      <c r="D147" s="15" t="s">
        <v>342</v>
      </c>
      <c r="E147" s="45">
        <v>45493</v>
      </c>
      <c r="F147" s="46">
        <v>45589</v>
      </c>
      <c r="G147" s="221">
        <v>45629</v>
      </c>
      <c r="H147" s="101">
        <f t="shared" si="28"/>
        <v>96</v>
      </c>
      <c r="I147" s="101">
        <f t="shared" si="29"/>
        <v>40</v>
      </c>
      <c r="J147" s="101">
        <f t="shared" si="32"/>
        <v>136</v>
      </c>
      <c r="K147" s="45">
        <v>45493</v>
      </c>
      <c r="L147" s="46">
        <v>45589</v>
      </c>
      <c r="M147" s="45">
        <v>45629</v>
      </c>
      <c r="N147" s="101">
        <f t="shared" si="30"/>
        <v>96</v>
      </c>
      <c r="O147" s="101">
        <f t="shared" si="31"/>
        <v>40</v>
      </c>
      <c r="P147" s="101">
        <f t="shared" si="33"/>
        <v>136</v>
      </c>
    </row>
    <row r="148" spans="1:16" ht="14.45" customHeight="1" x14ac:dyDescent="0.25">
      <c r="A148" s="191">
        <v>3</v>
      </c>
      <c r="B148" s="37">
        <v>13</v>
      </c>
      <c r="C148" s="37"/>
      <c r="D148" s="15" t="s">
        <v>343</v>
      </c>
      <c r="E148" s="45">
        <v>45493</v>
      </c>
      <c r="F148" s="46">
        <v>45591</v>
      </c>
      <c r="G148" s="221">
        <v>45631</v>
      </c>
      <c r="H148" s="101">
        <f t="shared" si="28"/>
        <v>98</v>
      </c>
      <c r="I148" s="101">
        <f t="shared" si="29"/>
        <v>40</v>
      </c>
      <c r="J148" s="101">
        <f t="shared" si="32"/>
        <v>138</v>
      </c>
      <c r="K148" s="45">
        <v>45493</v>
      </c>
      <c r="L148" s="46">
        <v>45591</v>
      </c>
      <c r="M148" s="45">
        <v>45631</v>
      </c>
      <c r="N148" s="101">
        <f t="shared" si="30"/>
        <v>98</v>
      </c>
      <c r="O148" s="101">
        <f t="shared" si="31"/>
        <v>40</v>
      </c>
      <c r="P148" s="101">
        <f t="shared" si="33"/>
        <v>138</v>
      </c>
    </row>
    <row r="149" spans="1:16" ht="14.45" customHeight="1" x14ac:dyDescent="0.25">
      <c r="A149" s="191">
        <v>3</v>
      </c>
      <c r="B149" s="37">
        <v>14</v>
      </c>
      <c r="C149" s="37"/>
      <c r="D149" s="15" t="s">
        <v>361</v>
      </c>
      <c r="E149" s="45">
        <v>45493</v>
      </c>
      <c r="F149" s="46">
        <v>45588</v>
      </c>
      <c r="G149" s="221">
        <v>45631</v>
      </c>
      <c r="H149" s="101">
        <f t="shared" si="28"/>
        <v>95</v>
      </c>
      <c r="I149" s="101">
        <f t="shared" si="29"/>
        <v>43</v>
      </c>
      <c r="J149" s="101">
        <f t="shared" si="32"/>
        <v>138</v>
      </c>
      <c r="K149" s="45">
        <v>45493</v>
      </c>
      <c r="L149" s="46">
        <v>45588</v>
      </c>
      <c r="M149" s="45">
        <v>45631</v>
      </c>
      <c r="N149" s="101">
        <f t="shared" si="30"/>
        <v>95</v>
      </c>
      <c r="O149" s="101">
        <f t="shared" si="31"/>
        <v>43</v>
      </c>
      <c r="P149" s="101">
        <f t="shared" si="33"/>
        <v>138</v>
      </c>
    </row>
    <row r="150" spans="1:16" ht="14.45" customHeight="1" x14ac:dyDescent="0.25">
      <c r="A150" s="191">
        <v>3</v>
      </c>
      <c r="B150" s="37">
        <v>15</v>
      </c>
      <c r="C150" s="37"/>
      <c r="D150" s="15" t="s">
        <v>344</v>
      </c>
      <c r="E150" s="45">
        <v>45493</v>
      </c>
      <c r="F150" s="46">
        <v>45590</v>
      </c>
      <c r="G150" s="221">
        <v>45630</v>
      </c>
      <c r="H150" s="101">
        <f t="shared" si="28"/>
        <v>97</v>
      </c>
      <c r="I150" s="101">
        <f t="shared" si="29"/>
        <v>40</v>
      </c>
      <c r="J150" s="101">
        <f t="shared" si="32"/>
        <v>137</v>
      </c>
      <c r="K150" s="45">
        <v>45493</v>
      </c>
      <c r="L150" s="46">
        <v>45590</v>
      </c>
      <c r="M150" s="45">
        <v>45630</v>
      </c>
      <c r="N150" s="101">
        <f t="shared" si="30"/>
        <v>97</v>
      </c>
      <c r="O150" s="101">
        <f t="shared" si="31"/>
        <v>40</v>
      </c>
      <c r="P150" s="101">
        <f t="shared" si="33"/>
        <v>137</v>
      </c>
    </row>
    <row r="151" spans="1:16" ht="14.45" customHeight="1" x14ac:dyDescent="0.25">
      <c r="A151" s="191">
        <v>3</v>
      </c>
      <c r="B151" s="37">
        <v>16</v>
      </c>
      <c r="C151" s="37"/>
      <c r="D151" s="15" t="s">
        <v>362</v>
      </c>
      <c r="E151" s="45">
        <v>45493</v>
      </c>
      <c r="F151" s="46">
        <v>45585</v>
      </c>
      <c r="G151" s="221">
        <v>45630</v>
      </c>
      <c r="H151" s="101">
        <f t="shared" si="28"/>
        <v>92</v>
      </c>
      <c r="I151" s="101">
        <f t="shared" si="29"/>
        <v>45</v>
      </c>
      <c r="J151" s="101">
        <f t="shared" si="32"/>
        <v>137</v>
      </c>
      <c r="K151" s="45">
        <v>45493</v>
      </c>
      <c r="L151" s="46">
        <v>45584</v>
      </c>
      <c r="M151" s="45">
        <v>45629</v>
      </c>
      <c r="N151" s="101">
        <f t="shared" si="30"/>
        <v>91</v>
      </c>
      <c r="O151" s="101">
        <f t="shared" si="31"/>
        <v>45</v>
      </c>
      <c r="P151" s="101">
        <f t="shared" si="33"/>
        <v>136</v>
      </c>
    </row>
    <row r="152" spans="1:16" ht="14.45" customHeight="1" x14ac:dyDescent="0.25">
      <c r="A152" s="191">
        <v>3</v>
      </c>
      <c r="B152" s="37">
        <v>17</v>
      </c>
      <c r="C152" s="37"/>
      <c r="D152" s="15" t="s">
        <v>363</v>
      </c>
      <c r="E152" s="45">
        <v>45493</v>
      </c>
      <c r="F152" s="46">
        <v>45590</v>
      </c>
      <c r="G152" s="221">
        <v>45631</v>
      </c>
      <c r="H152" s="101">
        <f t="shared" si="28"/>
        <v>97</v>
      </c>
      <c r="I152" s="101">
        <f t="shared" si="29"/>
        <v>41</v>
      </c>
      <c r="J152" s="101">
        <f t="shared" si="32"/>
        <v>138</v>
      </c>
      <c r="K152" s="45">
        <v>45493</v>
      </c>
      <c r="L152" s="46">
        <v>45590</v>
      </c>
      <c r="M152" s="45">
        <v>45631</v>
      </c>
      <c r="N152" s="101">
        <f t="shared" si="30"/>
        <v>97</v>
      </c>
      <c r="O152" s="101">
        <f t="shared" si="31"/>
        <v>41</v>
      </c>
      <c r="P152" s="101">
        <f t="shared" si="33"/>
        <v>138</v>
      </c>
    </row>
    <row r="153" spans="1:16" ht="14.45" customHeight="1" x14ac:dyDescent="0.25">
      <c r="A153" s="191">
        <v>3</v>
      </c>
      <c r="B153" s="37">
        <v>18</v>
      </c>
      <c r="C153" s="37"/>
      <c r="D153" s="15" t="s">
        <v>345</v>
      </c>
      <c r="E153" s="45">
        <v>45493</v>
      </c>
      <c r="F153" s="46">
        <v>45595</v>
      </c>
      <c r="G153" s="221">
        <v>45628</v>
      </c>
      <c r="H153" s="101">
        <f t="shared" si="28"/>
        <v>102</v>
      </c>
      <c r="I153" s="101">
        <f t="shared" si="29"/>
        <v>33</v>
      </c>
      <c r="J153" s="101">
        <f t="shared" si="32"/>
        <v>135</v>
      </c>
      <c r="K153" s="45">
        <v>45493</v>
      </c>
      <c r="L153" s="46">
        <v>45595</v>
      </c>
      <c r="M153" s="45">
        <v>45628</v>
      </c>
      <c r="N153" s="101">
        <f t="shared" si="30"/>
        <v>102</v>
      </c>
      <c r="O153" s="101">
        <f t="shared" si="31"/>
        <v>33</v>
      </c>
      <c r="P153" s="101">
        <f t="shared" si="33"/>
        <v>135</v>
      </c>
    </row>
    <row r="154" spans="1:16" ht="14.45" customHeight="1" x14ac:dyDescent="0.25">
      <c r="A154" s="191">
        <v>3</v>
      </c>
      <c r="B154" s="37">
        <v>19</v>
      </c>
      <c r="C154" s="37"/>
      <c r="D154" s="15" t="s">
        <v>364</v>
      </c>
      <c r="E154" s="45">
        <v>45493</v>
      </c>
      <c r="F154" s="46">
        <v>45586</v>
      </c>
      <c r="G154" s="221">
        <v>45626</v>
      </c>
      <c r="H154" s="101">
        <f t="shared" si="28"/>
        <v>93</v>
      </c>
      <c r="I154" s="101">
        <f t="shared" si="29"/>
        <v>40</v>
      </c>
      <c r="J154" s="101">
        <f t="shared" si="32"/>
        <v>133</v>
      </c>
      <c r="K154" s="45">
        <v>45493</v>
      </c>
      <c r="L154" s="46">
        <v>45586</v>
      </c>
      <c r="M154" s="45">
        <v>45625</v>
      </c>
      <c r="N154" s="101">
        <f t="shared" si="30"/>
        <v>93</v>
      </c>
      <c r="O154" s="101">
        <f t="shared" si="31"/>
        <v>39</v>
      </c>
      <c r="P154" s="101">
        <f t="shared" si="33"/>
        <v>132</v>
      </c>
    </row>
    <row r="155" spans="1:16" ht="14.45" customHeight="1" x14ac:dyDescent="0.25">
      <c r="A155" s="191">
        <v>3</v>
      </c>
      <c r="B155" s="37">
        <v>20</v>
      </c>
      <c r="C155" s="37"/>
      <c r="D155" s="15" t="s">
        <v>365</v>
      </c>
      <c r="E155" s="45">
        <v>45493</v>
      </c>
      <c r="F155" s="46">
        <v>45586</v>
      </c>
      <c r="G155" s="221">
        <v>45629</v>
      </c>
      <c r="H155" s="101">
        <f t="shared" si="28"/>
        <v>93</v>
      </c>
      <c r="I155" s="101">
        <f t="shared" si="29"/>
        <v>43</v>
      </c>
      <c r="J155" s="101">
        <f t="shared" si="32"/>
        <v>136</v>
      </c>
      <c r="K155" s="45">
        <v>45493</v>
      </c>
      <c r="L155" s="46">
        <v>45586</v>
      </c>
      <c r="M155" s="45">
        <v>45628</v>
      </c>
      <c r="N155" s="101">
        <f t="shared" si="30"/>
        <v>93</v>
      </c>
      <c r="O155" s="101">
        <f t="shared" si="31"/>
        <v>42</v>
      </c>
      <c r="P155" s="101">
        <f t="shared" si="33"/>
        <v>135</v>
      </c>
    </row>
    <row r="156" spans="1:16" ht="14.45" customHeight="1" x14ac:dyDescent="0.25">
      <c r="A156" s="191">
        <v>3</v>
      </c>
      <c r="B156" s="37">
        <v>21</v>
      </c>
      <c r="C156" s="37"/>
      <c r="D156" s="15" t="s">
        <v>366</v>
      </c>
      <c r="E156" s="45">
        <v>45493</v>
      </c>
      <c r="F156" s="46">
        <v>45587</v>
      </c>
      <c r="G156" s="221">
        <v>45630</v>
      </c>
      <c r="H156" s="101">
        <f t="shared" si="28"/>
        <v>94</v>
      </c>
      <c r="I156" s="101">
        <f t="shared" si="29"/>
        <v>43</v>
      </c>
      <c r="J156" s="101">
        <f t="shared" si="32"/>
        <v>137</v>
      </c>
      <c r="K156" s="45">
        <v>45493</v>
      </c>
      <c r="L156" s="46">
        <v>45587</v>
      </c>
      <c r="M156" s="45">
        <v>45628</v>
      </c>
      <c r="N156" s="101">
        <f t="shared" si="30"/>
        <v>94</v>
      </c>
      <c r="O156" s="101">
        <f t="shared" si="31"/>
        <v>41</v>
      </c>
      <c r="P156" s="101">
        <f t="shared" si="33"/>
        <v>135</v>
      </c>
    </row>
    <row r="157" spans="1:16" ht="14.45" customHeight="1" x14ac:dyDescent="0.25">
      <c r="A157" s="191">
        <v>3</v>
      </c>
      <c r="B157" s="37">
        <v>22</v>
      </c>
      <c r="C157" s="37"/>
      <c r="D157" s="15" t="s">
        <v>367</v>
      </c>
      <c r="E157" s="45">
        <v>45493</v>
      </c>
      <c r="F157" s="46">
        <v>45588</v>
      </c>
      <c r="G157" s="221">
        <v>45629</v>
      </c>
      <c r="H157" s="101">
        <f t="shared" si="28"/>
        <v>95</v>
      </c>
      <c r="I157" s="101">
        <f t="shared" si="29"/>
        <v>41</v>
      </c>
      <c r="J157" s="101">
        <f t="shared" si="32"/>
        <v>136</v>
      </c>
      <c r="K157" s="45">
        <v>45493</v>
      </c>
      <c r="L157" s="46">
        <v>45588</v>
      </c>
      <c r="M157" s="45">
        <v>45628</v>
      </c>
      <c r="N157" s="101">
        <f t="shared" si="30"/>
        <v>95</v>
      </c>
      <c r="O157" s="101">
        <f t="shared" si="31"/>
        <v>40</v>
      </c>
      <c r="P157" s="101">
        <f t="shared" si="33"/>
        <v>135</v>
      </c>
    </row>
    <row r="158" spans="1:16" ht="14.45" customHeight="1" x14ac:dyDescent="0.25">
      <c r="A158" s="191">
        <v>3</v>
      </c>
      <c r="B158" s="37">
        <v>23</v>
      </c>
      <c r="C158" s="48"/>
      <c r="D158" s="15" t="s">
        <v>346</v>
      </c>
      <c r="E158" s="45">
        <v>45493</v>
      </c>
      <c r="F158" s="46">
        <v>45593</v>
      </c>
      <c r="G158" s="221">
        <v>45630</v>
      </c>
      <c r="H158" s="101">
        <f t="shared" si="28"/>
        <v>100</v>
      </c>
      <c r="I158" s="101">
        <f t="shared" si="29"/>
        <v>37</v>
      </c>
      <c r="J158" s="101">
        <f t="shared" si="32"/>
        <v>137</v>
      </c>
      <c r="K158" s="45">
        <v>45493</v>
      </c>
      <c r="L158" s="46">
        <v>45593</v>
      </c>
      <c r="M158" s="45">
        <v>45630</v>
      </c>
      <c r="N158" s="101">
        <f t="shared" si="30"/>
        <v>100</v>
      </c>
      <c r="O158" s="101">
        <f t="shared" si="31"/>
        <v>37</v>
      </c>
      <c r="P158" s="101">
        <f t="shared" si="33"/>
        <v>137</v>
      </c>
    </row>
    <row r="159" spans="1:16" ht="14.45" customHeight="1" x14ac:dyDescent="0.25">
      <c r="A159" s="191">
        <v>3</v>
      </c>
      <c r="B159" s="37">
        <v>24</v>
      </c>
      <c r="C159" s="48"/>
      <c r="D159" s="15" t="s">
        <v>347</v>
      </c>
      <c r="E159" s="45">
        <v>45493</v>
      </c>
      <c r="F159" s="46">
        <v>45592</v>
      </c>
      <c r="G159" s="221">
        <v>45628</v>
      </c>
      <c r="H159" s="101">
        <f t="shared" si="28"/>
        <v>99</v>
      </c>
      <c r="I159" s="101">
        <f t="shared" si="29"/>
        <v>36</v>
      </c>
      <c r="J159" s="101">
        <f t="shared" si="32"/>
        <v>135</v>
      </c>
      <c r="K159" s="45">
        <v>45493</v>
      </c>
      <c r="L159" s="46">
        <v>45592</v>
      </c>
      <c r="M159" s="45">
        <v>45628</v>
      </c>
      <c r="N159" s="101">
        <f t="shared" si="30"/>
        <v>99</v>
      </c>
      <c r="O159" s="101">
        <f t="shared" si="31"/>
        <v>36</v>
      </c>
      <c r="P159" s="101">
        <f t="shared" si="33"/>
        <v>135</v>
      </c>
    </row>
    <row r="160" spans="1:16" ht="14.45" customHeight="1" x14ac:dyDescent="0.25">
      <c r="A160" s="191">
        <v>3</v>
      </c>
      <c r="B160" s="37">
        <v>25</v>
      </c>
      <c r="C160" s="48"/>
      <c r="D160" s="15" t="s">
        <v>368</v>
      </c>
      <c r="E160" s="45">
        <v>45493</v>
      </c>
      <c r="F160" s="46">
        <v>45586</v>
      </c>
      <c r="G160" s="221">
        <v>45625</v>
      </c>
      <c r="H160" s="101">
        <f t="shared" si="28"/>
        <v>93</v>
      </c>
      <c r="I160" s="101">
        <f t="shared" si="29"/>
        <v>39</v>
      </c>
      <c r="J160" s="101">
        <f t="shared" si="32"/>
        <v>132</v>
      </c>
      <c r="K160" s="45">
        <v>45493</v>
      </c>
      <c r="L160" s="46">
        <v>45586</v>
      </c>
      <c r="M160" s="45">
        <v>45624</v>
      </c>
      <c r="N160" s="101">
        <f t="shared" si="30"/>
        <v>93</v>
      </c>
      <c r="O160" s="101">
        <f t="shared" si="31"/>
        <v>38</v>
      </c>
      <c r="P160" s="101">
        <f t="shared" si="33"/>
        <v>131</v>
      </c>
    </row>
    <row r="161" spans="1:16" ht="14.45" customHeight="1" x14ac:dyDescent="0.25">
      <c r="A161" s="191">
        <v>3</v>
      </c>
      <c r="B161" s="37">
        <v>26</v>
      </c>
      <c r="C161" s="48"/>
      <c r="D161" s="15" t="s">
        <v>348</v>
      </c>
      <c r="E161" s="45">
        <v>45493</v>
      </c>
      <c r="F161" s="46">
        <v>45589</v>
      </c>
      <c r="G161" s="221">
        <v>45628</v>
      </c>
      <c r="H161" s="101">
        <f t="shared" si="28"/>
        <v>96</v>
      </c>
      <c r="I161" s="101">
        <f t="shared" si="29"/>
        <v>39</v>
      </c>
      <c r="J161" s="101">
        <f t="shared" si="32"/>
        <v>135</v>
      </c>
      <c r="K161" s="45">
        <v>45493</v>
      </c>
      <c r="L161" s="46">
        <v>45589</v>
      </c>
      <c r="M161" s="45">
        <v>45628</v>
      </c>
      <c r="N161" s="101">
        <f t="shared" si="30"/>
        <v>96</v>
      </c>
      <c r="O161" s="101">
        <f t="shared" si="31"/>
        <v>39</v>
      </c>
      <c r="P161" s="101">
        <f t="shared" si="33"/>
        <v>135</v>
      </c>
    </row>
    <row r="162" spans="1:16" ht="14.45" customHeight="1" x14ac:dyDescent="0.25">
      <c r="A162" s="191">
        <v>3</v>
      </c>
      <c r="B162" s="37">
        <v>27</v>
      </c>
      <c r="C162" s="48"/>
      <c r="D162" s="15" t="s">
        <v>369</v>
      </c>
      <c r="E162" s="45">
        <v>45493</v>
      </c>
      <c r="F162" s="46">
        <v>45588</v>
      </c>
      <c r="G162" s="221">
        <v>45628</v>
      </c>
      <c r="H162" s="101">
        <f t="shared" si="28"/>
        <v>95</v>
      </c>
      <c r="I162" s="101">
        <f t="shared" si="29"/>
        <v>40</v>
      </c>
      <c r="J162" s="101">
        <f t="shared" si="32"/>
        <v>135</v>
      </c>
      <c r="K162" s="45">
        <v>45493</v>
      </c>
      <c r="L162" s="46">
        <v>45588</v>
      </c>
      <c r="M162" s="45">
        <v>45628</v>
      </c>
      <c r="N162" s="101">
        <f t="shared" si="30"/>
        <v>95</v>
      </c>
      <c r="O162" s="101">
        <f t="shared" si="31"/>
        <v>40</v>
      </c>
      <c r="P162" s="101">
        <f t="shared" si="33"/>
        <v>135</v>
      </c>
    </row>
    <row r="163" spans="1:16" ht="14.45" customHeight="1" x14ac:dyDescent="0.25">
      <c r="A163" s="191">
        <v>3</v>
      </c>
      <c r="B163" s="37">
        <v>28</v>
      </c>
      <c r="C163" s="48"/>
      <c r="D163" s="15" t="s">
        <v>349</v>
      </c>
      <c r="E163" s="45">
        <v>45493</v>
      </c>
      <c r="F163" s="46">
        <v>45593</v>
      </c>
      <c r="G163" s="221">
        <v>45629</v>
      </c>
      <c r="H163" s="101">
        <f t="shared" si="28"/>
        <v>100</v>
      </c>
      <c r="I163" s="101">
        <f t="shared" si="29"/>
        <v>36</v>
      </c>
      <c r="J163" s="101">
        <f t="shared" si="32"/>
        <v>136</v>
      </c>
      <c r="K163" s="45">
        <v>45493</v>
      </c>
      <c r="L163" s="46">
        <v>45593</v>
      </c>
      <c r="M163" s="45">
        <v>45629</v>
      </c>
      <c r="N163" s="101">
        <f t="shared" si="30"/>
        <v>100</v>
      </c>
      <c r="O163" s="101">
        <f t="shared" si="31"/>
        <v>36</v>
      </c>
      <c r="P163" s="101">
        <f t="shared" si="33"/>
        <v>136</v>
      </c>
    </row>
    <row r="164" spans="1:16" ht="14.45" customHeight="1" x14ac:dyDescent="0.25">
      <c r="A164" s="191">
        <v>3</v>
      </c>
      <c r="B164" s="37">
        <v>29</v>
      </c>
      <c r="C164" s="48"/>
      <c r="D164" s="15" t="s">
        <v>370</v>
      </c>
      <c r="E164" s="45">
        <v>45493</v>
      </c>
      <c r="F164" s="46">
        <v>45591</v>
      </c>
      <c r="G164" s="221">
        <v>45628</v>
      </c>
      <c r="H164" s="101">
        <f t="shared" si="28"/>
        <v>98</v>
      </c>
      <c r="I164" s="101">
        <f t="shared" si="29"/>
        <v>37</v>
      </c>
      <c r="J164" s="101">
        <f t="shared" si="32"/>
        <v>135</v>
      </c>
      <c r="K164" s="45">
        <v>45493</v>
      </c>
      <c r="L164" s="46">
        <v>45591</v>
      </c>
      <c r="M164" s="45">
        <v>45627</v>
      </c>
      <c r="N164" s="101">
        <f t="shared" si="30"/>
        <v>98</v>
      </c>
      <c r="O164" s="101">
        <f t="shared" si="31"/>
        <v>36</v>
      </c>
      <c r="P164" s="101">
        <f t="shared" si="33"/>
        <v>134</v>
      </c>
    </row>
    <row r="165" spans="1:16" ht="14.45" customHeight="1" x14ac:dyDescent="0.25">
      <c r="A165" s="191">
        <v>3</v>
      </c>
      <c r="B165" s="37">
        <v>30</v>
      </c>
      <c r="C165" s="37"/>
      <c r="D165" s="49" t="s">
        <v>371</v>
      </c>
      <c r="E165" s="45">
        <v>45493</v>
      </c>
      <c r="F165" s="45">
        <v>45589</v>
      </c>
      <c r="G165" s="221">
        <v>45629</v>
      </c>
      <c r="H165" s="101">
        <f t="shared" si="28"/>
        <v>96</v>
      </c>
      <c r="I165" s="101">
        <f t="shared" si="29"/>
        <v>40</v>
      </c>
      <c r="J165" s="101">
        <f t="shared" si="32"/>
        <v>136</v>
      </c>
      <c r="K165" s="45">
        <v>45493</v>
      </c>
      <c r="L165" s="45">
        <v>45589</v>
      </c>
      <c r="M165" s="45">
        <v>45631</v>
      </c>
      <c r="N165" s="101">
        <f t="shared" si="30"/>
        <v>96</v>
      </c>
      <c r="O165" s="101">
        <f t="shared" si="31"/>
        <v>42</v>
      </c>
      <c r="P165" s="101">
        <f t="shared" si="33"/>
        <v>138</v>
      </c>
    </row>
    <row r="166" spans="1:16" ht="14.45" customHeight="1" x14ac:dyDescent="0.25">
      <c r="A166" s="191">
        <v>3</v>
      </c>
      <c r="B166" s="37">
        <v>31</v>
      </c>
      <c r="C166" s="37"/>
      <c r="D166" s="49" t="s">
        <v>372</v>
      </c>
      <c r="E166" s="45">
        <v>45493</v>
      </c>
      <c r="F166" s="45">
        <v>45586</v>
      </c>
      <c r="G166" s="221">
        <v>45626</v>
      </c>
      <c r="H166" s="101">
        <f t="shared" si="28"/>
        <v>93</v>
      </c>
      <c r="I166" s="101">
        <f t="shared" si="29"/>
        <v>40</v>
      </c>
      <c r="J166" s="101">
        <f t="shared" si="32"/>
        <v>133</v>
      </c>
      <c r="K166" s="45">
        <v>45493</v>
      </c>
      <c r="L166" s="45">
        <v>45586</v>
      </c>
      <c r="M166" s="45">
        <v>45626</v>
      </c>
      <c r="N166" s="101">
        <f t="shared" si="30"/>
        <v>93</v>
      </c>
      <c r="O166" s="101">
        <f t="shared" si="31"/>
        <v>40</v>
      </c>
      <c r="P166" s="101">
        <f t="shared" si="33"/>
        <v>133</v>
      </c>
    </row>
    <row r="167" spans="1:16" ht="14.45" customHeight="1" x14ac:dyDescent="0.25">
      <c r="A167" s="191">
        <v>3</v>
      </c>
      <c r="B167" s="37">
        <v>32</v>
      </c>
      <c r="C167" s="37"/>
      <c r="D167" s="49" t="s">
        <v>350</v>
      </c>
      <c r="E167" s="45">
        <v>45493</v>
      </c>
      <c r="F167" s="45">
        <v>45593</v>
      </c>
      <c r="G167" s="221">
        <v>45628</v>
      </c>
      <c r="H167" s="101">
        <f t="shared" si="28"/>
        <v>100</v>
      </c>
      <c r="I167" s="101">
        <f t="shared" si="29"/>
        <v>35</v>
      </c>
      <c r="J167" s="101">
        <f t="shared" si="32"/>
        <v>135</v>
      </c>
      <c r="K167" s="45">
        <v>45493</v>
      </c>
      <c r="L167" s="45">
        <v>45593</v>
      </c>
      <c r="M167" s="45">
        <v>45628</v>
      </c>
      <c r="N167" s="101">
        <f t="shared" si="30"/>
        <v>100</v>
      </c>
      <c r="O167" s="101">
        <f t="shared" si="31"/>
        <v>35</v>
      </c>
      <c r="P167" s="101">
        <f t="shared" si="33"/>
        <v>135</v>
      </c>
    </row>
    <row r="168" spans="1:16" ht="14.45" customHeight="1" x14ac:dyDescent="0.25">
      <c r="A168" s="191">
        <v>3</v>
      </c>
      <c r="B168" s="37">
        <v>33</v>
      </c>
      <c r="C168" s="37"/>
      <c r="D168" s="49" t="s">
        <v>373</v>
      </c>
      <c r="E168" s="45">
        <v>45493</v>
      </c>
      <c r="F168" s="45">
        <v>45586</v>
      </c>
      <c r="G168" s="221">
        <v>45630</v>
      </c>
      <c r="H168" s="101">
        <f t="shared" si="28"/>
        <v>93</v>
      </c>
      <c r="I168" s="101">
        <f t="shared" si="29"/>
        <v>44</v>
      </c>
      <c r="J168" s="101">
        <f t="shared" si="32"/>
        <v>137</v>
      </c>
      <c r="K168" s="45">
        <v>45493</v>
      </c>
      <c r="L168" s="45">
        <v>45586</v>
      </c>
      <c r="M168" s="45">
        <v>45628</v>
      </c>
      <c r="N168" s="101">
        <f t="shared" ref="N168:N171" si="34">IF(K168=0,0,IF(L168=0,0,MAX(L168-K168)))</f>
        <v>93</v>
      </c>
      <c r="O168" s="101">
        <f t="shared" ref="O168:O171" si="35">IF(L168=0,0,IF(M168=0,0,MAX(M168-L168)))</f>
        <v>42</v>
      </c>
      <c r="P168" s="101">
        <f t="shared" si="33"/>
        <v>135</v>
      </c>
    </row>
    <row r="169" spans="1:16" ht="14.45" customHeight="1" x14ac:dyDescent="0.25">
      <c r="A169" s="191">
        <v>3</v>
      </c>
      <c r="B169" s="37">
        <v>34</v>
      </c>
      <c r="C169" s="37"/>
      <c r="D169" s="49" t="s">
        <v>351</v>
      </c>
      <c r="E169" s="45">
        <v>45493</v>
      </c>
      <c r="F169" s="45">
        <v>45593</v>
      </c>
      <c r="G169" s="221">
        <v>45630</v>
      </c>
      <c r="H169" s="101">
        <f t="shared" si="28"/>
        <v>100</v>
      </c>
      <c r="I169" s="101">
        <f t="shared" si="29"/>
        <v>37</v>
      </c>
      <c r="J169" s="101">
        <f t="shared" si="32"/>
        <v>137</v>
      </c>
      <c r="K169" s="45">
        <v>45493</v>
      </c>
      <c r="L169" s="45">
        <v>45593</v>
      </c>
      <c r="M169" s="45">
        <v>45629</v>
      </c>
      <c r="N169" s="101">
        <f t="shared" si="34"/>
        <v>100</v>
      </c>
      <c r="O169" s="101">
        <f t="shared" si="35"/>
        <v>36</v>
      </c>
      <c r="P169" s="101">
        <f t="shared" si="33"/>
        <v>136</v>
      </c>
    </row>
    <row r="170" spans="1:16" ht="14.45" customHeight="1" x14ac:dyDescent="0.25">
      <c r="A170" s="191">
        <v>3</v>
      </c>
      <c r="B170" s="37">
        <v>35</v>
      </c>
      <c r="C170" s="37"/>
      <c r="D170" s="51" t="s">
        <v>352</v>
      </c>
      <c r="E170" s="45">
        <v>45493</v>
      </c>
      <c r="F170" s="45">
        <v>45593</v>
      </c>
      <c r="G170" s="221">
        <v>45629</v>
      </c>
      <c r="H170" s="101">
        <f t="shared" si="28"/>
        <v>100</v>
      </c>
      <c r="I170" s="101">
        <f t="shared" si="29"/>
        <v>36</v>
      </c>
      <c r="J170" s="101">
        <f t="shared" si="32"/>
        <v>136</v>
      </c>
      <c r="K170" s="45">
        <v>45493</v>
      </c>
      <c r="L170" s="45">
        <v>45593</v>
      </c>
      <c r="M170" s="45">
        <v>45629</v>
      </c>
      <c r="N170" s="101">
        <f t="shared" si="34"/>
        <v>100</v>
      </c>
      <c r="O170" s="101">
        <f t="shared" si="35"/>
        <v>36</v>
      </c>
      <c r="P170" s="101">
        <f t="shared" si="33"/>
        <v>136</v>
      </c>
    </row>
    <row r="171" spans="1:16" ht="14.45" customHeight="1" x14ac:dyDescent="0.25">
      <c r="A171" s="191">
        <v>3</v>
      </c>
      <c r="B171" s="37">
        <v>36</v>
      </c>
      <c r="C171" s="37"/>
      <c r="D171" s="51"/>
      <c r="E171" s="45"/>
      <c r="F171" s="45"/>
      <c r="G171" s="45"/>
      <c r="H171" s="101">
        <f t="shared" si="28"/>
        <v>0</v>
      </c>
      <c r="I171" s="101">
        <f t="shared" si="29"/>
        <v>0</v>
      </c>
      <c r="J171" s="101">
        <f t="shared" si="32"/>
        <v>0</v>
      </c>
      <c r="K171" s="45"/>
      <c r="L171" s="45"/>
      <c r="M171" s="45"/>
      <c r="N171" s="101">
        <f t="shared" si="34"/>
        <v>0</v>
      </c>
      <c r="O171" s="101">
        <f t="shared" si="35"/>
        <v>0</v>
      </c>
      <c r="P171" s="101">
        <f t="shared" si="33"/>
        <v>0</v>
      </c>
    </row>
    <row r="172" spans="1:16" ht="14.45" customHeight="1" x14ac:dyDescent="0.25">
      <c r="A172" s="191">
        <v>3</v>
      </c>
      <c r="B172" s="37">
        <v>37</v>
      </c>
      <c r="C172" s="37"/>
      <c r="D172" s="51"/>
      <c r="E172" s="45"/>
      <c r="F172" s="45"/>
      <c r="G172" s="45"/>
      <c r="H172" s="101">
        <f t="shared" ref="H172:H195" si="36">IF(E172=0,0,IF(F172=0,0,MAX(F172-E172)))</f>
        <v>0</v>
      </c>
      <c r="I172" s="101">
        <f t="shared" ref="I172:I195" si="37">IF(F172=0,0,IF(G172=0,0,MAX(G172-F172)))</f>
        <v>0</v>
      </c>
      <c r="J172" s="101">
        <f t="shared" ref="J172:J195" si="38">IF(G172=0,0,IF(E172=0,0,MAX(G172-E172)))</f>
        <v>0</v>
      </c>
      <c r="K172" s="45"/>
      <c r="L172" s="45"/>
      <c r="M172" s="45"/>
      <c r="N172" s="101">
        <f t="shared" ref="N172:N195" si="39">IF(K172=0,0,IF(L172=0,0,MAX(L172-K172)))</f>
        <v>0</v>
      </c>
      <c r="O172" s="101">
        <f t="shared" ref="O172:O195" si="40">IF(L172=0,0,IF(M172=0,0,MAX(M172-L172)))</f>
        <v>0</v>
      </c>
      <c r="P172" s="101">
        <f t="shared" ref="P172:P195" si="41">IF(K172=0,0,IF(M172=0,0,MAX(M172-K172)))</f>
        <v>0</v>
      </c>
    </row>
    <row r="173" spans="1:16" ht="14.45" customHeight="1" x14ac:dyDescent="0.25">
      <c r="A173" s="191">
        <v>3</v>
      </c>
      <c r="B173" s="37">
        <v>38</v>
      </c>
      <c r="C173" s="37"/>
      <c r="D173" s="51"/>
      <c r="E173" s="45"/>
      <c r="F173" s="45"/>
      <c r="G173" s="45"/>
      <c r="H173" s="101">
        <f t="shared" si="36"/>
        <v>0</v>
      </c>
      <c r="I173" s="101">
        <f t="shared" si="37"/>
        <v>0</v>
      </c>
      <c r="J173" s="101">
        <f t="shared" si="38"/>
        <v>0</v>
      </c>
      <c r="K173" s="45"/>
      <c r="L173" s="45"/>
      <c r="M173" s="45"/>
      <c r="N173" s="101">
        <f t="shared" si="39"/>
        <v>0</v>
      </c>
      <c r="O173" s="101">
        <f t="shared" si="40"/>
        <v>0</v>
      </c>
      <c r="P173" s="101">
        <f t="shared" si="41"/>
        <v>0</v>
      </c>
    </row>
    <row r="174" spans="1:16" ht="14.45" customHeight="1" x14ac:dyDescent="0.25">
      <c r="A174" s="191">
        <v>3</v>
      </c>
      <c r="B174" s="37">
        <v>39</v>
      </c>
      <c r="C174" s="37"/>
      <c r="D174" s="51"/>
      <c r="E174" s="45"/>
      <c r="F174" s="45"/>
      <c r="G174" s="45"/>
      <c r="H174" s="101">
        <f t="shared" si="36"/>
        <v>0</v>
      </c>
      <c r="I174" s="101">
        <f t="shared" si="37"/>
        <v>0</v>
      </c>
      <c r="J174" s="101">
        <f t="shared" si="38"/>
        <v>0</v>
      </c>
      <c r="K174" s="45"/>
      <c r="L174" s="45"/>
      <c r="M174" s="45"/>
      <c r="N174" s="101">
        <f t="shared" si="39"/>
        <v>0</v>
      </c>
      <c r="O174" s="101">
        <f t="shared" si="40"/>
        <v>0</v>
      </c>
      <c r="P174" s="101">
        <f t="shared" si="41"/>
        <v>0</v>
      </c>
    </row>
    <row r="175" spans="1:16" ht="14.45" customHeight="1" x14ac:dyDescent="0.25">
      <c r="A175" s="191">
        <v>3</v>
      </c>
      <c r="B175" s="37">
        <v>40</v>
      </c>
      <c r="C175" s="37"/>
      <c r="D175" s="51"/>
      <c r="E175" s="45"/>
      <c r="F175" s="45"/>
      <c r="G175" s="45"/>
      <c r="H175" s="101">
        <f t="shared" si="36"/>
        <v>0</v>
      </c>
      <c r="I175" s="101">
        <f t="shared" si="37"/>
        <v>0</v>
      </c>
      <c r="J175" s="101">
        <f t="shared" si="38"/>
        <v>0</v>
      </c>
      <c r="K175" s="45"/>
      <c r="L175" s="45"/>
      <c r="M175" s="45"/>
      <c r="N175" s="101">
        <f t="shared" si="39"/>
        <v>0</v>
      </c>
      <c r="O175" s="101">
        <f t="shared" si="40"/>
        <v>0</v>
      </c>
      <c r="P175" s="101">
        <f t="shared" si="41"/>
        <v>0</v>
      </c>
    </row>
    <row r="176" spans="1:16" ht="14.45" customHeight="1" x14ac:dyDescent="0.25">
      <c r="A176" s="191">
        <v>3</v>
      </c>
      <c r="B176" s="37">
        <v>41</v>
      </c>
      <c r="C176" s="37"/>
      <c r="D176" s="51"/>
      <c r="E176" s="45"/>
      <c r="F176" s="45"/>
      <c r="G176" s="45"/>
      <c r="H176" s="101">
        <f t="shared" si="36"/>
        <v>0</v>
      </c>
      <c r="I176" s="101">
        <f t="shared" si="37"/>
        <v>0</v>
      </c>
      <c r="J176" s="101">
        <f t="shared" si="38"/>
        <v>0</v>
      </c>
      <c r="K176" s="45"/>
      <c r="L176" s="45"/>
      <c r="M176" s="45"/>
      <c r="N176" s="101">
        <f t="shared" si="39"/>
        <v>0</v>
      </c>
      <c r="O176" s="101">
        <f t="shared" si="40"/>
        <v>0</v>
      </c>
      <c r="P176" s="101">
        <f t="shared" si="41"/>
        <v>0</v>
      </c>
    </row>
    <row r="177" spans="1:16" ht="14.45" customHeight="1" x14ac:dyDescent="0.25">
      <c r="A177" s="191">
        <v>3</v>
      </c>
      <c r="B177" s="37">
        <v>42</v>
      </c>
      <c r="C177" s="37"/>
      <c r="D177" s="51"/>
      <c r="E177" s="45"/>
      <c r="F177" s="45"/>
      <c r="G177" s="45"/>
      <c r="H177" s="101">
        <f t="shared" si="36"/>
        <v>0</v>
      </c>
      <c r="I177" s="101">
        <f t="shared" si="37"/>
        <v>0</v>
      </c>
      <c r="J177" s="101">
        <f t="shared" si="38"/>
        <v>0</v>
      </c>
      <c r="K177" s="45"/>
      <c r="L177" s="45"/>
      <c r="M177" s="45"/>
      <c r="N177" s="101">
        <f t="shared" si="39"/>
        <v>0</v>
      </c>
      <c r="O177" s="101">
        <f t="shared" si="40"/>
        <v>0</v>
      </c>
      <c r="P177" s="101">
        <f t="shared" si="41"/>
        <v>0</v>
      </c>
    </row>
    <row r="178" spans="1:16" ht="14.45" customHeight="1" x14ac:dyDescent="0.25">
      <c r="A178" s="191">
        <v>3</v>
      </c>
      <c r="B178" s="37">
        <v>43</v>
      </c>
      <c r="C178" s="37"/>
      <c r="D178" s="51"/>
      <c r="E178" s="45"/>
      <c r="F178" s="45"/>
      <c r="G178" s="45"/>
      <c r="H178" s="101">
        <f t="shared" si="36"/>
        <v>0</v>
      </c>
      <c r="I178" s="101">
        <f t="shared" si="37"/>
        <v>0</v>
      </c>
      <c r="J178" s="101">
        <f t="shared" si="38"/>
        <v>0</v>
      </c>
      <c r="K178" s="45"/>
      <c r="L178" s="45"/>
      <c r="M178" s="45"/>
      <c r="N178" s="101">
        <f t="shared" si="39"/>
        <v>0</v>
      </c>
      <c r="O178" s="101">
        <f t="shared" si="40"/>
        <v>0</v>
      </c>
      <c r="P178" s="101">
        <f t="shared" si="41"/>
        <v>0</v>
      </c>
    </row>
    <row r="179" spans="1:16" ht="14.45" customHeight="1" x14ac:dyDescent="0.25">
      <c r="A179" s="191">
        <v>3</v>
      </c>
      <c r="B179" s="37">
        <v>44</v>
      </c>
      <c r="C179" s="37"/>
      <c r="D179" s="51"/>
      <c r="E179" s="45"/>
      <c r="F179" s="45"/>
      <c r="G179" s="45"/>
      <c r="H179" s="101">
        <f t="shared" si="36"/>
        <v>0</v>
      </c>
      <c r="I179" s="101">
        <f t="shared" si="37"/>
        <v>0</v>
      </c>
      <c r="J179" s="101">
        <f t="shared" si="38"/>
        <v>0</v>
      </c>
      <c r="K179" s="45"/>
      <c r="L179" s="45"/>
      <c r="M179" s="45"/>
      <c r="N179" s="101">
        <f t="shared" si="39"/>
        <v>0</v>
      </c>
      <c r="O179" s="101">
        <f t="shared" si="40"/>
        <v>0</v>
      </c>
      <c r="P179" s="101">
        <f t="shared" si="41"/>
        <v>0</v>
      </c>
    </row>
    <row r="180" spans="1:16" ht="14.45" customHeight="1" x14ac:dyDescent="0.25">
      <c r="A180" s="191">
        <v>3</v>
      </c>
      <c r="B180" s="37">
        <v>45</v>
      </c>
      <c r="C180" s="37"/>
      <c r="D180" s="51"/>
      <c r="E180" s="45"/>
      <c r="F180" s="45"/>
      <c r="G180" s="45"/>
      <c r="H180" s="101">
        <f t="shared" si="36"/>
        <v>0</v>
      </c>
      <c r="I180" s="101">
        <f t="shared" si="37"/>
        <v>0</v>
      </c>
      <c r="J180" s="101">
        <f t="shared" si="38"/>
        <v>0</v>
      </c>
      <c r="K180" s="45"/>
      <c r="L180" s="45"/>
      <c r="M180" s="45"/>
      <c r="N180" s="101">
        <f t="shared" si="39"/>
        <v>0</v>
      </c>
      <c r="O180" s="101">
        <f t="shared" si="40"/>
        <v>0</v>
      </c>
      <c r="P180" s="101">
        <f t="shared" si="41"/>
        <v>0</v>
      </c>
    </row>
    <row r="181" spans="1:16" ht="14.45" customHeight="1" x14ac:dyDescent="0.25">
      <c r="A181" s="191">
        <v>3</v>
      </c>
      <c r="B181" s="37">
        <v>46</v>
      </c>
      <c r="C181" s="37"/>
      <c r="D181" s="51"/>
      <c r="E181" s="45"/>
      <c r="F181" s="45"/>
      <c r="G181" s="45"/>
      <c r="H181" s="101">
        <f t="shared" si="36"/>
        <v>0</v>
      </c>
      <c r="I181" s="101">
        <f t="shared" si="37"/>
        <v>0</v>
      </c>
      <c r="J181" s="101">
        <f t="shared" si="38"/>
        <v>0</v>
      </c>
      <c r="K181" s="45"/>
      <c r="L181" s="45"/>
      <c r="M181" s="45"/>
      <c r="N181" s="101">
        <f t="shared" si="39"/>
        <v>0</v>
      </c>
      <c r="O181" s="101">
        <f t="shared" si="40"/>
        <v>0</v>
      </c>
      <c r="P181" s="101">
        <f t="shared" si="41"/>
        <v>0</v>
      </c>
    </row>
    <row r="182" spans="1:16" ht="14.45" customHeight="1" x14ac:dyDescent="0.25">
      <c r="A182" s="191">
        <v>3</v>
      </c>
      <c r="B182" s="37">
        <v>47</v>
      </c>
      <c r="C182" s="37"/>
      <c r="D182" s="51"/>
      <c r="E182" s="45"/>
      <c r="F182" s="45"/>
      <c r="G182" s="45"/>
      <c r="H182" s="101">
        <f t="shared" si="36"/>
        <v>0</v>
      </c>
      <c r="I182" s="101">
        <f t="shared" si="37"/>
        <v>0</v>
      </c>
      <c r="J182" s="101">
        <f t="shared" si="38"/>
        <v>0</v>
      </c>
      <c r="K182" s="45"/>
      <c r="L182" s="45"/>
      <c r="M182" s="45"/>
      <c r="N182" s="101">
        <f t="shared" si="39"/>
        <v>0</v>
      </c>
      <c r="O182" s="101">
        <f t="shared" si="40"/>
        <v>0</v>
      </c>
      <c r="P182" s="101">
        <f t="shared" si="41"/>
        <v>0</v>
      </c>
    </row>
    <row r="183" spans="1:16" ht="14.45" customHeight="1" x14ac:dyDescent="0.25">
      <c r="A183" s="191">
        <v>3</v>
      </c>
      <c r="B183" s="37">
        <v>48</v>
      </c>
      <c r="C183" s="37"/>
      <c r="D183" s="51"/>
      <c r="E183" s="45"/>
      <c r="F183" s="45"/>
      <c r="G183" s="45"/>
      <c r="H183" s="101">
        <f t="shared" si="36"/>
        <v>0</v>
      </c>
      <c r="I183" s="101">
        <f t="shared" si="37"/>
        <v>0</v>
      </c>
      <c r="J183" s="101">
        <f t="shared" si="38"/>
        <v>0</v>
      </c>
      <c r="K183" s="45"/>
      <c r="L183" s="45"/>
      <c r="M183" s="45"/>
      <c r="N183" s="101">
        <f t="shared" si="39"/>
        <v>0</v>
      </c>
      <c r="O183" s="101">
        <f t="shared" si="40"/>
        <v>0</v>
      </c>
      <c r="P183" s="101">
        <f t="shared" si="41"/>
        <v>0</v>
      </c>
    </row>
    <row r="184" spans="1:16" ht="14.45" customHeight="1" x14ac:dyDescent="0.25">
      <c r="A184" s="191">
        <v>3</v>
      </c>
      <c r="B184" s="37">
        <v>49</v>
      </c>
      <c r="C184" s="37"/>
      <c r="D184" s="51"/>
      <c r="E184" s="45"/>
      <c r="F184" s="45"/>
      <c r="G184" s="45"/>
      <c r="H184" s="101">
        <f t="shared" si="36"/>
        <v>0</v>
      </c>
      <c r="I184" s="101">
        <f t="shared" si="37"/>
        <v>0</v>
      </c>
      <c r="J184" s="101">
        <f t="shared" si="38"/>
        <v>0</v>
      </c>
      <c r="K184" s="45"/>
      <c r="L184" s="45"/>
      <c r="M184" s="45"/>
      <c r="N184" s="101">
        <f t="shared" si="39"/>
        <v>0</v>
      </c>
      <c r="O184" s="101">
        <f t="shared" si="40"/>
        <v>0</v>
      </c>
      <c r="P184" s="101">
        <f t="shared" si="41"/>
        <v>0</v>
      </c>
    </row>
    <row r="185" spans="1:16" ht="14.45" customHeight="1" x14ac:dyDescent="0.25">
      <c r="A185" s="191">
        <v>3</v>
      </c>
      <c r="B185" s="37">
        <v>50</v>
      </c>
      <c r="C185" s="37"/>
      <c r="D185" s="51"/>
      <c r="E185" s="45"/>
      <c r="F185" s="45"/>
      <c r="G185" s="45"/>
      <c r="H185" s="101">
        <f t="shared" si="36"/>
        <v>0</v>
      </c>
      <c r="I185" s="101">
        <f t="shared" si="37"/>
        <v>0</v>
      </c>
      <c r="J185" s="101">
        <f t="shared" si="38"/>
        <v>0</v>
      </c>
      <c r="K185" s="45"/>
      <c r="L185" s="45"/>
      <c r="M185" s="45"/>
      <c r="N185" s="101">
        <f t="shared" si="39"/>
        <v>0</v>
      </c>
      <c r="O185" s="101">
        <f t="shared" si="40"/>
        <v>0</v>
      </c>
      <c r="P185" s="101">
        <f t="shared" si="41"/>
        <v>0</v>
      </c>
    </row>
    <row r="186" spans="1:16" ht="14.45" customHeight="1" x14ac:dyDescent="0.25">
      <c r="A186" s="191">
        <v>3</v>
      </c>
      <c r="B186" s="37">
        <v>51</v>
      </c>
      <c r="C186" s="37"/>
      <c r="D186" s="51"/>
      <c r="E186" s="45"/>
      <c r="F186" s="45"/>
      <c r="G186" s="45"/>
      <c r="H186" s="101">
        <f t="shared" si="36"/>
        <v>0</v>
      </c>
      <c r="I186" s="101">
        <f t="shared" si="37"/>
        <v>0</v>
      </c>
      <c r="J186" s="101">
        <f t="shared" si="38"/>
        <v>0</v>
      </c>
      <c r="K186" s="45"/>
      <c r="L186" s="45"/>
      <c r="M186" s="45"/>
      <c r="N186" s="101">
        <f t="shared" si="39"/>
        <v>0</v>
      </c>
      <c r="O186" s="101">
        <f t="shared" si="40"/>
        <v>0</v>
      </c>
      <c r="P186" s="101">
        <f t="shared" si="41"/>
        <v>0</v>
      </c>
    </row>
    <row r="187" spans="1:16" ht="14.45" customHeight="1" x14ac:dyDescent="0.25">
      <c r="A187" s="191">
        <v>3</v>
      </c>
      <c r="B187" s="37">
        <v>52</v>
      </c>
      <c r="C187" s="37"/>
      <c r="D187" s="51"/>
      <c r="E187" s="45"/>
      <c r="F187" s="45"/>
      <c r="G187" s="45"/>
      <c r="H187" s="101">
        <f t="shared" si="36"/>
        <v>0</v>
      </c>
      <c r="I187" s="101">
        <f t="shared" si="37"/>
        <v>0</v>
      </c>
      <c r="J187" s="101">
        <f t="shared" si="38"/>
        <v>0</v>
      </c>
      <c r="K187" s="45"/>
      <c r="L187" s="45"/>
      <c r="M187" s="45"/>
      <c r="N187" s="101">
        <f t="shared" si="39"/>
        <v>0</v>
      </c>
      <c r="O187" s="101">
        <f t="shared" si="40"/>
        <v>0</v>
      </c>
      <c r="P187" s="101">
        <f t="shared" si="41"/>
        <v>0</v>
      </c>
    </row>
    <row r="188" spans="1:16" ht="14.45" customHeight="1" x14ac:dyDescent="0.25">
      <c r="A188" s="191">
        <v>3</v>
      </c>
      <c r="B188" s="37">
        <v>53</v>
      </c>
      <c r="C188" s="37"/>
      <c r="D188" s="51"/>
      <c r="E188" s="45"/>
      <c r="F188" s="45"/>
      <c r="G188" s="45"/>
      <c r="H188" s="101">
        <f t="shared" si="36"/>
        <v>0</v>
      </c>
      <c r="I188" s="101">
        <f t="shared" si="37"/>
        <v>0</v>
      </c>
      <c r="J188" s="101">
        <f t="shared" si="38"/>
        <v>0</v>
      </c>
      <c r="K188" s="45"/>
      <c r="L188" s="45"/>
      <c r="M188" s="45"/>
      <c r="N188" s="101">
        <f t="shared" si="39"/>
        <v>0</v>
      </c>
      <c r="O188" s="101">
        <f t="shared" si="40"/>
        <v>0</v>
      </c>
      <c r="P188" s="101">
        <f t="shared" si="41"/>
        <v>0</v>
      </c>
    </row>
    <row r="189" spans="1:16" ht="14.45" customHeight="1" x14ac:dyDescent="0.25">
      <c r="A189" s="191">
        <v>3</v>
      </c>
      <c r="B189" s="37">
        <v>54</v>
      </c>
      <c r="C189" s="37"/>
      <c r="D189" s="51"/>
      <c r="E189" s="45"/>
      <c r="F189" s="45"/>
      <c r="G189" s="45"/>
      <c r="H189" s="101">
        <f t="shared" si="36"/>
        <v>0</v>
      </c>
      <c r="I189" s="101">
        <f t="shared" si="37"/>
        <v>0</v>
      </c>
      <c r="J189" s="101">
        <f t="shared" si="38"/>
        <v>0</v>
      </c>
      <c r="K189" s="45"/>
      <c r="L189" s="45"/>
      <c r="M189" s="45"/>
      <c r="N189" s="101">
        <f t="shared" si="39"/>
        <v>0</v>
      </c>
      <c r="O189" s="101">
        <f t="shared" si="40"/>
        <v>0</v>
      </c>
      <c r="P189" s="101">
        <f t="shared" si="41"/>
        <v>0</v>
      </c>
    </row>
    <row r="190" spans="1:16" ht="14.45" customHeight="1" x14ac:dyDescent="0.25">
      <c r="A190" s="191">
        <v>3</v>
      </c>
      <c r="B190" s="37">
        <v>55</v>
      </c>
      <c r="C190" s="37"/>
      <c r="D190" s="51"/>
      <c r="E190" s="45"/>
      <c r="F190" s="45"/>
      <c r="G190" s="45"/>
      <c r="H190" s="101">
        <f t="shared" si="36"/>
        <v>0</v>
      </c>
      <c r="I190" s="101">
        <f t="shared" si="37"/>
        <v>0</v>
      </c>
      <c r="J190" s="101">
        <f t="shared" si="38"/>
        <v>0</v>
      </c>
      <c r="K190" s="45"/>
      <c r="L190" s="45"/>
      <c r="M190" s="45"/>
      <c r="N190" s="101">
        <f t="shared" si="39"/>
        <v>0</v>
      </c>
      <c r="O190" s="101">
        <f t="shared" si="40"/>
        <v>0</v>
      </c>
      <c r="P190" s="101">
        <f t="shared" si="41"/>
        <v>0</v>
      </c>
    </row>
    <row r="191" spans="1:16" ht="14.45" customHeight="1" x14ac:dyDescent="0.25">
      <c r="A191" s="191">
        <v>3</v>
      </c>
      <c r="B191" s="37">
        <v>56</v>
      </c>
      <c r="C191" s="37"/>
      <c r="D191" s="51"/>
      <c r="E191" s="45"/>
      <c r="F191" s="45"/>
      <c r="G191" s="45"/>
      <c r="H191" s="101">
        <f t="shared" si="36"/>
        <v>0</v>
      </c>
      <c r="I191" s="101">
        <f t="shared" si="37"/>
        <v>0</v>
      </c>
      <c r="J191" s="101">
        <f t="shared" si="38"/>
        <v>0</v>
      </c>
      <c r="K191" s="45"/>
      <c r="L191" s="45"/>
      <c r="M191" s="45"/>
      <c r="N191" s="101">
        <f t="shared" si="39"/>
        <v>0</v>
      </c>
      <c r="O191" s="101">
        <f t="shared" si="40"/>
        <v>0</v>
      </c>
      <c r="P191" s="101">
        <f t="shared" si="41"/>
        <v>0</v>
      </c>
    </row>
    <row r="192" spans="1:16" ht="14.45" customHeight="1" x14ac:dyDescent="0.25">
      <c r="A192" s="191">
        <v>3</v>
      </c>
      <c r="B192" s="37">
        <v>57</v>
      </c>
      <c r="C192" s="37"/>
      <c r="D192" s="51"/>
      <c r="E192" s="45"/>
      <c r="F192" s="45"/>
      <c r="G192" s="45"/>
      <c r="H192" s="101">
        <f t="shared" si="36"/>
        <v>0</v>
      </c>
      <c r="I192" s="101">
        <f t="shared" si="37"/>
        <v>0</v>
      </c>
      <c r="J192" s="101">
        <f t="shared" si="38"/>
        <v>0</v>
      </c>
      <c r="K192" s="45"/>
      <c r="L192" s="45"/>
      <c r="M192" s="45"/>
      <c r="N192" s="101">
        <f t="shared" si="39"/>
        <v>0</v>
      </c>
      <c r="O192" s="101">
        <f t="shared" si="40"/>
        <v>0</v>
      </c>
      <c r="P192" s="101">
        <f t="shared" si="41"/>
        <v>0</v>
      </c>
    </row>
    <row r="193" spans="1:16" ht="14.45" customHeight="1" x14ac:dyDescent="0.25">
      <c r="A193" s="191">
        <v>3</v>
      </c>
      <c r="B193" s="37">
        <v>58</v>
      </c>
      <c r="C193" s="37"/>
      <c r="D193" s="51"/>
      <c r="E193" s="45"/>
      <c r="F193" s="45"/>
      <c r="G193" s="45"/>
      <c r="H193" s="101">
        <f t="shared" si="36"/>
        <v>0</v>
      </c>
      <c r="I193" s="101">
        <f t="shared" si="37"/>
        <v>0</v>
      </c>
      <c r="J193" s="101">
        <f t="shared" si="38"/>
        <v>0</v>
      </c>
      <c r="K193" s="45"/>
      <c r="L193" s="45"/>
      <c r="M193" s="45"/>
      <c r="N193" s="101">
        <f t="shared" si="39"/>
        <v>0</v>
      </c>
      <c r="O193" s="101">
        <f t="shared" si="40"/>
        <v>0</v>
      </c>
      <c r="P193" s="101">
        <f t="shared" si="41"/>
        <v>0</v>
      </c>
    </row>
    <row r="194" spans="1:16" ht="14.45" customHeight="1" x14ac:dyDescent="0.25">
      <c r="A194" s="191">
        <v>3</v>
      </c>
      <c r="B194" s="37">
        <v>59</v>
      </c>
      <c r="C194" s="37"/>
      <c r="D194" s="51"/>
      <c r="E194" s="45"/>
      <c r="F194" s="45"/>
      <c r="G194" s="45"/>
      <c r="H194" s="101">
        <f t="shared" si="36"/>
        <v>0</v>
      </c>
      <c r="I194" s="101">
        <f t="shared" si="37"/>
        <v>0</v>
      </c>
      <c r="J194" s="101">
        <f t="shared" si="38"/>
        <v>0</v>
      </c>
      <c r="K194" s="45"/>
      <c r="L194" s="45"/>
      <c r="M194" s="45"/>
      <c r="N194" s="101">
        <f t="shared" si="39"/>
        <v>0</v>
      </c>
      <c r="O194" s="101">
        <f t="shared" si="40"/>
        <v>0</v>
      </c>
      <c r="P194" s="101">
        <f t="shared" si="41"/>
        <v>0</v>
      </c>
    </row>
    <row r="195" spans="1:16" ht="14.45" customHeight="1" x14ac:dyDescent="0.25">
      <c r="A195" s="191">
        <v>3</v>
      </c>
      <c r="B195" s="37">
        <v>60</v>
      </c>
      <c r="C195" s="37"/>
      <c r="D195" s="51"/>
      <c r="E195" s="45"/>
      <c r="F195" s="45"/>
      <c r="G195" s="45"/>
      <c r="H195" s="101">
        <f t="shared" si="36"/>
        <v>0</v>
      </c>
      <c r="I195" s="101">
        <f t="shared" si="37"/>
        <v>0</v>
      </c>
      <c r="J195" s="101">
        <f t="shared" si="38"/>
        <v>0</v>
      </c>
      <c r="K195" s="45"/>
      <c r="L195" s="45"/>
      <c r="M195" s="45"/>
      <c r="N195" s="101">
        <f t="shared" si="39"/>
        <v>0</v>
      </c>
      <c r="O195" s="101">
        <f t="shared" si="40"/>
        <v>0</v>
      </c>
      <c r="P195" s="101">
        <f t="shared" si="41"/>
        <v>0</v>
      </c>
    </row>
    <row r="196" spans="1:16" ht="14.45" customHeight="1" x14ac:dyDescent="0.25">
      <c r="A196" s="4"/>
      <c r="B196" s="192"/>
      <c r="C196" s="192"/>
      <c r="D196" s="29"/>
      <c r="E196" s="53"/>
      <c r="F196" s="53"/>
      <c r="G196" s="53"/>
      <c r="H196" s="18"/>
      <c r="I196" s="18"/>
      <c r="J196" s="18"/>
      <c r="K196" s="53"/>
      <c r="L196" s="53"/>
      <c r="M196" s="53"/>
      <c r="N196" s="18"/>
      <c r="O196" s="18"/>
      <c r="P196" s="18"/>
    </row>
    <row r="197" spans="1:16" ht="14.45" customHeight="1" x14ac:dyDescent="0.25">
      <c r="A197" s="4"/>
      <c r="B197" s="192"/>
      <c r="C197" s="192"/>
      <c r="D197" s="29"/>
      <c r="E197" s="53"/>
      <c r="F197" s="53"/>
      <c r="G197" s="53"/>
      <c r="H197" s="18"/>
      <c r="I197" s="18"/>
      <c r="J197" s="18"/>
      <c r="K197" s="53"/>
      <c r="L197" s="53"/>
      <c r="M197" s="53"/>
      <c r="N197" s="18"/>
      <c r="O197" s="18"/>
      <c r="P197" s="18"/>
    </row>
    <row r="198" spans="1:16" ht="14.45" customHeight="1" x14ac:dyDescent="0.25">
      <c r="A198" s="4"/>
      <c r="B198" s="192"/>
      <c r="C198" s="192"/>
      <c r="D198" s="29"/>
      <c r="E198" s="53"/>
      <c r="F198" s="53"/>
      <c r="G198" s="53"/>
      <c r="H198" s="4"/>
      <c r="I198" s="4"/>
      <c r="J198" s="4"/>
      <c r="K198" s="53"/>
      <c r="L198" s="53"/>
      <c r="M198" s="53"/>
      <c r="N198" s="4"/>
      <c r="O198" s="4"/>
      <c r="P198" s="4"/>
    </row>
    <row r="199" spans="1:16" ht="14.45" customHeight="1" x14ac:dyDescent="0.25">
      <c r="A199" s="4"/>
      <c r="B199" s="39"/>
      <c r="C199" s="39"/>
      <c r="D199" s="41"/>
      <c r="E199" s="157" t="s">
        <v>245</v>
      </c>
      <c r="F199" s="158"/>
      <c r="G199" s="158"/>
      <c r="H199" s="158"/>
      <c r="I199" s="158"/>
      <c r="J199" s="159"/>
      <c r="K199" s="160" t="s">
        <v>246</v>
      </c>
      <c r="L199" s="161"/>
      <c r="M199" s="161"/>
      <c r="N199" s="161"/>
      <c r="O199" s="161"/>
      <c r="P199" s="162"/>
    </row>
    <row r="200" spans="1:16" customFormat="1" ht="45" customHeight="1" x14ac:dyDescent="0.25">
      <c r="A200" s="163" t="s">
        <v>244</v>
      </c>
      <c r="B200" s="42" t="s">
        <v>0</v>
      </c>
      <c r="C200" s="42" t="s">
        <v>44</v>
      </c>
      <c r="D200" s="42" t="s">
        <v>1</v>
      </c>
      <c r="E200" s="43" t="str">
        <f t="shared" ref="E200:J200" si="42">E$5</f>
        <v>Fecha de siembra</v>
      </c>
      <c r="F200" s="43" t="str">
        <f t="shared" si="42"/>
        <v>Fecha de espigazón</v>
      </c>
      <c r="G200" s="43" t="str">
        <f t="shared" si="42"/>
        <v>Fecha de madurez</v>
      </c>
      <c r="H200" s="43" t="str">
        <f t="shared" si="42"/>
        <v>Días Siembra-Espigazón</v>
      </c>
      <c r="I200" s="43" t="str">
        <f t="shared" si="42"/>
        <v>Días Espigazón-Madurez</v>
      </c>
      <c r="J200" s="42" t="str">
        <f t="shared" si="42"/>
        <v>Días Siembra-Madurez</v>
      </c>
      <c r="K200" s="43" t="str">
        <f t="shared" ref="K200:P200" si="43">K$5</f>
        <v>Fecha de siembra</v>
      </c>
      <c r="L200" s="43" t="str">
        <f t="shared" si="43"/>
        <v>Fecha de espigazón</v>
      </c>
      <c r="M200" s="43" t="str">
        <f t="shared" si="43"/>
        <v>Fecha de madurez</v>
      </c>
      <c r="N200" s="43" t="str">
        <f t="shared" si="43"/>
        <v>Días Siembra-Espigazón</v>
      </c>
      <c r="O200" s="43" t="str">
        <f t="shared" si="43"/>
        <v>Días Espigazón-Madurez</v>
      </c>
      <c r="P200" s="42" t="str">
        <f t="shared" si="43"/>
        <v>Días Siembra-Madurez</v>
      </c>
    </row>
    <row r="201" spans="1:16" ht="14.45" customHeight="1" x14ac:dyDescent="0.25">
      <c r="A201" s="193">
        <v>4</v>
      </c>
      <c r="B201" s="37">
        <v>1</v>
      </c>
      <c r="C201" s="37"/>
      <c r="D201" s="44" t="s">
        <v>374</v>
      </c>
      <c r="E201" s="45"/>
      <c r="F201" s="46"/>
      <c r="G201" s="45"/>
      <c r="H201" s="101">
        <f t="shared" ref="H201:H236" si="44">IF(E201=0,0,IF(F201=0,0,MAX(F201-E201)))</f>
        <v>0</v>
      </c>
      <c r="I201" s="101">
        <f t="shared" ref="I201:I236" si="45">IF(F201=0,0,IF(G201=0,0,MAX(G201-F201)))</f>
        <v>0</v>
      </c>
      <c r="J201" s="101">
        <f>IF(G201=0,0,IF(E201=0,0,MAX(G201-E201)))</f>
        <v>0</v>
      </c>
      <c r="K201" s="45">
        <v>45514</v>
      </c>
      <c r="L201" s="46">
        <v>45592</v>
      </c>
      <c r="M201" s="45">
        <v>45632</v>
      </c>
      <c r="N201" s="101">
        <f t="shared" ref="N201:N232" si="46">IF(K201=0,0,IF(L201=0,0,MAX(L201-K201)))</f>
        <v>78</v>
      </c>
      <c r="O201" s="101">
        <f t="shared" ref="O201:O232" si="47">IF(L201=0,0,IF(M201=0,0,MAX(M201-L201)))</f>
        <v>40</v>
      </c>
      <c r="P201" s="101">
        <f>IF(K201=0,0,IF(M201=0,0,MAX(M201-K201)))</f>
        <v>118</v>
      </c>
    </row>
    <row r="202" spans="1:16" ht="14.45" customHeight="1" x14ac:dyDescent="0.25">
      <c r="A202" s="193">
        <v>4</v>
      </c>
      <c r="B202" s="37">
        <v>2</v>
      </c>
      <c r="C202" s="37"/>
      <c r="D202" s="15" t="s">
        <v>354</v>
      </c>
      <c r="E202" s="45"/>
      <c r="F202" s="46"/>
      <c r="G202" s="45"/>
      <c r="H202" s="101">
        <f t="shared" si="44"/>
        <v>0</v>
      </c>
      <c r="I202" s="101">
        <f t="shared" si="45"/>
        <v>0</v>
      </c>
      <c r="J202" s="101">
        <f t="shared" ref="J202:J236" si="48">IF(G202=0,0,IF(E202=0,0,MAX(G202-E202)))</f>
        <v>0</v>
      </c>
      <c r="K202" s="45">
        <v>45514</v>
      </c>
      <c r="L202" s="46">
        <v>45595</v>
      </c>
      <c r="M202" s="45">
        <v>45633</v>
      </c>
      <c r="N202" s="101">
        <f t="shared" si="46"/>
        <v>81</v>
      </c>
      <c r="O202" s="101">
        <f t="shared" si="47"/>
        <v>38</v>
      </c>
      <c r="P202" s="101">
        <f t="shared" ref="P202:P236" si="49">IF(K202=0,0,IF(M202=0,0,MAX(M202-K202)))</f>
        <v>119</v>
      </c>
    </row>
    <row r="203" spans="1:16" ht="14.45" customHeight="1" x14ac:dyDescent="0.25">
      <c r="A203" s="193">
        <v>4</v>
      </c>
      <c r="B203" s="37">
        <v>3</v>
      </c>
      <c r="C203" s="37"/>
      <c r="D203" s="15" t="s">
        <v>355</v>
      </c>
      <c r="E203" s="45"/>
      <c r="F203" s="46"/>
      <c r="G203" s="45"/>
      <c r="H203" s="101">
        <f t="shared" si="44"/>
        <v>0</v>
      </c>
      <c r="I203" s="101">
        <f t="shared" si="45"/>
        <v>0</v>
      </c>
      <c r="J203" s="101">
        <f t="shared" si="48"/>
        <v>0</v>
      </c>
      <c r="K203" s="45">
        <v>45514</v>
      </c>
      <c r="L203" s="46">
        <v>45594</v>
      </c>
      <c r="M203" s="45">
        <v>45632</v>
      </c>
      <c r="N203" s="101">
        <f t="shared" si="46"/>
        <v>80</v>
      </c>
      <c r="O203" s="101">
        <f t="shared" si="47"/>
        <v>38</v>
      </c>
      <c r="P203" s="101">
        <f t="shared" si="49"/>
        <v>118</v>
      </c>
    </row>
    <row r="204" spans="1:16" ht="14.45" customHeight="1" x14ac:dyDescent="0.25">
      <c r="A204" s="193">
        <v>4</v>
      </c>
      <c r="B204" s="37">
        <v>4</v>
      </c>
      <c r="C204" s="37"/>
      <c r="D204" s="15" t="s">
        <v>356</v>
      </c>
      <c r="E204" s="45"/>
      <c r="F204" s="46"/>
      <c r="G204" s="45"/>
      <c r="H204" s="101">
        <f t="shared" si="44"/>
        <v>0</v>
      </c>
      <c r="I204" s="101">
        <f t="shared" si="45"/>
        <v>0</v>
      </c>
      <c r="J204" s="101">
        <f t="shared" si="48"/>
        <v>0</v>
      </c>
      <c r="K204" s="45">
        <v>45514</v>
      </c>
      <c r="L204" s="46">
        <v>45595</v>
      </c>
      <c r="M204" s="45">
        <v>45631</v>
      </c>
      <c r="N204" s="101">
        <f t="shared" si="46"/>
        <v>81</v>
      </c>
      <c r="O204" s="101">
        <f t="shared" si="47"/>
        <v>36</v>
      </c>
      <c r="P204" s="101">
        <f t="shared" si="49"/>
        <v>117</v>
      </c>
    </row>
    <row r="205" spans="1:16" ht="14.45" customHeight="1" x14ac:dyDescent="0.25">
      <c r="A205" s="193">
        <v>4</v>
      </c>
      <c r="B205" s="37">
        <v>5</v>
      </c>
      <c r="C205" s="37"/>
      <c r="D205" s="15" t="s">
        <v>357</v>
      </c>
      <c r="E205" s="45"/>
      <c r="F205" s="46"/>
      <c r="G205" s="45"/>
      <c r="H205" s="101">
        <f t="shared" si="44"/>
        <v>0</v>
      </c>
      <c r="I205" s="101">
        <f t="shared" si="45"/>
        <v>0</v>
      </c>
      <c r="J205" s="101">
        <f t="shared" si="48"/>
        <v>0</v>
      </c>
      <c r="K205" s="45">
        <v>45514</v>
      </c>
      <c r="L205" s="46">
        <v>45595</v>
      </c>
      <c r="M205" s="45">
        <v>45630</v>
      </c>
      <c r="N205" s="101">
        <f t="shared" si="46"/>
        <v>81</v>
      </c>
      <c r="O205" s="101">
        <f t="shared" si="47"/>
        <v>35</v>
      </c>
      <c r="P205" s="101">
        <f t="shared" si="49"/>
        <v>116</v>
      </c>
    </row>
    <row r="206" spans="1:16" ht="14.45" customHeight="1" x14ac:dyDescent="0.25">
      <c r="A206" s="193">
        <v>4</v>
      </c>
      <c r="B206" s="37">
        <v>6</v>
      </c>
      <c r="C206" s="37"/>
      <c r="D206" s="15" t="s">
        <v>358</v>
      </c>
      <c r="E206" s="45"/>
      <c r="F206" s="46"/>
      <c r="G206" s="45"/>
      <c r="H206" s="101">
        <f t="shared" si="44"/>
        <v>0</v>
      </c>
      <c r="I206" s="101">
        <f t="shared" si="45"/>
        <v>0</v>
      </c>
      <c r="J206" s="101">
        <f t="shared" si="48"/>
        <v>0</v>
      </c>
      <c r="K206" s="45">
        <v>45514</v>
      </c>
      <c r="L206" s="46">
        <v>45595</v>
      </c>
      <c r="M206" s="45">
        <v>45632</v>
      </c>
      <c r="N206" s="101">
        <f t="shared" si="46"/>
        <v>81</v>
      </c>
      <c r="O206" s="101">
        <f t="shared" si="47"/>
        <v>37</v>
      </c>
      <c r="P206" s="101">
        <f t="shared" si="49"/>
        <v>118</v>
      </c>
    </row>
    <row r="207" spans="1:16" ht="14.45" customHeight="1" x14ac:dyDescent="0.25">
      <c r="A207" s="193">
        <v>4</v>
      </c>
      <c r="B207" s="37">
        <v>7</v>
      </c>
      <c r="C207" s="37"/>
      <c r="D207" s="15" t="s">
        <v>359</v>
      </c>
      <c r="E207" s="45"/>
      <c r="F207" s="46"/>
      <c r="G207" s="45"/>
      <c r="H207" s="101">
        <f t="shared" si="44"/>
        <v>0</v>
      </c>
      <c r="I207" s="101">
        <f t="shared" si="45"/>
        <v>0</v>
      </c>
      <c r="J207" s="101">
        <f t="shared" si="48"/>
        <v>0</v>
      </c>
      <c r="K207" s="45">
        <v>45514</v>
      </c>
      <c r="L207" s="46">
        <v>45592</v>
      </c>
      <c r="M207" s="45">
        <v>45630</v>
      </c>
      <c r="N207" s="101">
        <f t="shared" si="46"/>
        <v>78</v>
      </c>
      <c r="O207" s="101">
        <f t="shared" si="47"/>
        <v>38</v>
      </c>
      <c r="P207" s="101">
        <f t="shared" si="49"/>
        <v>116</v>
      </c>
    </row>
    <row r="208" spans="1:16" ht="14.45" customHeight="1" x14ac:dyDescent="0.25">
      <c r="A208" s="193">
        <v>4</v>
      </c>
      <c r="B208" s="37">
        <v>8</v>
      </c>
      <c r="C208" s="37"/>
      <c r="D208" s="15" t="s">
        <v>360</v>
      </c>
      <c r="E208" s="45"/>
      <c r="F208" s="46"/>
      <c r="G208" s="45"/>
      <c r="H208" s="101">
        <f t="shared" si="44"/>
        <v>0</v>
      </c>
      <c r="I208" s="101">
        <f t="shared" si="45"/>
        <v>0</v>
      </c>
      <c r="J208" s="101">
        <f t="shared" si="48"/>
        <v>0</v>
      </c>
      <c r="K208" s="45">
        <v>45514</v>
      </c>
      <c r="L208" s="46">
        <v>45595</v>
      </c>
      <c r="M208" s="45">
        <v>45632</v>
      </c>
      <c r="N208" s="101">
        <f t="shared" si="46"/>
        <v>81</v>
      </c>
      <c r="O208" s="101">
        <f t="shared" si="47"/>
        <v>37</v>
      </c>
      <c r="P208" s="101">
        <f t="shared" si="49"/>
        <v>118</v>
      </c>
    </row>
    <row r="209" spans="1:16" ht="14.45" customHeight="1" x14ac:dyDescent="0.25">
      <c r="A209" s="193">
        <v>4</v>
      </c>
      <c r="B209" s="37">
        <v>9</v>
      </c>
      <c r="C209" s="37"/>
      <c r="D209" s="15" t="s">
        <v>361</v>
      </c>
      <c r="E209" s="45"/>
      <c r="F209" s="46"/>
      <c r="G209" s="45"/>
      <c r="H209" s="101">
        <f t="shared" si="44"/>
        <v>0</v>
      </c>
      <c r="I209" s="101">
        <f t="shared" si="45"/>
        <v>0</v>
      </c>
      <c r="J209" s="101">
        <f t="shared" si="48"/>
        <v>0</v>
      </c>
      <c r="K209" s="45">
        <v>45514</v>
      </c>
      <c r="L209" s="46">
        <v>45595</v>
      </c>
      <c r="M209" s="45">
        <v>45634</v>
      </c>
      <c r="N209" s="101">
        <f t="shared" si="46"/>
        <v>81</v>
      </c>
      <c r="O209" s="101">
        <f t="shared" si="47"/>
        <v>39</v>
      </c>
      <c r="P209" s="101">
        <f t="shared" si="49"/>
        <v>120</v>
      </c>
    </row>
    <row r="210" spans="1:16" ht="14.45" customHeight="1" x14ac:dyDescent="0.25">
      <c r="A210" s="193">
        <v>4</v>
      </c>
      <c r="B210" s="37">
        <v>10</v>
      </c>
      <c r="C210" s="37"/>
      <c r="D210" s="15" t="s">
        <v>362</v>
      </c>
      <c r="E210" s="45"/>
      <c r="F210" s="46"/>
      <c r="G210" s="45"/>
      <c r="H210" s="101">
        <f t="shared" si="44"/>
        <v>0</v>
      </c>
      <c r="I210" s="101">
        <f t="shared" si="45"/>
        <v>0</v>
      </c>
      <c r="J210" s="101">
        <f t="shared" si="48"/>
        <v>0</v>
      </c>
      <c r="K210" s="45">
        <v>45514</v>
      </c>
      <c r="L210" s="46">
        <v>45590</v>
      </c>
      <c r="M210" s="45">
        <v>45633</v>
      </c>
      <c r="N210" s="101">
        <f t="shared" si="46"/>
        <v>76</v>
      </c>
      <c r="O210" s="101">
        <f t="shared" si="47"/>
        <v>43</v>
      </c>
      <c r="P210" s="101">
        <f t="shared" si="49"/>
        <v>119</v>
      </c>
    </row>
    <row r="211" spans="1:16" ht="14.45" customHeight="1" x14ac:dyDescent="0.25">
      <c r="A211" s="193">
        <v>4</v>
      </c>
      <c r="B211" s="37">
        <v>11</v>
      </c>
      <c r="C211" s="37"/>
      <c r="D211" s="15" t="s">
        <v>363</v>
      </c>
      <c r="E211" s="45"/>
      <c r="F211" s="46"/>
      <c r="G211" s="45"/>
      <c r="H211" s="101">
        <f t="shared" si="44"/>
        <v>0</v>
      </c>
      <c r="I211" s="101">
        <f t="shared" si="45"/>
        <v>0</v>
      </c>
      <c r="J211" s="101">
        <f t="shared" si="48"/>
        <v>0</v>
      </c>
      <c r="K211" s="45">
        <v>45514</v>
      </c>
      <c r="L211" s="46">
        <v>45596</v>
      </c>
      <c r="M211" s="45">
        <v>45634</v>
      </c>
      <c r="N211" s="101">
        <f t="shared" si="46"/>
        <v>82</v>
      </c>
      <c r="O211" s="101">
        <f t="shared" si="47"/>
        <v>38</v>
      </c>
      <c r="P211" s="101">
        <f t="shared" si="49"/>
        <v>120</v>
      </c>
    </row>
    <row r="212" spans="1:16" ht="14.45" customHeight="1" x14ac:dyDescent="0.25">
      <c r="A212" s="193">
        <v>4</v>
      </c>
      <c r="B212" s="37">
        <v>12</v>
      </c>
      <c r="C212" s="37"/>
      <c r="D212" s="15" t="s">
        <v>364</v>
      </c>
      <c r="E212" s="45"/>
      <c r="F212" s="46"/>
      <c r="G212" s="45"/>
      <c r="H212" s="101">
        <f t="shared" si="44"/>
        <v>0</v>
      </c>
      <c r="I212" s="101">
        <f t="shared" si="45"/>
        <v>0</v>
      </c>
      <c r="J212" s="101">
        <f t="shared" si="48"/>
        <v>0</v>
      </c>
      <c r="K212" s="45">
        <v>45514</v>
      </c>
      <c r="L212" s="46">
        <v>45591</v>
      </c>
      <c r="M212" s="45">
        <v>45630</v>
      </c>
      <c r="N212" s="101">
        <f t="shared" si="46"/>
        <v>77</v>
      </c>
      <c r="O212" s="101">
        <f t="shared" si="47"/>
        <v>39</v>
      </c>
      <c r="P212" s="101">
        <f t="shared" si="49"/>
        <v>116</v>
      </c>
    </row>
    <row r="213" spans="1:16" ht="14.45" customHeight="1" x14ac:dyDescent="0.25">
      <c r="A213" s="193">
        <v>4</v>
      </c>
      <c r="B213" s="37">
        <v>13</v>
      </c>
      <c r="C213" s="37"/>
      <c r="D213" s="15" t="s">
        <v>365</v>
      </c>
      <c r="E213" s="45"/>
      <c r="F213" s="46"/>
      <c r="G213" s="45"/>
      <c r="H213" s="101">
        <f t="shared" si="44"/>
        <v>0</v>
      </c>
      <c r="I213" s="101">
        <f t="shared" si="45"/>
        <v>0</v>
      </c>
      <c r="J213" s="101">
        <f t="shared" si="48"/>
        <v>0</v>
      </c>
      <c r="K213" s="45">
        <v>45514</v>
      </c>
      <c r="L213" s="46">
        <v>45593</v>
      </c>
      <c r="M213" s="45">
        <v>45631</v>
      </c>
      <c r="N213" s="101">
        <f t="shared" si="46"/>
        <v>79</v>
      </c>
      <c r="O213" s="101">
        <f t="shared" si="47"/>
        <v>38</v>
      </c>
      <c r="P213" s="101">
        <f t="shared" si="49"/>
        <v>117</v>
      </c>
    </row>
    <row r="214" spans="1:16" ht="14.45" customHeight="1" x14ac:dyDescent="0.25">
      <c r="A214" s="193">
        <v>4</v>
      </c>
      <c r="B214" s="37">
        <v>14</v>
      </c>
      <c r="C214" s="37"/>
      <c r="D214" s="15" t="s">
        <v>366</v>
      </c>
      <c r="E214" s="45"/>
      <c r="F214" s="46"/>
      <c r="G214" s="45"/>
      <c r="H214" s="101">
        <f t="shared" si="44"/>
        <v>0</v>
      </c>
      <c r="I214" s="101">
        <f t="shared" si="45"/>
        <v>0</v>
      </c>
      <c r="J214" s="101">
        <f t="shared" si="48"/>
        <v>0</v>
      </c>
      <c r="K214" s="45">
        <v>45514</v>
      </c>
      <c r="L214" s="46">
        <v>45593</v>
      </c>
      <c r="M214" s="45">
        <v>45634</v>
      </c>
      <c r="N214" s="101">
        <f t="shared" si="46"/>
        <v>79</v>
      </c>
      <c r="O214" s="101">
        <f t="shared" si="47"/>
        <v>41</v>
      </c>
      <c r="P214" s="101">
        <f t="shared" si="49"/>
        <v>120</v>
      </c>
    </row>
    <row r="215" spans="1:16" ht="14.45" customHeight="1" x14ac:dyDescent="0.25">
      <c r="A215" s="193">
        <v>4</v>
      </c>
      <c r="B215" s="37">
        <v>15</v>
      </c>
      <c r="C215" s="37"/>
      <c r="D215" s="15" t="s">
        <v>367</v>
      </c>
      <c r="E215" s="45"/>
      <c r="F215" s="46"/>
      <c r="G215" s="45"/>
      <c r="H215" s="101">
        <f t="shared" si="44"/>
        <v>0</v>
      </c>
      <c r="I215" s="101">
        <f t="shared" si="45"/>
        <v>0</v>
      </c>
      <c r="J215" s="101">
        <f t="shared" si="48"/>
        <v>0</v>
      </c>
      <c r="K215" s="45">
        <v>45514</v>
      </c>
      <c r="L215" s="46">
        <v>45595</v>
      </c>
      <c r="M215" s="45">
        <v>45631</v>
      </c>
      <c r="N215" s="101">
        <f t="shared" si="46"/>
        <v>81</v>
      </c>
      <c r="O215" s="101">
        <f t="shared" si="47"/>
        <v>36</v>
      </c>
      <c r="P215" s="101">
        <f t="shared" si="49"/>
        <v>117</v>
      </c>
    </row>
    <row r="216" spans="1:16" ht="14.45" customHeight="1" x14ac:dyDescent="0.25">
      <c r="A216" s="193">
        <v>4</v>
      </c>
      <c r="B216" s="37">
        <v>16</v>
      </c>
      <c r="C216" s="37"/>
      <c r="D216" s="15" t="s">
        <v>368</v>
      </c>
      <c r="E216" s="45"/>
      <c r="F216" s="46"/>
      <c r="G216" s="45"/>
      <c r="H216" s="101">
        <f t="shared" si="44"/>
        <v>0</v>
      </c>
      <c r="I216" s="101">
        <f t="shared" si="45"/>
        <v>0</v>
      </c>
      <c r="J216" s="101">
        <f t="shared" si="48"/>
        <v>0</v>
      </c>
      <c r="K216" s="45">
        <v>45514</v>
      </c>
      <c r="L216" s="46">
        <v>45592</v>
      </c>
      <c r="M216" s="45">
        <v>45631</v>
      </c>
      <c r="N216" s="101">
        <f t="shared" si="46"/>
        <v>78</v>
      </c>
      <c r="O216" s="101">
        <f t="shared" si="47"/>
        <v>39</v>
      </c>
      <c r="P216" s="101">
        <f t="shared" si="49"/>
        <v>117</v>
      </c>
    </row>
    <row r="217" spans="1:16" ht="14.45" customHeight="1" x14ac:dyDescent="0.25">
      <c r="A217" s="193">
        <v>4</v>
      </c>
      <c r="B217" s="37">
        <v>17</v>
      </c>
      <c r="C217" s="37"/>
      <c r="D217" s="15" t="s">
        <v>369</v>
      </c>
      <c r="E217" s="45"/>
      <c r="F217" s="46"/>
      <c r="G217" s="45"/>
      <c r="H217" s="101">
        <f t="shared" si="44"/>
        <v>0</v>
      </c>
      <c r="I217" s="101">
        <f t="shared" si="45"/>
        <v>0</v>
      </c>
      <c r="J217" s="101">
        <f t="shared" si="48"/>
        <v>0</v>
      </c>
      <c r="K217" s="45">
        <v>45514</v>
      </c>
      <c r="L217" s="46">
        <v>45593</v>
      </c>
      <c r="M217" s="45">
        <v>45634</v>
      </c>
      <c r="N217" s="101">
        <f t="shared" si="46"/>
        <v>79</v>
      </c>
      <c r="O217" s="101">
        <f t="shared" si="47"/>
        <v>41</v>
      </c>
      <c r="P217" s="101">
        <f t="shared" si="49"/>
        <v>120</v>
      </c>
    </row>
    <row r="218" spans="1:16" ht="14.45" customHeight="1" x14ac:dyDescent="0.25">
      <c r="A218" s="193">
        <v>4</v>
      </c>
      <c r="B218" s="37">
        <v>18</v>
      </c>
      <c r="C218" s="37"/>
      <c r="D218" s="15" t="s">
        <v>370</v>
      </c>
      <c r="E218" s="45"/>
      <c r="F218" s="46"/>
      <c r="G218" s="45"/>
      <c r="H218" s="101">
        <f t="shared" si="44"/>
        <v>0</v>
      </c>
      <c r="I218" s="101">
        <f t="shared" si="45"/>
        <v>0</v>
      </c>
      <c r="J218" s="101">
        <f t="shared" si="48"/>
        <v>0</v>
      </c>
      <c r="K218" s="45">
        <v>45514</v>
      </c>
      <c r="L218" s="46">
        <v>45596</v>
      </c>
      <c r="M218" s="45">
        <v>45631</v>
      </c>
      <c r="N218" s="101">
        <f t="shared" si="46"/>
        <v>82</v>
      </c>
      <c r="O218" s="101">
        <f t="shared" si="47"/>
        <v>35</v>
      </c>
      <c r="P218" s="101">
        <f t="shared" si="49"/>
        <v>117</v>
      </c>
    </row>
    <row r="219" spans="1:16" ht="14.45" customHeight="1" x14ac:dyDescent="0.25">
      <c r="A219" s="193">
        <v>4</v>
      </c>
      <c r="B219" s="37">
        <v>19</v>
      </c>
      <c r="C219" s="37"/>
      <c r="D219" s="15" t="s">
        <v>372</v>
      </c>
      <c r="E219" s="45"/>
      <c r="F219" s="46"/>
      <c r="G219" s="45"/>
      <c r="H219" s="101">
        <f t="shared" si="44"/>
        <v>0</v>
      </c>
      <c r="I219" s="101">
        <f t="shared" si="45"/>
        <v>0</v>
      </c>
      <c r="J219" s="101">
        <f t="shared" si="48"/>
        <v>0</v>
      </c>
      <c r="K219" s="45">
        <v>45514</v>
      </c>
      <c r="L219" s="46">
        <v>45590</v>
      </c>
      <c r="M219" s="45">
        <v>45631</v>
      </c>
      <c r="N219" s="101">
        <f t="shared" si="46"/>
        <v>76</v>
      </c>
      <c r="O219" s="101">
        <f t="shared" si="47"/>
        <v>41</v>
      </c>
      <c r="P219" s="101">
        <f t="shared" si="49"/>
        <v>117</v>
      </c>
    </row>
    <row r="220" spans="1:16" ht="14.45" customHeight="1" x14ac:dyDescent="0.25">
      <c r="A220" s="193">
        <v>4</v>
      </c>
      <c r="B220" s="37">
        <v>20</v>
      </c>
      <c r="C220" s="37"/>
      <c r="D220" s="15" t="s">
        <v>373</v>
      </c>
      <c r="E220" s="45"/>
      <c r="F220" s="46"/>
      <c r="G220" s="45"/>
      <c r="H220" s="101">
        <f t="shared" si="44"/>
        <v>0</v>
      </c>
      <c r="I220" s="101">
        <f t="shared" si="45"/>
        <v>0</v>
      </c>
      <c r="J220" s="101">
        <f t="shared" si="48"/>
        <v>0</v>
      </c>
      <c r="K220" s="45">
        <v>45514</v>
      </c>
      <c r="L220" s="46">
        <v>45594</v>
      </c>
      <c r="M220" s="45">
        <v>45630</v>
      </c>
      <c r="N220" s="101">
        <f t="shared" si="46"/>
        <v>80</v>
      </c>
      <c r="O220" s="101">
        <f t="shared" si="47"/>
        <v>36</v>
      </c>
      <c r="P220" s="101">
        <f t="shared" si="49"/>
        <v>116</v>
      </c>
    </row>
    <row r="221" spans="1:16" ht="14.45" customHeight="1" x14ac:dyDescent="0.25">
      <c r="A221" s="193">
        <v>4</v>
      </c>
      <c r="B221" s="37">
        <v>21</v>
      </c>
      <c r="C221" s="37"/>
      <c r="D221" s="15"/>
      <c r="E221" s="45"/>
      <c r="F221" s="46"/>
      <c r="G221" s="45"/>
      <c r="H221" s="101">
        <f t="shared" si="44"/>
        <v>0</v>
      </c>
      <c r="I221" s="101">
        <f t="shared" si="45"/>
        <v>0</v>
      </c>
      <c r="J221" s="101">
        <f t="shared" si="48"/>
        <v>0</v>
      </c>
      <c r="K221" s="45"/>
      <c r="L221" s="46"/>
      <c r="M221" s="45"/>
      <c r="N221" s="101">
        <f t="shared" si="46"/>
        <v>0</v>
      </c>
      <c r="O221" s="101">
        <f t="shared" si="47"/>
        <v>0</v>
      </c>
      <c r="P221" s="101">
        <f t="shared" si="49"/>
        <v>0</v>
      </c>
    </row>
    <row r="222" spans="1:16" ht="14.45" customHeight="1" x14ac:dyDescent="0.25">
      <c r="A222" s="193">
        <v>4</v>
      </c>
      <c r="B222" s="37">
        <v>22</v>
      </c>
      <c r="C222" s="37"/>
      <c r="D222" s="15"/>
      <c r="E222" s="45"/>
      <c r="F222" s="46"/>
      <c r="G222" s="45"/>
      <c r="H222" s="101">
        <f t="shared" si="44"/>
        <v>0</v>
      </c>
      <c r="I222" s="101">
        <f t="shared" si="45"/>
        <v>0</v>
      </c>
      <c r="J222" s="101">
        <f t="shared" si="48"/>
        <v>0</v>
      </c>
      <c r="K222" s="45"/>
      <c r="L222" s="46"/>
      <c r="M222" s="45"/>
      <c r="N222" s="101">
        <f t="shared" si="46"/>
        <v>0</v>
      </c>
      <c r="O222" s="101">
        <f t="shared" si="47"/>
        <v>0</v>
      </c>
      <c r="P222" s="101">
        <f t="shared" si="49"/>
        <v>0</v>
      </c>
    </row>
    <row r="223" spans="1:16" ht="14.45" customHeight="1" x14ac:dyDescent="0.25">
      <c r="A223" s="193">
        <v>4</v>
      </c>
      <c r="B223" s="37">
        <v>23</v>
      </c>
      <c r="C223" s="37"/>
      <c r="D223" s="15"/>
      <c r="E223" s="45"/>
      <c r="F223" s="46"/>
      <c r="G223" s="45"/>
      <c r="H223" s="101">
        <f t="shared" si="44"/>
        <v>0</v>
      </c>
      <c r="I223" s="101">
        <f t="shared" si="45"/>
        <v>0</v>
      </c>
      <c r="J223" s="101">
        <f t="shared" si="48"/>
        <v>0</v>
      </c>
      <c r="K223" s="45"/>
      <c r="L223" s="46"/>
      <c r="M223" s="45"/>
      <c r="N223" s="101">
        <f t="shared" si="46"/>
        <v>0</v>
      </c>
      <c r="O223" s="101">
        <f t="shared" si="47"/>
        <v>0</v>
      </c>
      <c r="P223" s="101">
        <f t="shared" si="49"/>
        <v>0</v>
      </c>
    </row>
    <row r="224" spans="1:16" ht="14.45" customHeight="1" x14ac:dyDescent="0.25">
      <c r="A224" s="193">
        <v>4</v>
      </c>
      <c r="B224" s="37">
        <v>24</v>
      </c>
      <c r="C224" s="37"/>
      <c r="D224" s="15"/>
      <c r="E224" s="45"/>
      <c r="F224" s="46"/>
      <c r="G224" s="45"/>
      <c r="H224" s="101">
        <f t="shared" si="44"/>
        <v>0</v>
      </c>
      <c r="I224" s="101">
        <f t="shared" si="45"/>
        <v>0</v>
      </c>
      <c r="J224" s="101">
        <f t="shared" si="48"/>
        <v>0</v>
      </c>
      <c r="K224" s="45"/>
      <c r="L224" s="46"/>
      <c r="M224" s="45"/>
      <c r="N224" s="101">
        <f t="shared" si="46"/>
        <v>0</v>
      </c>
      <c r="O224" s="101">
        <f t="shared" si="47"/>
        <v>0</v>
      </c>
      <c r="P224" s="101">
        <f t="shared" si="49"/>
        <v>0</v>
      </c>
    </row>
    <row r="225" spans="1:16" ht="14.45" customHeight="1" x14ac:dyDescent="0.25">
      <c r="A225" s="193">
        <v>4</v>
      </c>
      <c r="B225" s="37">
        <v>25</v>
      </c>
      <c r="C225" s="37"/>
      <c r="D225" s="15"/>
      <c r="E225" s="45"/>
      <c r="F225" s="46"/>
      <c r="G225" s="45"/>
      <c r="H225" s="101">
        <f t="shared" si="44"/>
        <v>0</v>
      </c>
      <c r="I225" s="101">
        <f t="shared" si="45"/>
        <v>0</v>
      </c>
      <c r="J225" s="101">
        <f t="shared" si="48"/>
        <v>0</v>
      </c>
      <c r="K225" s="45"/>
      <c r="L225" s="46"/>
      <c r="M225" s="45"/>
      <c r="N225" s="101">
        <f t="shared" si="46"/>
        <v>0</v>
      </c>
      <c r="O225" s="101">
        <f t="shared" si="47"/>
        <v>0</v>
      </c>
      <c r="P225" s="101">
        <f t="shared" si="49"/>
        <v>0</v>
      </c>
    </row>
    <row r="226" spans="1:16" ht="14.45" customHeight="1" x14ac:dyDescent="0.25">
      <c r="A226" s="193">
        <v>4</v>
      </c>
      <c r="B226" s="37">
        <v>26</v>
      </c>
      <c r="C226" s="37"/>
      <c r="D226" s="15"/>
      <c r="E226" s="45"/>
      <c r="F226" s="46"/>
      <c r="G226" s="45"/>
      <c r="H226" s="101">
        <f t="shared" si="44"/>
        <v>0</v>
      </c>
      <c r="I226" s="101">
        <f t="shared" si="45"/>
        <v>0</v>
      </c>
      <c r="J226" s="101">
        <f t="shared" si="48"/>
        <v>0</v>
      </c>
      <c r="K226" s="45"/>
      <c r="L226" s="46"/>
      <c r="M226" s="45"/>
      <c r="N226" s="101">
        <f t="shared" si="46"/>
        <v>0</v>
      </c>
      <c r="O226" s="101">
        <f t="shared" si="47"/>
        <v>0</v>
      </c>
      <c r="P226" s="101">
        <f t="shared" si="49"/>
        <v>0</v>
      </c>
    </row>
    <row r="227" spans="1:16" ht="14.45" customHeight="1" x14ac:dyDescent="0.25">
      <c r="A227" s="193">
        <v>4</v>
      </c>
      <c r="B227" s="37">
        <v>27</v>
      </c>
      <c r="C227" s="37"/>
      <c r="D227" s="15"/>
      <c r="E227" s="45"/>
      <c r="F227" s="46"/>
      <c r="G227" s="45"/>
      <c r="H227" s="101">
        <f t="shared" si="44"/>
        <v>0</v>
      </c>
      <c r="I227" s="101">
        <f t="shared" si="45"/>
        <v>0</v>
      </c>
      <c r="J227" s="101">
        <f t="shared" si="48"/>
        <v>0</v>
      </c>
      <c r="K227" s="45"/>
      <c r="L227" s="46"/>
      <c r="M227" s="45"/>
      <c r="N227" s="101">
        <f t="shared" si="46"/>
        <v>0</v>
      </c>
      <c r="O227" s="101">
        <f t="shared" si="47"/>
        <v>0</v>
      </c>
      <c r="P227" s="101">
        <f t="shared" si="49"/>
        <v>0</v>
      </c>
    </row>
    <row r="228" spans="1:16" ht="14.45" customHeight="1" x14ac:dyDescent="0.25">
      <c r="A228" s="193">
        <v>4</v>
      </c>
      <c r="B228" s="37">
        <v>28</v>
      </c>
      <c r="C228" s="37"/>
      <c r="D228" s="15"/>
      <c r="E228" s="45"/>
      <c r="F228" s="46"/>
      <c r="G228" s="45"/>
      <c r="H228" s="101">
        <f t="shared" si="44"/>
        <v>0</v>
      </c>
      <c r="I228" s="101">
        <f t="shared" si="45"/>
        <v>0</v>
      </c>
      <c r="J228" s="101">
        <f t="shared" si="48"/>
        <v>0</v>
      </c>
      <c r="K228" s="45"/>
      <c r="L228" s="46"/>
      <c r="M228" s="45"/>
      <c r="N228" s="101">
        <f t="shared" si="46"/>
        <v>0</v>
      </c>
      <c r="O228" s="101">
        <f t="shared" si="47"/>
        <v>0</v>
      </c>
      <c r="P228" s="101">
        <f t="shared" si="49"/>
        <v>0</v>
      </c>
    </row>
    <row r="229" spans="1:16" ht="14.45" customHeight="1" x14ac:dyDescent="0.25">
      <c r="A229" s="193">
        <v>4</v>
      </c>
      <c r="B229" s="37">
        <v>29</v>
      </c>
      <c r="C229" s="37"/>
      <c r="D229" s="15"/>
      <c r="E229" s="45"/>
      <c r="F229" s="46"/>
      <c r="G229" s="45"/>
      <c r="H229" s="101">
        <f t="shared" si="44"/>
        <v>0</v>
      </c>
      <c r="I229" s="101">
        <f t="shared" si="45"/>
        <v>0</v>
      </c>
      <c r="J229" s="101">
        <f t="shared" si="48"/>
        <v>0</v>
      </c>
      <c r="K229" s="45"/>
      <c r="L229" s="46"/>
      <c r="M229" s="45"/>
      <c r="N229" s="101">
        <f t="shared" si="46"/>
        <v>0</v>
      </c>
      <c r="O229" s="101">
        <f t="shared" si="47"/>
        <v>0</v>
      </c>
      <c r="P229" s="101">
        <f t="shared" si="49"/>
        <v>0</v>
      </c>
    </row>
    <row r="230" spans="1:16" ht="14.45" customHeight="1" x14ac:dyDescent="0.25">
      <c r="A230" s="193">
        <v>4</v>
      </c>
      <c r="B230" s="37">
        <v>30</v>
      </c>
      <c r="C230" s="37"/>
      <c r="D230" s="49"/>
      <c r="E230" s="45"/>
      <c r="F230" s="45"/>
      <c r="G230" s="45"/>
      <c r="H230" s="101">
        <f t="shared" si="44"/>
        <v>0</v>
      </c>
      <c r="I230" s="101">
        <f t="shared" si="45"/>
        <v>0</v>
      </c>
      <c r="J230" s="101">
        <f t="shared" si="48"/>
        <v>0</v>
      </c>
      <c r="K230" s="45"/>
      <c r="L230" s="45"/>
      <c r="M230" s="45"/>
      <c r="N230" s="101">
        <f t="shared" si="46"/>
        <v>0</v>
      </c>
      <c r="O230" s="101">
        <f t="shared" si="47"/>
        <v>0</v>
      </c>
      <c r="P230" s="101">
        <f t="shared" si="49"/>
        <v>0</v>
      </c>
    </row>
    <row r="231" spans="1:16" ht="14.45" customHeight="1" x14ac:dyDescent="0.25">
      <c r="A231" s="193">
        <v>4</v>
      </c>
      <c r="B231" s="37">
        <v>31</v>
      </c>
      <c r="C231" s="37"/>
      <c r="D231" s="49"/>
      <c r="E231" s="45"/>
      <c r="F231" s="45"/>
      <c r="G231" s="45"/>
      <c r="H231" s="101">
        <f t="shared" si="44"/>
        <v>0</v>
      </c>
      <c r="I231" s="101">
        <f t="shared" si="45"/>
        <v>0</v>
      </c>
      <c r="J231" s="101">
        <f t="shared" si="48"/>
        <v>0</v>
      </c>
      <c r="K231" s="45"/>
      <c r="L231" s="45"/>
      <c r="M231" s="45"/>
      <c r="N231" s="101">
        <f t="shared" si="46"/>
        <v>0</v>
      </c>
      <c r="O231" s="101">
        <f t="shared" si="47"/>
        <v>0</v>
      </c>
      <c r="P231" s="101">
        <f t="shared" si="49"/>
        <v>0</v>
      </c>
    </row>
    <row r="232" spans="1:16" ht="14.45" customHeight="1" x14ac:dyDescent="0.25">
      <c r="A232" s="193">
        <v>4</v>
      </c>
      <c r="B232" s="37">
        <v>32</v>
      </c>
      <c r="C232" s="37"/>
      <c r="D232" s="49"/>
      <c r="E232" s="45"/>
      <c r="F232" s="45"/>
      <c r="G232" s="45"/>
      <c r="H232" s="101">
        <f t="shared" si="44"/>
        <v>0</v>
      </c>
      <c r="I232" s="101">
        <f t="shared" si="45"/>
        <v>0</v>
      </c>
      <c r="J232" s="101">
        <f t="shared" si="48"/>
        <v>0</v>
      </c>
      <c r="K232" s="45"/>
      <c r="L232" s="45"/>
      <c r="M232" s="45"/>
      <c r="N232" s="101">
        <f t="shared" si="46"/>
        <v>0</v>
      </c>
      <c r="O232" s="101">
        <f t="shared" si="47"/>
        <v>0</v>
      </c>
      <c r="P232" s="101">
        <f t="shared" si="49"/>
        <v>0</v>
      </c>
    </row>
    <row r="233" spans="1:16" ht="14.45" customHeight="1" x14ac:dyDescent="0.25">
      <c r="A233" s="193">
        <v>4</v>
      </c>
      <c r="B233" s="37">
        <v>33</v>
      </c>
      <c r="C233" s="37"/>
      <c r="D233" s="49"/>
      <c r="E233" s="45"/>
      <c r="F233" s="45"/>
      <c r="G233" s="45"/>
      <c r="H233" s="101">
        <f t="shared" si="44"/>
        <v>0</v>
      </c>
      <c r="I233" s="101">
        <f t="shared" si="45"/>
        <v>0</v>
      </c>
      <c r="J233" s="101">
        <f t="shared" si="48"/>
        <v>0</v>
      </c>
      <c r="K233" s="45"/>
      <c r="L233" s="45"/>
      <c r="M233" s="45"/>
      <c r="N233" s="101">
        <f t="shared" ref="N233:N236" si="50">IF(K233=0,0,IF(L233=0,0,MAX(L233-K233)))</f>
        <v>0</v>
      </c>
      <c r="O233" s="101">
        <f t="shared" ref="O233:O236" si="51">IF(L233=0,0,IF(M233=0,0,MAX(M233-L233)))</f>
        <v>0</v>
      </c>
      <c r="P233" s="101">
        <f t="shared" si="49"/>
        <v>0</v>
      </c>
    </row>
    <row r="234" spans="1:16" ht="14.45" customHeight="1" x14ac:dyDescent="0.25">
      <c r="A234" s="193">
        <v>4</v>
      </c>
      <c r="B234" s="37">
        <v>34</v>
      </c>
      <c r="C234" s="37"/>
      <c r="D234" s="49"/>
      <c r="E234" s="45"/>
      <c r="F234" s="45"/>
      <c r="G234" s="45"/>
      <c r="H234" s="101">
        <f t="shared" si="44"/>
        <v>0</v>
      </c>
      <c r="I234" s="101">
        <f t="shared" si="45"/>
        <v>0</v>
      </c>
      <c r="J234" s="101">
        <f t="shared" si="48"/>
        <v>0</v>
      </c>
      <c r="K234" s="45"/>
      <c r="L234" s="45"/>
      <c r="M234" s="45"/>
      <c r="N234" s="101">
        <f t="shared" si="50"/>
        <v>0</v>
      </c>
      <c r="O234" s="101">
        <f t="shared" si="51"/>
        <v>0</v>
      </c>
      <c r="P234" s="101">
        <f t="shared" si="49"/>
        <v>0</v>
      </c>
    </row>
    <row r="235" spans="1:16" ht="14.45" customHeight="1" x14ac:dyDescent="0.25">
      <c r="A235" s="193">
        <v>4</v>
      </c>
      <c r="B235" s="37">
        <v>35</v>
      </c>
      <c r="C235" s="37"/>
      <c r="D235" s="49"/>
      <c r="E235" s="45"/>
      <c r="F235" s="45"/>
      <c r="G235" s="45"/>
      <c r="H235" s="101">
        <f t="shared" si="44"/>
        <v>0</v>
      </c>
      <c r="I235" s="101">
        <f t="shared" si="45"/>
        <v>0</v>
      </c>
      <c r="J235" s="101">
        <f t="shared" si="48"/>
        <v>0</v>
      </c>
      <c r="K235" s="45"/>
      <c r="L235" s="45"/>
      <c r="M235" s="45"/>
      <c r="N235" s="101">
        <f t="shared" si="50"/>
        <v>0</v>
      </c>
      <c r="O235" s="101">
        <f t="shared" si="51"/>
        <v>0</v>
      </c>
      <c r="P235" s="101">
        <f t="shared" si="49"/>
        <v>0</v>
      </c>
    </row>
    <row r="236" spans="1:16" ht="14.45" customHeight="1" x14ac:dyDescent="0.25">
      <c r="A236" s="193">
        <v>4</v>
      </c>
      <c r="B236" s="37">
        <v>36</v>
      </c>
      <c r="C236" s="37"/>
      <c r="D236" s="49"/>
      <c r="E236" s="45"/>
      <c r="F236" s="45"/>
      <c r="G236" s="45"/>
      <c r="H236" s="101">
        <f t="shared" si="44"/>
        <v>0</v>
      </c>
      <c r="I236" s="101">
        <f t="shared" si="45"/>
        <v>0</v>
      </c>
      <c r="J236" s="101">
        <f t="shared" si="48"/>
        <v>0</v>
      </c>
      <c r="K236" s="45"/>
      <c r="L236" s="45"/>
      <c r="M236" s="45"/>
      <c r="N236" s="101">
        <f t="shared" si="50"/>
        <v>0</v>
      </c>
      <c r="O236" s="101">
        <f t="shared" si="51"/>
        <v>0</v>
      </c>
      <c r="P236" s="101">
        <f t="shared" si="49"/>
        <v>0</v>
      </c>
    </row>
    <row r="237" spans="1:16" ht="14.45" customHeight="1" x14ac:dyDescent="0.25">
      <c r="A237" s="193">
        <v>4</v>
      </c>
      <c r="B237" s="37">
        <v>37</v>
      </c>
      <c r="C237" s="37"/>
      <c r="D237" s="49"/>
      <c r="E237" s="45"/>
      <c r="F237" s="45"/>
      <c r="G237" s="45"/>
      <c r="H237" s="101">
        <f t="shared" ref="H237:H260" si="52">IF(E237=0,0,IF(F237=0,0,MAX(F237-E237)))</f>
        <v>0</v>
      </c>
      <c r="I237" s="101">
        <f t="shared" ref="I237:I260" si="53">IF(F237=0,0,IF(G237=0,0,MAX(G237-F237)))</f>
        <v>0</v>
      </c>
      <c r="J237" s="101">
        <f t="shared" ref="J237:J260" si="54">IF(G237=0,0,IF(E237=0,0,MAX(G237-E237)))</f>
        <v>0</v>
      </c>
      <c r="K237" s="45"/>
      <c r="L237" s="45"/>
      <c r="M237" s="45"/>
      <c r="N237" s="101">
        <f t="shared" ref="N237:N260" si="55">IF(K237=0,0,IF(L237=0,0,MAX(L237-K237)))</f>
        <v>0</v>
      </c>
      <c r="O237" s="101">
        <f t="shared" ref="O237:O260" si="56">IF(L237=0,0,IF(M237=0,0,MAX(M237-L237)))</f>
        <v>0</v>
      </c>
      <c r="P237" s="101">
        <f t="shared" ref="P237:P260" si="57">IF(K237=0,0,IF(M237=0,0,MAX(M237-K237)))</f>
        <v>0</v>
      </c>
    </row>
    <row r="238" spans="1:16" ht="14.45" customHeight="1" x14ac:dyDescent="0.25">
      <c r="A238" s="193">
        <v>4</v>
      </c>
      <c r="B238" s="37">
        <v>38</v>
      </c>
      <c r="C238" s="37"/>
      <c r="D238" s="49"/>
      <c r="E238" s="45"/>
      <c r="F238" s="45"/>
      <c r="G238" s="45"/>
      <c r="H238" s="101">
        <f t="shared" si="52"/>
        <v>0</v>
      </c>
      <c r="I238" s="101">
        <f t="shared" si="53"/>
        <v>0</v>
      </c>
      <c r="J238" s="101">
        <f t="shared" si="54"/>
        <v>0</v>
      </c>
      <c r="K238" s="45"/>
      <c r="L238" s="45"/>
      <c r="M238" s="45"/>
      <c r="N238" s="101">
        <f t="shared" si="55"/>
        <v>0</v>
      </c>
      <c r="O238" s="101">
        <f t="shared" si="56"/>
        <v>0</v>
      </c>
      <c r="P238" s="101">
        <f t="shared" si="57"/>
        <v>0</v>
      </c>
    </row>
    <row r="239" spans="1:16" ht="14.45" customHeight="1" x14ac:dyDescent="0.25">
      <c r="A239" s="193">
        <v>4</v>
      </c>
      <c r="B239" s="37">
        <v>39</v>
      </c>
      <c r="C239" s="37"/>
      <c r="D239" s="49"/>
      <c r="E239" s="45"/>
      <c r="F239" s="45"/>
      <c r="G239" s="45"/>
      <c r="H239" s="101">
        <f t="shared" si="52"/>
        <v>0</v>
      </c>
      <c r="I239" s="101">
        <f t="shared" si="53"/>
        <v>0</v>
      </c>
      <c r="J239" s="101">
        <f t="shared" si="54"/>
        <v>0</v>
      </c>
      <c r="K239" s="45"/>
      <c r="L239" s="45"/>
      <c r="M239" s="45"/>
      <c r="N239" s="101">
        <f t="shared" si="55"/>
        <v>0</v>
      </c>
      <c r="O239" s="101">
        <f t="shared" si="56"/>
        <v>0</v>
      </c>
      <c r="P239" s="101">
        <f t="shared" si="57"/>
        <v>0</v>
      </c>
    </row>
    <row r="240" spans="1:16" ht="14.45" customHeight="1" x14ac:dyDescent="0.25">
      <c r="A240" s="193">
        <v>4</v>
      </c>
      <c r="B240" s="37">
        <v>40</v>
      </c>
      <c r="C240" s="37"/>
      <c r="D240" s="49"/>
      <c r="E240" s="45"/>
      <c r="F240" s="45"/>
      <c r="G240" s="45"/>
      <c r="H240" s="101">
        <f t="shared" si="52"/>
        <v>0</v>
      </c>
      <c r="I240" s="101">
        <f t="shared" si="53"/>
        <v>0</v>
      </c>
      <c r="J240" s="101">
        <f t="shared" si="54"/>
        <v>0</v>
      </c>
      <c r="K240" s="45"/>
      <c r="L240" s="45"/>
      <c r="M240" s="45"/>
      <c r="N240" s="101">
        <f t="shared" si="55"/>
        <v>0</v>
      </c>
      <c r="O240" s="101">
        <f t="shared" si="56"/>
        <v>0</v>
      </c>
      <c r="P240" s="101">
        <f t="shared" si="57"/>
        <v>0</v>
      </c>
    </row>
    <row r="241" spans="1:16" ht="14.45" customHeight="1" x14ac:dyDescent="0.25">
      <c r="A241" s="193">
        <v>4</v>
      </c>
      <c r="B241" s="37">
        <v>41</v>
      </c>
      <c r="C241" s="37"/>
      <c r="D241" s="49"/>
      <c r="E241" s="45"/>
      <c r="F241" s="45"/>
      <c r="G241" s="45"/>
      <c r="H241" s="101">
        <f t="shared" si="52"/>
        <v>0</v>
      </c>
      <c r="I241" s="101">
        <f t="shared" si="53"/>
        <v>0</v>
      </c>
      <c r="J241" s="101">
        <f t="shared" si="54"/>
        <v>0</v>
      </c>
      <c r="K241" s="45"/>
      <c r="L241" s="45"/>
      <c r="M241" s="45"/>
      <c r="N241" s="101">
        <f t="shared" si="55"/>
        <v>0</v>
      </c>
      <c r="O241" s="101">
        <f t="shared" si="56"/>
        <v>0</v>
      </c>
      <c r="P241" s="101">
        <f t="shared" si="57"/>
        <v>0</v>
      </c>
    </row>
    <row r="242" spans="1:16" ht="14.45" customHeight="1" x14ac:dyDescent="0.25">
      <c r="A242" s="193">
        <v>4</v>
      </c>
      <c r="B242" s="37">
        <v>42</v>
      </c>
      <c r="C242" s="37"/>
      <c r="D242" s="49"/>
      <c r="E242" s="45"/>
      <c r="F242" s="45"/>
      <c r="G242" s="45"/>
      <c r="H242" s="101">
        <f t="shared" si="52"/>
        <v>0</v>
      </c>
      <c r="I242" s="101">
        <f t="shared" si="53"/>
        <v>0</v>
      </c>
      <c r="J242" s="101">
        <f t="shared" si="54"/>
        <v>0</v>
      </c>
      <c r="K242" s="45"/>
      <c r="L242" s="45"/>
      <c r="M242" s="45"/>
      <c r="N242" s="101">
        <f t="shared" si="55"/>
        <v>0</v>
      </c>
      <c r="O242" s="101">
        <f t="shared" si="56"/>
        <v>0</v>
      </c>
      <c r="P242" s="101">
        <f t="shared" si="57"/>
        <v>0</v>
      </c>
    </row>
    <row r="243" spans="1:16" ht="14.45" customHeight="1" x14ac:dyDescent="0.25">
      <c r="A243" s="193">
        <v>4</v>
      </c>
      <c r="B243" s="37">
        <v>43</v>
      </c>
      <c r="C243" s="37"/>
      <c r="D243" s="49"/>
      <c r="E243" s="45"/>
      <c r="F243" s="45"/>
      <c r="G243" s="45"/>
      <c r="H243" s="101">
        <f t="shared" si="52"/>
        <v>0</v>
      </c>
      <c r="I243" s="101">
        <f t="shared" si="53"/>
        <v>0</v>
      </c>
      <c r="J243" s="101">
        <f t="shared" si="54"/>
        <v>0</v>
      </c>
      <c r="K243" s="45"/>
      <c r="L243" s="45"/>
      <c r="M243" s="45"/>
      <c r="N243" s="101">
        <f t="shared" si="55"/>
        <v>0</v>
      </c>
      <c r="O243" s="101">
        <f t="shared" si="56"/>
        <v>0</v>
      </c>
      <c r="P243" s="101">
        <f t="shared" si="57"/>
        <v>0</v>
      </c>
    </row>
    <row r="244" spans="1:16" ht="14.45" customHeight="1" x14ac:dyDescent="0.25">
      <c r="A244" s="193">
        <v>4</v>
      </c>
      <c r="B244" s="37">
        <v>44</v>
      </c>
      <c r="C244" s="37"/>
      <c r="D244" s="49"/>
      <c r="E244" s="45"/>
      <c r="F244" s="45"/>
      <c r="G244" s="45"/>
      <c r="H244" s="101">
        <f t="shared" si="52"/>
        <v>0</v>
      </c>
      <c r="I244" s="101">
        <f t="shared" si="53"/>
        <v>0</v>
      </c>
      <c r="J244" s="101">
        <f t="shared" si="54"/>
        <v>0</v>
      </c>
      <c r="K244" s="45"/>
      <c r="L244" s="45"/>
      <c r="M244" s="45"/>
      <c r="N244" s="101">
        <f t="shared" si="55"/>
        <v>0</v>
      </c>
      <c r="O244" s="101">
        <f t="shared" si="56"/>
        <v>0</v>
      </c>
      <c r="P244" s="101">
        <f t="shared" si="57"/>
        <v>0</v>
      </c>
    </row>
    <row r="245" spans="1:16" ht="14.45" customHeight="1" x14ac:dyDescent="0.25">
      <c r="A245" s="193">
        <v>4</v>
      </c>
      <c r="B245" s="37">
        <v>45</v>
      </c>
      <c r="C245" s="37"/>
      <c r="D245" s="49"/>
      <c r="E245" s="45"/>
      <c r="F245" s="45"/>
      <c r="G245" s="45"/>
      <c r="H245" s="101">
        <f t="shared" si="52"/>
        <v>0</v>
      </c>
      <c r="I245" s="101">
        <f t="shared" si="53"/>
        <v>0</v>
      </c>
      <c r="J245" s="101">
        <f t="shared" si="54"/>
        <v>0</v>
      </c>
      <c r="K245" s="45"/>
      <c r="L245" s="45"/>
      <c r="M245" s="45"/>
      <c r="N245" s="101">
        <f t="shared" si="55"/>
        <v>0</v>
      </c>
      <c r="O245" s="101">
        <f t="shared" si="56"/>
        <v>0</v>
      </c>
      <c r="P245" s="101">
        <f t="shared" si="57"/>
        <v>0</v>
      </c>
    </row>
    <row r="246" spans="1:16" ht="14.45" customHeight="1" x14ac:dyDescent="0.25">
      <c r="A246" s="193">
        <v>4</v>
      </c>
      <c r="B246" s="37">
        <v>46</v>
      </c>
      <c r="C246" s="37"/>
      <c r="D246" s="49"/>
      <c r="E246" s="45"/>
      <c r="F246" s="45"/>
      <c r="G246" s="45"/>
      <c r="H246" s="101">
        <f t="shared" si="52"/>
        <v>0</v>
      </c>
      <c r="I246" s="101">
        <f t="shared" si="53"/>
        <v>0</v>
      </c>
      <c r="J246" s="101">
        <f t="shared" si="54"/>
        <v>0</v>
      </c>
      <c r="K246" s="45"/>
      <c r="L246" s="45"/>
      <c r="M246" s="45"/>
      <c r="N246" s="101">
        <f t="shared" si="55"/>
        <v>0</v>
      </c>
      <c r="O246" s="101">
        <f t="shared" si="56"/>
        <v>0</v>
      </c>
      <c r="P246" s="101">
        <f t="shared" si="57"/>
        <v>0</v>
      </c>
    </row>
    <row r="247" spans="1:16" ht="14.45" customHeight="1" x14ac:dyDescent="0.25">
      <c r="A247" s="193">
        <v>4</v>
      </c>
      <c r="B247" s="37">
        <v>47</v>
      </c>
      <c r="C247" s="37"/>
      <c r="D247" s="49"/>
      <c r="E247" s="45"/>
      <c r="F247" s="45"/>
      <c r="G247" s="45"/>
      <c r="H247" s="101">
        <f t="shared" si="52"/>
        <v>0</v>
      </c>
      <c r="I247" s="101">
        <f t="shared" si="53"/>
        <v>0</v>
      </c>
      <c r="J247" s="101">
        <f t="shared" si="54"/>
        <v>0</v>
      </c>
      <c r="K247" s="45"/>
      <c r="L247" s="45"/>
      <c r="M247" s="45"/>
      <c r="N247" s="101">
        <f t="shared" si="55"/>
        <v>0</v>
      </c>
      <c r="O247" s="101">
        <f t="shared" si="56"/>
        <v>0</v>
      </c>
      <c r="P247" s="101">
        <f t="shared" si="57"/>
        <v>0</v>
      </c>
    </row>
    <row r="248" spans="1:16" ht="14.45" customHeight="1" x14ac:dyDescent="0.25">
      <c r="A248" s="193">
        <v>4</v>
      </c>
      <c r="B248" s="37">
        <v>48</v>
      </c>
      <c r="C248" s="37"/>
      <c r="D248" s="49"/>
      <c r="E248" s="45"/>
      <c r="F248" s="45"/>
      <c r="G248" s="45"/>
      <c r="H248" s="101">
        <f t="shared" si="52"/>
        <v>0</v>
      </c>
      <c r="I248" s="101">
        <f t="shared" si="53"/>
        <v>0</v>
      </c>
      <c r="J248" s="101">
        <f t="shared" si="54"/>
        <v>0</v>
      </c>
      <c r="K248" s="45"/>
      <c r="L248" s="45"/>
      <c r="M248" s="45"/>
      <c r="N248" s="101">
        <f t="shared" si="55"/>
        <v>0</v>
      </c>
      <c r="O248" s="101">
        <f t="shared" si="56"/>
        <v>0</v>
      </c>
      <c r="P248" s="101">
        <f t="shared" si="57"/>
        <v>0</v>
      </c>
    </row>
    <row r="249" spans="1:16" ht="14.45" customHeight="1" x14ac:dyDescent="0.25">
      <c r="A249" s="193">
        <v>4</v>
      </c>
      <c r="B249" s="37">
        <v>49</v>
      </c>
      <c r="C249" s="37"/>
      <c r="D249" s="49"/>
      <c r="E249" s="45"/>
      <c r="F249" s="45"/>
      <c r="G249" s="45"/>
      <c r="H249" s="101">
        <f t="shared" si="52"/>
        <v>0</v>
      </c>
      <c r="I249" s="101">
        <f t="shared" si="53"/>
        <v>0</v>
      </c>
      <c r="J249" s="101">
        <f t="shared" si="54"/>
        <v>0</v>
      </c>
      <c r="K249" s="45"/>
      <c r="L249" s="45"/>
      <c r="M249" s="45"/>
      <c r="N249" s="101">
        <f t="shared" si="55"/>
        <v>0</v>
      </c>
      <c r="O249" s="101">
        <f t="shared" si="56"/>
        <v>0</v>
      </c>
      <c r="P249" s="101">
        <f t="shared" si="57"/>
        <v>0</v>
      </c>
    </row>
    <row r="250" spans="1:16" ht="14.45" customHeight="1" x14ac:dyDescent="0.25">
      <c r="A250" s="193">
        <v>4</v>
      </c>
      <c r="B250" s="37">
        <v>50</v>
      </c>
      <c r="C250" s="37"/>
      <c r="D250" s="49"/>
      <c r="E250" s="45"/>
      <c r="F250" s="45"/>
      <c r="G250" s="45"/>
      <c r="H250" s="101">
        <f t="shared" si="52"/>
        <v>0</v>
      </c>
      <c r="I250" s="101">
        <f t="shared" si="53"/>
        <v>0</v>
      </c>
      <c r="J250" s="101">
        <f t="shared" si="54"/>
        <v>0</v>
      </c>
      <c r="K250" s="45"/>
      <c r="L250" s="45"/>
      <c r="M250" s="45"/>
      <c r="N250" s="101">
        <f t="shared" si="55"/>
        <v>0</v>
      </c>
      <c r="O250" s="101">
        <f t="shared" si="56"/>
        <v>0</v>
      </c>
      <c r="P250" s="101">
        <f t="shared" si="57"/>
        <v>0</v>
      </c>
    </row>
    <row r="251" spans="1:16" ht="14.45" customHeight="1" x14ac:dyDescent="0.25">
      <c r="A251" s="193">
        <v>4</v>
      </c>
      <c r="B251" s="37">
        <v>51</v>
      </c>
      <c r="C251" s="37"/>
      <c r="D251" s="49"/>
      <c r="E251" s="45"/>
      <c r="F251" s="45"/>
      <c r="G251" s="45"/>
      <c r="H251" s="101">
        <f t="shared" si="52"/>
        <v>0</v>
      </c>
      <c r="I251" s="101">
        <f t="shared" si="53"/>
        <v>0</v>
      </c>
      <c r="J251" s="101">
        <f t="shared" si="54"/>
        <v>0</v>
      </c>
      <c r="K251" s="45"/>
      <c r="L251" s="45"/>
      <c r="M251" s="45"/>
      <c r="N251" s="101">
        <f t="shared" si="55"/>
        <v>0</v>
      </c>
      <c r="O251" s="101">
        <f t="shared" si="56"/>
        <v>0</v>
      </c>
      <c r="P251" s="101">
        <f t="shared" si="57"/>
        <v>0</v>
      </c>
    </row>
    <row r="252" spans="1:16" ht="14.45" customHeight="1" x14ac:dyDescent="0.25">
      <c r="A252" s="193">
        <v>4</v>
      </c>
      <c r="B252" s="37">
        <v>52</v>
      </c>
      <c r="C252" s="37"/>
      <c r="D252" s="49"/>
      <c r="E252" s="45"/>
      <c r="F252" s="45"/>
      <c r="G252" s="45"/>
      <c r="H252" s="101">
        <f t="shared" si="52"/>
        <v>0</v>
      </c>
      <c r="I252" s="101">
        <f t="shared" si="53"/>
        <v>0</v>
      </c>
      <c r="J252" s="101">
        <f t="shared" si="54"/>
        <v>0</v>
      </c>
      <c r="K252" s="45"/>
      <c r="L252" s="45"/>
      <c r="M252" s="45"/>
      <c r="N252" s="101">
        <f t="shared" si="55"/>
        <v>0</v>
      </c>
      <c r="O252" s="101">
        <f t="shared" si="56"/>
        <v>0</v>
      </c>
      <c r="P252" s="101">
        <f t="shared" si="57"/>
        <v>0</v>
      </c>
    </row>
    <row r="253" spans="1:16" ht="14.45" customHeight="1" x14ac:dyDescent="0.25">
      <c r="A253" s="193">
        <v>4</v>
      </c>
      <c r="B253" s="37">
        <v>53</v>
      </c>
      <c r="C253" s="37"/>
      <c r="D253" s="49"/>
      <c r="E253" s="45"/>
      <c r="F253" s="45"/>
      <c r="G253" s="45"/>
      <c r="H253" s="101">
        <f t="shared" si="52"/>
        <v>0</v>
      </c>
      <c r="I253" s="101">
        <f t="shared" si="53"/>
        <v>0</v>
      </c>
      <c r="J253" s="101">
        <f t="shared" si="54"/>
        <v>0</v>
      </c>
      <c r="K253" s="45"/>
      <c r="L253" s="45"/>
      <c r="M253" s="45"/>
      <c r="N253" s="101">
        <f t="shared" si="55"/>
        <v>0</v>
      </c>
      <c r="O253" s="101">
        <f t="shared" si="56"/>
        <v>0</v>
      </c>
      <c r="P253" s="101">
        <f t="shared" si="57"/>
        <v>0</v>
      </c>
    </row>
    <row r="254" spans="1:16" ht="14.45" customHeight="1" x14ac:dyDescent="0.25">
      <c r="A254" s="193">
        <v>4</v>
      </c>
      <c r="B254" s="37">
        <v>54</v>
      </c>
      <c r="C254" s="37"/>
      <c r="D254" s="49"/>
      <c r="E254" s="45"/>
      <c r="F254" s="45"/>
      <c r="G254" s="45"/>
      <c r="H254" s="101">
        <f t="shared" si="52"/>
        <v>0</v>
      </c>
      <c r="I254" s="101">
        <f t="shared" si="53"/>
        <v>0</v>
      </c>
      <c r="J254" s="101">
        <f t="shared" si="54"/>
        <v>0</v>
      </c>
      <c r="K254" s="45"/>
      <c r="L254" s="45"/>
      <c r="M254" s="45"/>
      <c r="N254" s="101">
        <f t="shared" si="55"/>
        <v>0</v>
      </c>
      <c r="O254" s="101">
        <f t="shared" si="56"/>
        <v>0</v>
      </c>
      <c r="P254" s="101">
        <f t="shared" si="57"/>
        <v>0</v>
      </c>
    </row>
    <row r="255" spans="1:16" ht="14.45" customHeight="1" x14ac:dyDescent="0.25">
      <c r="A255" s="193">
        <v>4</v>
      </c>
      <c r="B255" s="37">
        <v>55</v>
      </c>
      <c r="C255" s="37"/>
      <c r="D255" s="49"/>
      <c r="E255" s="45"/>
      <c r="F255" s="45"/>
      <c r="G255" s="45"/>
      <c r="H255" s="101">
        <f t="shared" si="52"/>
        <v>0</v>
      </c>
      <c r="I255" s="101">
        <f t="shared" si="53"/>
        <v>0</v>
      </c>
      <c r="J255" s="101">
        <f t="shared" si="54"/>
        <v>0</v>
      </c>
      <c r="K255" s="45"/>
      <c r="L255" s="45"/>
      <c r="M255" s="45"/>
      <c r="N255" s="101">
        <f t="shared" si="55"/>
        <v>0</v>
      </c>
      <c r="O255" s="101">
        <f t="shared" si="56"/>
        <v>0</v>
      </c>
      <c r="P255" s="101">
        <f t="shared" si="57"/>
        <v>0</v>
      </c>
    </row>
    <row r="256" spans="1:16" ht="14.45" customHeight="1" x14ac:dyDescent="0.25">
      <c r="A256" s="193">
        <v>4</v>
      </c>
      <c r="B256" s="37">
        <v>56</v>
      </c>
      <c r="C256" s="47"/>
      <c r="D256" s="49"/>
      <c r="E256" s="45"/>
      <c r="F256" s="45"/>
      <c r="G256" s="45"/>
      <c r="H256" s="101">
        <f t="shared" si="52"/>
        <v>0</v>
      </c>
      <c r="I256" s="101">
        <f t="shared" si="53"/>
        <v>0</v>
      </c>
      <c r="J256" s="101">
        <f t="shared" si="54"/>
        <v>0</v>
      </c>
      <c r="K256" s="45"/>
      <c r="L256" s="45"/>
      <c r="M256" s="45"/>
      <c r="N256" s="101">
        <f t="shared" si="55"/>
        <v>0</v>
      </c>
      <c r="O256" s="101">
        <f t="shared" si="56"/>
        <v>0</v>
      </c>
      <c r="P256" s="101">
        <f t="shared" si="57"/>
        <v>0</v>
      </c>
    </row>
    <row r="257" spans="1:16" ht="14.45" customHeight="1" x14ac:dyDescent="0.25">
      <c r="A257" s="193">
        <v>4</v>
      </c>
      <c r="B257" s="37">
        <v>57</v>
      </c>
      <c r="C257" s="47"/>
      <c r="D257" s="49"/>
      <c r="E257" s="45"/>
      <c r="F257" s="45"/>
      <c r="G257" s="45"/>
      <c r="H257" s="101">
        <f t="shared" si="52"/>
        <v>0</v>
      </c>
      <c r="I257" s="101">
        <f t="shared" si="53"/>
        <v>0</v>
      </c>
      <c r="J257" s="101">
        <f t="shared" si="54"/>
        <v>0</v>
      </c>
      <c r="K257" s="45"/>
      <c r="L257" s="45"/>
      <c r="M257" s="45"/>
      <c r="N257" s="101">
        <f t="shared" si="55"/>
        <v>0</v>
      </c>
      <c r="O257" s="101">
        <f t="shared" si="56"/>
        <v>0</v>
      </c>
      <c r="P257" s="101">
        <f t="shared" si="57"/>
        <v>0</v>
      </c>
    </row>
    <row r="258" spans="1:16" ht="14.45" customHeight="1" x14ac:dyDescent="0.25">
      <c r="A258" s="193">
        <v>4</v>
      </c>
      <c r="B258" s="37">
        <v>58</v>
      </c>
      <c r="C258" s="47"/>
      <c r="D258" s="49"/>
      <c r="E258" s="45"/>
      <c r="F258" s="45"/>
      <c r="G258" s="45"/>
      <c r="H258" s="101">
        <f t="shared" si="52"/>
        <v>0</v>
      </c>
      <c r="I258" s="101">
        <f t="shared" si="53"/>
        <v>0</v>
      </c>
      <c r="J258" s="101">
        <f t="shared" si="54"/>
        <v>0</v>
      </c>
      <c r="K258" s="45"/>
      <c r="L258" s="45"/>
      <c r="M258" s="45"/>
      <c r="N258" s="101">
        <f t="shared" si="55"/>
        <v>0</v>
      </c>
      <c r="O258" s="101">
        <f t="shared" si="56"/>
        <v>0</v>
      </c>
      <c r="P258" s="101">
        <f t="shared" si="57"/>
        <v>0</v>
      </c>
    </row>
    <row r="259" spans="1:16" ht="14.45" customHeight="1" x14ac:dyDescent="0.25">
      <c r="A259" s="193">
        <v>4</v>
      </c>
      <c r="B259" s="37">
        <v>59</v>
      </c>
      <c r="C259" s="47"/>
      <c r="D259" s="49"/>
      <c r="E259" s="45"/>
      <c r="F259" s="45"/>
      <c r="G259" s="45"/>
      <c r="H259" s="101">
        <f t="shared" si="52"/>
        <v>0</v>
      </c>
      <c r="I259" s="101">
        <f t="shared" si="53"/>
        <v>0</v>
      </c>
      <c r="J259" s="101">
        <f t="shared" si="54"/>
        <v>0</v>
      </c>
      <c r="K259" s="45"/>
      <c r="L259" s="45"/>
      <c r="M259" s="45"/>
      <c r="N259" s="101">
        <f t="shared" si="55"/>
        <v>0</v>
      </c>
      <c r="O259" s="101">
        <f t="shared" si="56"/>
        <v>0</v>
      </c>
      <c r="P259" s="101">
        <f t="shared" si="57"/>
        <v>0</v>
      </c>
    </row>
    <row r="260" spans="1:16" ht="14.45" customHeight="1" x14ac:dyDescent="0.25">
      <c r="A260" s="193">
        <v>4</v>
      </c>
      <c r="B260" s="37">
        <v>60</v>
      </c>
      <c r="C260" s="47"/>
      <c r="D260" s="49"/>
      <c r="E260" s="45"/>
      <c r="F260" s="45"/>
      <c r="G260" s="45"/>
      <c r="H260" s="101">
        <f t="shared" si="52"/>
        <v>0</v>
      </c>
      <c r="I260" s="101">
        <f t="shared" si="53"/>
        <v>0</v>
      </c>
      <c r="J260" s="101">
        <f t="shared" si="54"/>
        <v>0</v>
      </c>
      <c r="K260" s="45"/>
      <c r="L260" s="45"/>
      <c r="M260" s="45"/>
      <c r="N260" s="101">
        <f t="shared" si="55"/>
        <v>0</v>
      </c>
      <c r="O260" s="101">
        <f t="shared" si="56"/>
        <v>0</v>
      </c>
      <c r="P260" s="101">
        <f t="shared" si="57"/>
        <v>0</v>
      </c>
    </row>
    <row r="261" spans="1:16" ht="14.45" customHeight="1" x14ac:dyDescent="0.25">
      <c r="B261" s="29"/>
      <c r="C261" s="29"/>
      <c r="D261" s="29"/>
      <c r="E261" s="53"/>
      <c r="F261" s="53"/>
      <c r="G261" s="53"/>
      <c r="H261" s="18"/>
      <c r="I261" s="18"/>
      <c r="J261" s="18"/>
      <c r="K261" s="53"/>
      <c r="L261" s="53"/>
      <c r="M261" s="53"/>
      <c r="N261" s="18"/>
      <c r="O261" s="18"/>
      <c r="P261" s="18"/>
    </row>
    <row r="262" spans="1:16" ht="14.45" customHeight="1" x14ac:dyDescent="0.25">
      <c r="B262" s="29"/>
      <c r="C262" s="29"/>
      <c r="D262" s="29"/>
      <c r="E262" s="53"/>
      <c r="F262" s="53"/>
      <c r="G262" s="53"/>
      <c r="H262" s="4"/>
      <c r="I262" s="4"/>
      <c r="J262" s="4"/>
      <c r="K262" s="53"/>
      <c r="L262" s="53"/>
      <c r="M262" s="53"/>
      <c r="N262" s="4"/>
      <c r="O262" s="4"/>
      <c r="P262" s="4"/>
    </row>
    <row r="263" spans="1:16" ht="14.45" customHeight="1" x14ac:dyDescent="0.25">
      <c r="B263"/>
      <c r="C263"/>
      <c r="D263"/>
      <c r="E263" s="54"/>
      <c r="F263" s="54"/>
      <c r="G263" s="54"/>
      <c r="H263"/>
      <c r="I263"/>
      <c r="J263"/>
      <c r="K263" s="54"/>
      <c r="L263" s="54"/>
      <c r="M263" s="54"/>
      <c r="N263"/>
      <c r="O263"/>
      <c r="P263"/>
    </row>
    <row r="264" spans="1:16" ht="14.45" customHeight="1" x14ac:dyDescent="0.25">
      <c r="D264" s="1"/>
      <c r="E264" s="1"/>
    </row>
    <row r="265" spans="1:16" ht="14.45" customHeight="1" x14ac:dyDescent="0.25">
      <c r="D265" s="1"/>
      <c r="E265" s="1"/>
    </row>
    <row r="266" spans="1:16" ht="14.45" customHeight="1" x14ac:dyDescent="0.25">
      <c r="D266" s="1"/>
      <c r="E266" s="1"/>
    </row>
    <row r="267" spans="1:16" ht="14.45" customHeight="1" x14ac:dyDescent="0.25">
      <c r="D267" s="1"/>
      <c r="E267" s="1"/>
    </row>
    <row r="268" spans="1:16" ht="14.45" customHeight="1" x14ac:dyDescent="0.25">
      <c r="D268" s="1"/>
      <c r="E268" s="1"/>
    </row>
    <row r="269" spans="1:16" ht="14.45" customHeight="1" x14ac:dyDescent="0.25">
      <c r="D269" s="1"/>
      <c r="E269" s="1"/>
    </row>
    <row r="270" spans="1:16" ht="14.45" customHeight="1" x14ac:dyDescent="0.25">
      <c r="D270" s="1"/>
      <c r="E270" s="1"/>
    </row>
    <row r="271" spans="1:16" ht="14.45" customHeight="1" x14ac:dyDescent="0.25">
      <c r="D271" s="1"/>
      <c r="E271" s="1"/>
    </row>
    <row r="272" spans="1:16" ht="14.45" customHeight="1" x14ac:dyDescent="0.25">
      <c r="D272" s="1"/>
      <c r="E272" s="1"/>
    </row>
    <row r="273" s="1" customFormat="1" ht="14.45" customHeight="1" x14ac:dyDescent="0.25"/>
    <row r="274" s="1" customFormat="1" ht="14.45" customHeight="1" x14ac:dyDescent="0.25"/>
    <row r="275" s="1" customFormat="1" ht="14.45" customHeight="1" x14ac:dyDescent="0.25"/>
    <row r="276" s="1" customFormat="1" x14ac:dyDescent="0.25"/>
    <row r="277" s="1" customFormat="1" x14ac:dyDescent="0.25"/>
    <row r="278" s="1" customFormat="1" x14ac:dyDescent="0.25"/>
    <row r="279" s="1" customFormat="1" x14ac:dyDescent="0.25"/>
    <row r="280" s="1" customFormat="1" x14ac:dyDescent="0.25"/>
    <row r="281" s="1" customFormat="1" x14ac:dyDescent="0.25"/>
    <row r="282" s="1" customFormat="1" x14ac:dyDescent="0.25"/>
    <row r="283" s="1" customFormat="1" x14ac:dyDescent="0.25"/>
    <row r="284" s="1" customFormat="1" x14ac:dyDescent="0.25"/>
    <row r="285" s="1" customFormat="1" x14ac:dyDescent="0.25"/>
    <row r="286" s="1" customFormat="1" x14ac:dyDescent="0.25"/>
    <row r="287" s="1" customFormat="1" x14ac:dyDescent="0.25"/>
  </sheetData>
  <conditionalFormatting sqref="E39">
    <cfRule type="expression" priority="6">
      <formula>$D$40=""</formula>
    </cfRule>
  </conditionalFormatting>
  <conditionalFormatting sqref="E104">
    <cfRule type="expression" priority="1">
      <formula>$D$40=""</formula>
    </cfRule>
  </conditionalFormatting>
  <hyperlinks>
    <hyperlink ref="G1" location="Fechas!R51" display="Ciclo: Corto"/>
    <hyperlink ref="D1" location="Fechas!a2" display="Fechas!a2"/>
  </hyperlinks>
  <pageMargins left="0.75" right="0.75" top="1" bottom="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T268"/>
  <sheetViews>
    <sheetView zoomScale="75" zoomScaleNormal="75" workbookViewId="0">
      <pane xSplit="2" ySplit="5" topLeftCell="H6" activePane="bottomRight" state="frozen"/>
      <selection pane="topRight" activeCell="D1" sqref="D1"/>
      <selection pane="bottomLeft" activeCell="A6" sqref="A6"/>
      <selection pane="bottomRight" activeCell="J7" sqref="J7"/>
    </sheetView>
  </sheetViews>
  <sheetFormatPr baseColWidth="10" defaultColWidth="11.42578125" defaultRowHeight="15" x14ac:dyDescent="0.25"/>
  <cols>
    <col min="2" max="2" width="25.7109375" customWidth="1"/>
    <col min="3" max="7" width="8.5703125" customWidth="1"/>
    <col min="8" max="11" width="12.7109375" customWidth="1"/>
    <col min="12" max="16" width="8.5703125" customWidth="1"/>
    <col min="17" max="21" width="12.7109375" customWidth="1"/>
  </cols>
  <sheetData>
    <row r="1" spans="1:20" x14ac:dyDescent="0.25">
      <c r="A1" s="91" t="s">
        <v>138</v>
      </c>
    </row>
    <row r="2" spans="1:20" x14ac:dyDescent="0.25">
      <c r="A2" s="170" t="s">
        <v>254</v>
      </c>
      <c r="C2" s="29"/>
      <c r="D2" s="29"/>
      <c r="E2" s="29"/>
      <c r="F2" s="1"/>
    </row>
    <row r="3" spans="1:20" x14ac:dyDescent="0.25">
      <c r="A3" s="111" t="s">
        <v>242</v>
      </c>
      <c r="C3" s="93"/>
      <c r="D3" s="93"/>
      <c r="E3" s="93"/>
      <c r="F3" s="29"/>
      <c r="G3" s="29"/>
      <c r="H3" s="1"/>
    </row>
    <row r="4" spans="1:20" x14ac:dyDescent="0.25">
      <c r="C4" s="157" t="s">
        <v>245</v>
      </c>
      <c r="D4" s="158"/>
      <c r="E4" s="158"/>
      <c r="F4" s="158"/>
      <c r="G4" s="158"/>
      <c r="H4" s="158"/>
      <c r="I4" s="158"/>
      <c r="J4" s="158"/>
      <c r="K4" s="159"/>
      <c r="L4" s="160" t="s">
        <v>246</v>
      </c>
      <c r="M4" s="161"/>
      <c r="N4" s="161"/>
      <c r="O4" s="161"/>
      <c r="P4" s="161"/>
      <c r="Q4" s="161"/>
      <c r="R4" s="161"/>
      <c r="S4" s="161"/>
      <c r="T4" s="162"/>
    </row>
    <row r="5" spans="1:20" ht="33" customHeight="1" x14ac:dyDescent="0.25">
      <c r="A5" s="163" t="s">
        <v>244</v>
      </c>
      <c r="B5" s="43" t="s">
        <v>1</v>
      </c>
      <c r="C5" s="27" t="s">
        <v>13</v>
      </c>
      <c r="D5" s="27" t="s">
        <v>14</v>
      </c>
      <c r="E5" s="27" t="s">
        <v>15</v>
      </c>
      <c r="F5" s="27" t="s">
        <v>16</v>
      </c>
      <c r="G5" s="27" t="s">
        <v>17</v>
      </c>
      <c r="H5" s="10" t="s">
        <v>18</v>
      </c>
      <c r="I5" s="10" t="s">
        <v>19</v>
      </c>
      <c r="J5" s="10" t="s">
        <v>154</v>
      </c>
      <c r="K5" s="57" t="s">
        <v>118</v>
      </c>
      <c r="L5" s="27" t="s">
        <v>13</v>
      </c>
      <c r="M5" s="27" t="s">
        <v>14</v>
      </c>
      <c r="N5" s="27" t="s">
        <v>15</v>
      </c>
      <c r="O5" s="27" t="s">
        <v>16</v>
      </c>
      <c r="P5" s="27" t="s">
        <v>17</v>
      </c>
      <c r="Q5" s="10" t="s">
        <v>18</v>
      </c>
      <c r="R5" s="10" t="s">
        <v>19</v>
      </c>
      <c r="S5" s="10" t="s">
        <v>154</v>
      </c>
      <c r="T5" s="10" t="s">
        <v>118</v>
      </c>
    </row>
    <row r="6" spans="1:20" x14ac:dyDescent="0.25">
      <c r="A6" s="187">
        <v>1</v>
      </c>
      <c r="B6" s="131" t="str">
        <f>Fechas!D6</f>
        <v>765</v>
      </c>
      <c r="C6" s="133"/>
      <c r="D6" s="133">
        <v>0</v>
      </c>
      <c r="E6" s="133">
        <v>0</v>
      </c>
      <c r="F6" s="133">
        <v>62.5</v>
      </c>
      <c r="G6" s="133"/>
      <c r="H6" s="133">
        <v>70.196422721663993</v>
      </c>
      <c r="I6" s="133"/>
      <c r="J6" s="133"/>
      <c r="K6" s="133"/>
      <c r="L6" s="133"/>
      <c r="M6" s="133">
        <v>0</v>
      </c>
      <c r="N6" s="133">
        <v>0</v>
      </c>
      <c r="O6" s="133">
        <v>65</v>
      </c>
      <c r="P6" s="133"/>
      <c r="Q6" s="133">
        <v>72.947268413978477</v>
      </c>
      <c r="R6" s="133"/>
      <c r="S6" s="133"/>
      <c r="T6" s="133"/>
    </row>
    <row r="7" spans="1:20" x14ac:dyDescent="0.25">
      <c r="A7" s="187">
        <v>1</v>
      </c>
      <c r="B7" s="131" t="str">
        <f>Fechas!D7</f>
        <v>ACA 319</v>
      </c>
      <c r="C7" s="133"/>
      <c r="D7" s="133">
        <v>0</v>
      </c>
      <c r="E7" s="133">
        <v>0</v>
      </c>
      <c r="F7" s="133">
        <v>79</v>
      </c>
      <c r="G7" s="133"/>
      <c r="H7" s="133">
        <v>72.895579947117923</v>
      </c>
      <c r="I7" s="133"/>
      <c r="J7" s="133"/>
      <c r="K7" s="133"/>
      <c r="L7" s="133"/>
      <c r="M7" s="133">
        <v>0</v>
      </c>
      <c r="N7" s="133">
        <v>0</v>
      </c>
      <c r="O7" s="133">
        <v>68.5</v>
      </c>
      <c r="P7" s="133"/>
      <c r="Q7" s="133">
        <v>70.485938251366107</v>
      </c>
      <c r="R7" s="133"/>
      <c r="S7" s="133"/>
      <c r="T7" s="133"/>
    </row>
    <row r="8" spans="1:20" x14ac:dyDescent="0.25">
      <c r="A8" s="187">
        <v>1</v>
      </c>
      <c r="B8" s="131" t="str">
        <f>Fechas!D8</f>
        <v>ACA 363</v>
      </c>
      <c r="C8" s="133"/>
      <c r="D8" s="133">
        <v>0</v>
      </c>
      <c r="E8" s="133">
        <v>0</v>
      </c>
      <c r="F8" s="133">
        <v>72.5</v>
      </c>
      <c r="G8" s="133"/>
      <c r="H8" s="133">
        <v>74.702027436982178</v>
      </c>
      <c r="I8" s="133"/>
      <c r="J8" s="133"/>
      <c r="K8" s="133"/>
      <c r="L8" s="133"/>
      <c r="M8" s="133">
        <v>0</v>
      </c>
      <c r="N8" s="133">
        <v>0</v>
      </c>
      <c r="O8" s="133">
        <v>66.5</v>
      </c>
      <c r="P8" s="133"/>
      <c r="Q8" s="133">
        <v>69.986641062929635</v>
      </c>
      <c r="R8" s="133"/>
      <c r="S8" s="133"/>
      <c r="T8" s="133"/>
    </row>
    <row r="9" spans="1:20" x14ac:dyDescent="0.25">
      <c r="A9" s="187">
        <v>1</v>
      </c>
      <c r="B9" s="131" t="str">
        <f>Fechas!D9</f>
        <v>ACA 364</v>
      </c>
      <c r="C9" s="133"/>
      <c r="D9" s="133">
        <v>0</v>
      </c>
      <c r="E9" s="133">
        <v>0</v>
      </c>
      <c r="F9" s="133">
        <v>67</v>
      </c>
      <c r="G9" s="133"/>
      <c r="H9" s="133">
        <v>69.42749056054997</v>
      </c>
      <c r="I9" s="133"/>
      <c r="J9" s="133"/>
      <c r="K9" s="133"/>
      <c r="L9" s="133"/>
      <c r="M9" s="133">
        <v>0</v>
      </c>
      <c r="N9" s="133">
        <v>0</v>
      </c>
      <c r="O9" s="133">
        <v>70</v>
      </c>
      <c r="P9" s="133"/>
      <c r="Q9" s="133">
        <v>78.568317937936115</v>
      </c>
      <c r="R9" s="133"/>
      <c r="S9" s="133"/>
      <c r="T9" s="133"/>
    </row>
    <row r="10" spans="1:20" x14ac:dyDescent="0.25">
      <c r="A10" s="187">
        <v>1</v>
      </c>
      <c r="B10" s="131" t="str">
        <f>Fechas!D10</f>
        <v>ACA 502</v>
      </c>
      <c r="C10" s="133"/>
      <c r="D10" s="133">
        <v>0</v>
      </c>
      <c r="E10" s="133">
        <v>0</v>
      </c>
      <c r="F10" s="133">
        <v>69</v>
      </c>
      <c r="G10" s="133"/>
      <c r="H10" s="133">
        <v>70.911769162112904</v>
      </c>
      <c r="I10" s="133"/>
      <c r="J10" s="133"/>
      <c r="K10" s="133"/>
      <c r="L10" s="133"/>
      <c r="M10" s="133">
        <v>0</v>
      </c>
      <c r="N10" s="133">
        <v>0</v>
      </c>
      <c r="O10" s="133">
        <v>60</v>
      </c>
      <c r="P10" s="133"/>
      <c r="Q10" s="133">
        <v>71.411173333333295</v>
      </c>
      <c r="R10" s="133"/>
      <c r="S10" s="133"/>
      <c r="T10" s="133"/>
    </row>
    <row r="11" spans="1:20" x14ac:dyDescent="0.25">
      <c r="A11" s="187">
        <v>1</v>
      </c>
      <c r="B11" s="131" t="str">
        <f>Fechas!D11</f>
        <v>ACA 308</v>
      </c>
      <c r="C11" s="133"/>
      <c r="D11" s="133">
        <v>0</v>
      </c>
      <c r="E11" s="133">
        <v>0</v>
      </c>
      <c r="F11" s="133">
        <v>71</v>
      </c>
      <c r="G11" s="133"/>
      <c r="H11" s="133">
        <v>71.326324731182766</v>
      </c>
      <c r="I11" s="133"/>
      <c r="J11" s="133"/>
      <c r="K11" s="133"/>
      <c r="L11" s="133"/>
      <c r="M11" s="133">
        <v>0</v>
      </c>
      <c r="N11" s="133">
        <v>0</v>
      </c>
      <c r="O11" s="133">
        <v>64</v>
      </c>
      <c r="P11" s="133"/>
      <c r="Q11" s="133">
        <v>74.037895420244581</v>
      </c>
      <c r="R11" s="133"/>
      <c r="S11" s="133"/>
      <c r="T11" s="133"/>
    </row>
    <row r="12" spans="1:20" x14ac:dyDescent="0.25">
      <c r="A12" s="187">
        <v>1</v>
      </c>
      <c r="B12" s="131" t="str">
        <f>Fechas!D12</f>
        <v>ARAUCARIA</v>
      </c>
      <c r="C12" s="133"/>
      <c r="D12" s="133">
        <v>0</v>
      </c>
      <c r="E12" s="133">
        <v>0</v>
      </c>
      <c r="F12" s="133">
        <v>67</v>
      </c>
      <c r="G12" s="133"/>
      <c r="H12" s="133">
        <v>72.151714827362028</v>
      </c>
      <c r="I12" s="133"/>
      <c r="J12" s="133"/>
      <c r="K12" s="133"/>
      <c r="L12" s="133"/>
      <c r="M12" s="133">
        <v>0</v>
      </c>
      <c r="N12" s="133">
        <v>0</v>
      </c>
      <c r="O12" s="133">
        <v>70</v>
      </c>
      <c r="P12" s="133"/>
      <c r="Q12" s="133">
        <v>71.214575028644404</v>
      </c>
      <c r="R12" s="133"/>
      <c r="S12" s="133"/>
      <c r="T12" s="133"/>
    </row>
    <row r="13" spans="1:20" x14ac:dyDescent="0.25">
      <c r="A13" s="187">
        <v>1</v>
      </c>
      <c r="B13" s="131" t="str">
        <f>Fechas!D13</f>
        <v>ARAZÁ</v>
      </c>
      <c r="C13" s="133"/>
      <c r="D13" s="133">
        <v>0</v>
      </c>
      <c r="E13" s="133">
        <v>0</v>
      </c>
      <c r="F13" s="133">
        <v>63.5</v>
      </c>
      <c r="G13" s="133"/>
      <c r="H13" s="133">
        <v>74.634158269329191</v>
      </c>
      <c r="I13" s="133"/>
      <c r="J13" s="133"/>
      <c r="K13" s="133"/>
      <c r="L13" s="133"/>
      <c r="M13" s="133">
        <v>0</v>
      </c>
      <c r="N13" s="133">
        <v>0</v>
      </c>
      <c r="O13" s="133">
        <v>70.5</v>
      </c>
      <c r="P13" s="133"/>
      <c r="Q13" s="133">
        <v>73.795423100652172</v>
      </c>
      <c r="R13" s="133"/>
      <c r="S13" s="133"/>
      <c r="T13" s="133"/>
    </row>
    <row r="14" spans="1:20" x14ac:dyDescent="0.25">
      <c r="A14" s="187">
        <v>1</v>
      </c>
      <c r="B14" s="131" t="str">
        <f>Fechas!D14</f>
        <v>BAGUETTE 820</v>
      </c>
      <c r="C14" s="133"/>
      <c r="D14" s="133">
        <v>0</v>
      </c>
      <c r="E14" s="133">
        <v>0</v>
      </c>
      <c r="F14" s="133">
        <v>57</v>
      </c>
      <c r="G14" s="133"/>
      <c r="H14" s="133">
        <v>72.478188041431238</v>
      </c>
      <c r="I14" s="133"/>
      <c r="J14" s="133"/>
      <c r="K14" s="133"/>
      <c r="L14" s="133"/>
      <c r="M14" s="133">
        <v>0</v>
      </c>
      <c r="N14" s="133">
        <v>0</v>
      </c>
      <c r="O14" s="133">
        <v>56</v>
      </c>
      <c r="P14" s="133"/>
      <c r="Q14" s="133">
        <v>73.46693404371581</v>
      </c>
      <c r="R14" s="133"/>
      <c r="S14" s="133"/>
      <c r="T14" s="133"/>
    </row>
    <row r="15" spans="1:20" x14ac:dyDescent="0.25">
      <c r="A15" s="187">
        <v>1</v>
      </c>
      <c r="B15" s="131" t="str">
        <f>Fechas!D15</f>
        <v>BASILIO</v>
      </c>
      <c r="C15" s="133"/>
      <c r="D15" s="133">
        <v>0</v>
      </c>
      <c r="E15" s="133">
        <v>0</v>
      </c>
      <c r="F15" s="133">
        <v>66.5</v>
      </c>
      <c r="G15" s="133"/>
      <c r="H15" s="133">
        <v>71.437806054997338</v>
      </c>
      <c r="I15" s="133"/>
      <c r="J15" s="133"/>
      <c r="K15" s="133"/>
      <c r="L15" s="133"/>
      <c r="M15" s="133">
        <v>0</v>
      </c>
      <c r="N15" s="133">
        <v>0</v>
      </c>
      <c r="O15" s="133">
        <v>62.5</v>
      </c>
      <c r="P15" s="133"/>
      <c r="Q15" s="133">
        <v>70.140477657324126</v>
      </c>
      <c r="R15" s="133"/>
      <c r="S15" s="133"/>
      <c r="T15" s="133"/>
    </row>
    <row r="16" spans="1:20" x14ac:dyDescent="0.25">
      <c r="A16" s="187">
        <v>1</v>
      </c>
      <c r="B16" s="131" t="str">
        <f>Fechas!D16</f>
        <v>BUCK PACÍFICO</v>
      </c>
      <c r="C16" s="133"/>
      <c r="D16" s="133">
        <v>0</v>
      </c>
      <c r="E16" s="133">
        <v>0</v>
      </c>
      <c r="F16" s="133">
        <v>73.5</v>
      </c>
      <c r="G16" s="133"/>
      <c r="H16" s="133">
        <v>72.826976272317452</v>
      </c>
      <c r="I16" s="133"/>
      <c r="J16" s="133"/>
      <c r="K16" s="133"/>
      <c r="L16" s="133"/>
      <c r="M16" s="133">
        <v>0</v>
      </c>
      <c r="N16" s="133">
        <v>0</v>
      </c>
      <c r="O16" s="133">
        <v>70</v>
      </c>
      <c r="P16" s="133"/>
      <c r="Q16" s="133">
        <v>72.354088846749846</v>
      </c>
      <c r="R16" s="133"/>
      <c r="S16" s="133"/>
      <c r="T16" s="133"/>
    </row>
    <row r="17" spans="1:20" x14ac:dyDescent="0.25">
      <c r="A17" s="187">
        <v>1</v>
      </c>
      <c r="B17" s="131" t="str">
        <f>Fechas!D17</f>
        <v>CATALPA</v>
      </c>
      <c r="C17" s="133"/>
      <c r="D17" s="133">
        <v>0</v>
      </c>
      <c r="E17" s="133">
        <v>0</v>
      </c>
      <c r="F17" s="133">
        <v>79</v>
      </c>
      <c r="G17" s="133"/>
      <c r="H17" s="133">
        <v>70.078656252008969</v>
      </c>
      <c r="I17" s="133"/>
      <c r="J17" s="133"/>
      <c r="K17" s="133"/>
      <c r="L17" s="133"/>
      <c r="M17" s="133">
        <v>0</v>
      </c>
      <c r="N17" s="133">
        <v>0</v>
      </c>
      <c r="O17" s="133">
        <v>78</v>
      </c>
      <c r="P17" s="133"/>
      <c r="Q17" s="133">
        <v>67.17002971326157</v>
      </c>
      <c r="R17" s="133"/>
      <c r="S17" s="133"/>
      <c r="T17" s="133"/>
    </row>
    <row r="18" spans="1:20" x14ac:dyDescent="0.25">
      <c r="A18" s="187">
        <v>1</v>
      </c>
      <c r="B18" s="131" t="str">
        <f>Fechas!D18</f>
        <v>FRESNO</v>
      </c>
      <c r="C18" s="133"/>
      <c r="D18" s="133">
        <v>0</v>
      </c>
      <c r="E18" s="133">
        <v>0</v>
      </c>
      <c r="F18" s="133">
        <v>66</v>
      </c>
      <c r="G18" s="133"/>
      <c r="H18" s="133">
        <v>72.768191734089839</v>
      </c>
      <c r="I18" s="133"/>
      <c r="J18" s="133"/>
      <c r="K18" s="133"/>
      <c r="L18" s="133"/>
      <c r="M18" s="133">
        <v>0</v>
      </c>
      <c r="N18" s="133">
        <v>0</v>
      </c>
      <c r="O18" s="133">
        <v>67</v>
      </c>
      <c r="P18" s="133"/>
      <c r="Q18" s="133">
        <v>72.581667407015672</v>
      </c>
      <c r="R18" s="133"/>
      <c r="S18" s="133"/>
      <c r="T18" s="133"/>
    </row>
    <row r="19" spans="1:20" x14ac:dyDescent="0.25">
      <c r="A19" s="187">
        <v>1</v>
      </c>
      <c r="B19" s="131" t="str">
        <f>Fechas!D19</f>
        <v>IS CARPINTERO</v>
      </c>
      <c r="C19" s="133"/>
      <c r="D19" s="133">
        <v>0</v>
      </c>
      <c r="E19" s="133">
        <v>0</v>
      </c>
      <c r="F19" s="133">
        <v>78</v>
      </c>
      <c r="G19" s="133"/>
      <c r="H19" s="133">
        <v>71.351404680063453</v>
      </c>
      <c r="I19" s="133"/>
      <c r="J19" s="133"/>
      <c r="K19" s="133"/>
      <c r="L19" s="133"/>
      <c r="M19" s="133">
        <v>0</v>
      </c>
      <c r="N19" s="133">
        <v>0</v>
      </c>
      <c r="O19" s="133">
        <v>61.5</v>
      </c>
      <c r="P19" s="133"/>
      <c r="Q19" s="133">
        <v>73.009865932377025</v>
      </c>
      <c r="R19" s="133"/>
      <c r="S19" s="133"/>
      <c r="T19" s="133"/>
    </row>
    <row r="20" spans="1:20" x14ac:dyDescent="0.25">
      <c r="A20" s="187">
        <v>1</v>
      </c>
      <c r="B20" s="131" t="str">
        <f>Fechas!D20</f>
        <v>IS TERO</v>
      </c>
      <c r="C20" s="133"/>
      <c r="D20" s="133">
        <v>0</v>
      </c>
      <c r="E20" s="133">
        <v>0</v>
      </c>
      <c r="F20" s="133">
        <v>68.5</v>
      </c>
      <c r="G20" s="133"/>
      <c r="H20" s="133">
        <v>73.961222296844696</v>
      </c>
      <c r="I20" s="133"/>
      <c r="J20" s="133"/>
      <c r="K20" s="133"/>
      <c r="L20" s="133"/>
      <c r="M20" s="133">
        <v>0</v>
      </c>
      <c r="N20" s="133">
        <v>0</v>
      </c>
      <c r="O20" s="133">
        <v>62</v>
      </c>
      <c r="P20" s="133"/>
      <c r="Q20" s="133">
        <v>74.827628453035729</v>
      </c>
      <c r="R20" s="133"/>
      <c r="S20" s="133"/>
      <c r="T20" s="133"/>
    </row>
    <row r="21" spans="1:20" x14ac:dyDescent="0.25">
      <c r="A21" s="187">
        <v>1</v>
      </c>
      <c r="B21" s="131" t="str">
        <f>Fechas!D21</f>
        <v>JACARANDÁ</v>
      </c>
      <c r="C21" s="133"/>
      <c r="D21" s="133">
        <v>0</v>
      </c>
      <c r="E21" s="133">
        <v>0</v>
      </c>
      <c r="F21" s="133">
        <v>61</v>
      </c>
      <c r="G21" s="133"/>
      <c r="H21" s="133">
        <v>73.999221417239539</v>
      </c>
      <c r="I21" s="133"/>
      <c r="J21" s="133"/>
      <c r="K21" s="133"/>
      <c r="L21" s="133"/>
      <c r="M21" s="133">
        <v>0</v>
      </c>
      <c r="N21" s="133">
        <v>0</v>
      </c>
      <c r="O21" s="133">
        <v>64</v>
      </c>
      <c r="P21" s="133"/>
      <c r="Q21" s="133">
        <v>72.693509005376328</v>
      </c>
      <c r="R21" s="133"/>
      <c r="S21" s="133"/>
      <c r="T21" s="133"/>
    </row>
    <row r="22" spans="1:20" x14ac:dyDescent="0.25">
      <c r="A22" s="187">
        <v>1</v>
      </c>
      <c r="B22" s="131" t="str">
        <f>Fechas!D22</f>
        <v>KLEIN EMBLEMA</v>
      </c>
      <c r="C22" s="133"/>
      <c r="D22" s="133">
        <v>0</v>
      </c>
      <c r="E22" s="133">
        <v>0</v>
      </c>
      <c r="F22" s="133">
        <v>68</v>
      </c>
      <c r="G22" s="133"/>
      <c r="H22" s="133">
        <v>74.007776553851556</v>
      </c>
      <c r="I22" s="133"/>
      <c r="J22" s="133"/>
      <c r="K22" s="133"/>
      <c r="L22" s="133"/>
      <c r="M22" s="133">
        <v>0</v>
      </c>
      <c r="N22" s="133">
        <v>0</v>
      </c>
      <c r="O22" s="133">
        <v>61</v>
      </c>
      <c r="P22" s="133"/>
      <c r="Q22" s="133">
        <v>73.891893189964136</v>
      </c>
      <c r="R22" s="133"/>
      <c r="S22" s="133"/>
      <c r="T22" s="133"/>
    </row>
    <row r="23" spans="1:20" x14ac:dyDescent="0.25">
      <c r="A23" s="187">
        <v>1</v>
      </c>
      <c r="B23" s="131" t="str">
        <f>Fechas!D23</f>
        <v>KLEIN EXTREMO</v>
      </c>
      <c r="C23" s="133"/>
      <c r="D23" s="133">
        <v>0</v>
      </c>
      <c r="E23" s="133">
        <v>0</v>
      </c>
      <c r="F23" s="133">
        <v>72.5</v>
      </c>
      <c r="G23" s="133"/>
      <c r="H23" s="133">
        <v>76.943083015873</v>
      </c>
      <c r="I23" s="133"/>
      <c r="J23" s="133"/>
      <c r="K23" s="133"/>
      <c r="L23" s="133"/>
      <c r="M23" s="133">
        <v>0</v>
      </c>
      <c r="N23" s="133">
        <v>0</v>
      </c>
      <c r="O23" s="133">
        <v>69</v>
      </c>
      <c r="P23" s="133"/>
      <c r="Q23" s="133">
        <v>75.0061300546448</v>
      </c>
      <c r="R23" s="133"/>
      <c r="S23" s="133"/>
      <c r="T23" s="133"/>
    </row>
    <row r="24" spans="1:20" x14ac:dyDescent="0.25">
      <c r="A24" s="187">
        <v>1</v>
      </c>
      <c r="B24" s="131" t="str">
        <f>Fechas!D24</f>
        <v>LAUREL</v>
      </c>
      <c r="C24" s="133"/>
      <c r="D24" s="133">
        <v>0</v>
      </c>
      <c r="E24" s="133">
        <v>0</v>
      </c>
      <c r="F24" s="133">
        <v>68</v>
      </c>
      <c r="G24" s="133"/>
      <c r="H24" s="133">
        <v>72.471293333333307</v>
      </c>
      <c r="I24" s="133"/>
      <c r="J24" s="133"/>
      <c r="K24" s="133"/>
      <c r="L24" s="133"/>
      <c r="M24" s="133">
        <v>0</v>
      </c>
      <c r="N24" s="133">
        <v>0</v>
      </c>
      <c r="O24" s="133">
        <v>62.5</v>
      </c>
      <c r="P24" s="133"/>
      <c r="Q24" s="133">
        <v>71.868003333333306</v>
      </c>
      <c r="R24" s="133"/>
      <c r="S24" s="133"/>
      <c r="T24" s="133"/>
    </row>
    <row r="25" spans="1:20" x14ac:dyDescent="0.25">
      <c r="A25" s="187">
        <v>1</v>
      </c>
      <c r="B25" s="131" t="str">
        <f>Fechas!D25</f>
        <v>LG AZULEJO</v>
      </c>
      <c r="C25" s="133"/>
      <c r="D25" s="133">
        <v>0</v>
      </c>
      <c r="E25" s="133">
        <v>0</v>
      </c>
      <c r="F25" s="133">
        <v>68</v>
      </c>
      <c r="G25" s="133"/>
      <c r="H25" s="133">
        <v>71.543146515151491</v>
      </c>
      <c r="I25" s="133"/>
      <c r="J25" s="133"/>
      <c r="K25" s="133"/>
      <c r="L25" s="133"/>
      <c r="M25" s="133">
        <v>0</v>
      </c>
      <c r="N25" s="133">
        <v>0</v>
      </c>
      <c r="O25" s="133">
        <v>67</v>
      </c>
      <c r="P25" s="133"/>
      <c r="Q25" s="133">
        <v>73.768566530054628</v>
      </c>
      <c r="R25" s="133"/>
      <c r="S25" s="133"/>
      <c r="T25" s="133"/>
    </row>
    <row r="26" spans="1:20" x14ac:dyDescent="0.25">
      <c r="A26" s="187">
        <v>1</v>
      </c>
      <c r="B26" s="131" t="str">
        <f>Fechas!D26</f>
        <v>LG BAYO</v>
      </c>
      <c r="C26" s="133"/>
      <c r="D26" s="133">
        <v>0</v>
      </c>
      <c r="E26" s="133">
        <v>0</v>
      </c>
      <c r="F26" s="133">
        <v>57</v>
      </c>
      <c r="G26" s="133"/>
      <c r="H26" s="133">
        <v>72.853329032258031</v>
      </c>
      <c r="I26" s="133"/>
      <c r="J26" s="133"/>
      <c r="K26" s="133"/>
      <c r="L26" s="133"/>
      <c r="M26" s="133">
        <v>0</v>
      </c>
      <c r="N26" s="133">
        <v>0</v>
      </c>
      <c r="O26" s="133">
        <v>59</v>
      </c>
      <c r="P26" s="133"/>
      <c r="Q26" s="133">
        <v>72.567381515616987</v>
      </c>
      <c r="R26" s="133"/>
      <c r="S26" s="133"/>
      <c r="T26" s="133"/>
    </row>
    <row r="27" spans="1:20" x14ac:dyDescent="0.25">
      <c r="A27" s="187">
        <v>1</v>
      </c>
      <c r="B27" s="131" t="str">
        <f>Fechas!D27</f>
        <v>LG LOBUNO</v>
      </c>
      <c r="C27" s="133"/>
      <c r="D27" s="133">
        <v>0</v>
      </c>
      <c r="E27" s="133">
        <v>0</v>
      </c>
      <c r="F27" s="133">
        <v>67.5</v>
      </c>
      <c r="G27" s="133"/>
      <c r="H27" s="133">
        <v>71.769964489687965</v>
      </c>
      <c r="I27" s="133"/>
      <c r="J27" s="133"/>
      <c r="K27" s="133"/>
      <c r="L27" s="133"/>
      <c r="M27" s="133">
        <v>0</v>
      </c>
      <c r="N27" s="133">
        <v>0</v>
      </c>
      <c r="O27" s="133">
        <v>63.5</v>
      </c>
      <c r="P27" s="133"/>
      <c r="Q27" s="133">
        <v>72.574014842235144</v>
      </c>
      <c r="R27" s="133"/>
      <c r="S27" s="133"/>
      <c r="T27" s="133"/>
    </row>
    <row r="28" spans="1:20" x14ac:dyDescent="0.25">
      <c r="A28" s="187">
        <v>1</v>
      </c>
      <c r="B28" s="131" t="str">
        <f>Fechas!D28</f>
        <v>LIMAY</v>
      </c>
      <c r="C28" s="133"/>
      <c r="D28" s="133">
        <v>0</v>
      </c>
      <c r="E28" s="133">
        <v>0</v>
      </c>
      <c r="F28" s="133">
        <v>60.5</v>
      </c>
      <c r="G28" s="133"/>
      <c r="H28" s="133">
        <v>73.519780557024475</v>
      </c>
      <c r="I28" s="133"/>
      <c r="J28" s="133"/>
      <c r="K28" s="133"/>
      <c r="L28" s="133"/>
      <c r="M28" s="133">
        <v>0</v>
      </c>
      <c r="N28" s="133">
        <v>0</v>
      </c>
      <c r="O28" s="133">
        <v>59</v>
      </c>
      <c r="P28" s="133"/>
      <c r="Q28" s="133">
        <v>74.813834050179196</v>
      </c>
      <c r="R28" s="133"/>
      <c r="S28" s="133"/>
      <c r="T28" s="133"/>
    </row>
    <row r="29" spans="1:20" x14ac:dyDescent="0.25">
      <c r="A29" s="187">
        <v>1</v>
      </c>
      <c r="B29" s="131" t="str">
        <f>Fechas!D29</f>
        <v>MS INTA BONAERENSE 122</v>
      </c>
      <c r="C29" s="133"/>
      <c r="D29" s="133">
        <v>0</v>
      </c>
      <c r="E29" s="133">
        <v>0</v>
      </c>
      <c r="F29" s="133">
        <v>59</v>
      </c>
      <c r="G29" s="133"/>
      <c r="H29" s="133">
        <v>73.464594444444415</v>
      </c>
      <c r="I29" s="133"/>
      <c r="J29" s="133"/>
      <c r="K29" s="133"/>
      <c r="L29" s="133"/>
      <c r="M29" s="133">
        <v>0</v>
      </c>
      <c r="N29" s="133">
        <v>0</v>
      </c>
      <c r="O29" s="133">
        <v>62</v>
      </c>
      <c r="P29" s="133"/>
      <c r="Q29" s="133">
        <v>73.486933461341479</v>
      </c>
      <c r="R29" s="133"/>
      <c r="S29" s="133"/>
      <c r="T29" s="133"/>
    </row>
    <row r="30" spans="1:20" x14ac:dyDescent="0.25">
      <c r="A30" s="187">
        <v>1</v>
      </c>
      <c r="B30" s="131" t="str">
        <f>Fechas!D30</f>
        <v>MS INTA BONAERENSE 324</v>
      </c>
      <c r="C30" s="133"/>
      <c r="D30" s="133">
        <v>0</v>
      </c>
      <c r="E30" s="133">
        <v>0</v>
      </c>
      <c r="F30" s="133">
        <v>63.5</v>
      </c>
      <c r="G30" s="133"/>
      <c r="H30" s="133">
        <v>73.840552820377226</v>
      </c>
      <c r="I30" s="133"/>
      <c r="J30" s="133"/>
      <c r="K30" s="133"/>
      <c r="L30" s="133"/>
      <c r="M30" s="133">
        <v>0</v>
      </c>
      <c r="N30" s="133">
        <v>0</v>
      </c>
      <c r="O30" s="133">
        <v>61</v>
      </c>
      <c r="P30" s="133"/>
      <c r="Q30" s="133">
        <v>72.861376666666629</v>
      </c>
      <c r="R30" s="133"/>
      <c r="S30" s="133"/>
      <c r="T30" s="133"/>
    </row>
    <row r="31" spans="1:20" x14ac:dyDescent="0.25">
      <c r="A31" s="187">
        <v>1</v>
      </c>
      <c r="B31" s="131" t="str">
        <f>Fechas!D31</f>
        <v>NEO 50T23</v>
      </c>
      <c r="C31" s="133"/>
      <c r="D31" s="133">
        <v>0</v>
      </c>
      <c r="E31" s="133">
        <v>0</v>
      </c>
      <c r="F31" s="133">
        <v>72.5</v>
      </c>
      <c r="G31" s="133"/>
      <c r="H31" s="133">
        <v>72.070681827956975</v>
      </c>
      <c r="I31" s="133"/>
      <c r="J31" s="133"/>
      <c r="K31" s="133"/>
      <c r="L31" s="133"/>
      <c r="M31" s="133">
        <v>0</v>
      </c>
      <c r="N31" s="133">
        <v>0</v>
      </c>
      <c r="O31" s="133">
        <v>72.5</v>
      </c>
      <c r="P31" s="133"/>
      <c r="Q31" s="133">
        <v>73.933855589039737</v>
      </c>
      <c r="R31" s="133"/>
      <c r="S31" s="133"/>
      <c r="T31" s="133"/>
    </row>
    <row r="32" spans="1:20" x14ac:dyDescent="0.25">
      <c r="A32" s="187">
        <v>1</v>
      </c>
      <c r="B32" s="131" t="str">
        <f>Fechas!D32</f>
        <v>PEHUÉN</v>
      </c>
      <c r="C32" s="133"/>
      <c r="D32" s="133">
        <v>0</v>
      </c>
      <c r="E32" s="133">
        <v>0</v>
      </c>
      <c r="F32" s="133">
        <v>83.5</v>
      </c>
      <c r="G32" s="133"/>
      <c r="H32" s="133">
        <v>69.47851433546353</v>
      </c>
      <c r="I32" s="133"/>
      <c r="J32" s="133"/>
      <c r="K32" s="133"/>
      <c r="L32" s="133"/>
      <c r="M32" s="133">
        <v>0</v>
      </c>
      <c r="N32" s="133">
        <v>0</v>
      </c>
      <c r="O32" s="133">
        <v>73.5</v>
      </c>
      <c r="P32" s="133"/>
      <c r="Q32" s="133">
        <v>71.920361290322518</v>
      </c>
      <c r="R32" s="133"/>
      <c r="S32" s="133"/>
      <c r="T32" s="133"/>
    </row>
    <row r="33" spans="1:20" x14ac:dyDescent="0.25">
      <c r="A33" s="187">
        <v>1</v>
      </c>
      <c r="B33" s="131" t="str">
        <f>Fechas!D33</f>
        <v>RGT BORSALINO</v>
      </c>
      <c r="C33" s="133"/>
      <c r="D33" s="133">
        <v>0</v>
      </c>
      <c r="E33" s="133">
        <v>0</v>
      </c>
      <c r="F33" s="133">
        <v>71</v>
      </c>
      <c r="G33" s="133"/>
      <c r="H33" s="133">
        <v>72.908550810858415</v>
      </c>
      <c r="I33" s="133"/>
      <c r="J33" s="133"/>
      <c r="K33" s="133"/>
      <c r="L33" s="133"/>
      <c r="M33" s="133">
        <v>0</v>
      </c>
      <c r="N33" s="133">
        <v>0</v>
      </c>
      <c r="O33" s="133">
        <v>64.5</v>
      </c>
      <c r="P33" s="133"/>
      <c r="Q33" s="133">
        <v>71.965857976190435</v>
      </c>
      <c r="R33" s="133"/>
      <c r="S33" s="133"/>
      <c r="T33" s="133"/>
    </row>
    <row r="34" spans="1:20" x14ac:dyDescent="0.25">
      <c r="A34" s="187">
        <v>1</v>
      </c>
      <c r="B34" s="131" t="str">
        <f>Fechas!D34</f>
        <v>SARANDÍ</v>
      </c>
      <c r="C34" s="133"/>
      <c r="D34" s="133">
        <v>0</v>
      </c>
      <c r="E34" s="133">
        <v>0</v>
      </c>
      <c r="F34" s="133">
        <v>77.5</v>
      </c>
      <c r="G34" s="133"/>
      <c r="H34" s="133">
        <v>71.538113225806427</v>
      </c>
      <c r="I34" s="133"/>
      <c r="J34" s="133"/>
      <c r="K34" s="133"/>
      <c r="L34" s="133"/>
      <c r="M34" s="133">
        <v>0</v>
      </c>
      <c r="N34" s="133">
        <v>0</v>
      </c>
      <c r="O34" s="133">
        <v>69</v>
      </c>
      <c r="P34" s="133"/>
      <c r="Q34" s="133">
        <v>68.813481075639913</v>
      </c>
      <c r="R34" s="133"/>
      <c r="S34" s="133"/>
      <c r="T34" s="133"/>
    </row>
    <row r="35" spans="1:20" x14ac:dyDescent="0.25">
      <c r="A35" s="187">
        <v>1</v>
      </c>
      <c r="B35" s="131" t="str">
        <f>Fechas!D35</f>
        <v>SY 109</v>
      </c>
      <c r="C35" s="133"/>
      <c r="D35" s="133">
        <v>0</v>
      </c>
      <c r="E35" s="133">
        <v>0</v>
      </c>
      <c r="F35" s="133">
        <v>62.5</v>
      </c>
      <c r="G35" s="133"/>
      <c r="H35" s="133">
        <v>71.919317359853238</v>
      </c>
      <c r="I35" s="134"/>
      <c r="J35" s="134"/>
      <c r="K35" s="134"/>
      <c r="L35" s="133"/>
      <c r="M35" s="133">
        <v>0</v>
      </c>
      <c r="N35" s="133">
        <v>0</v>
      </c>
      <c r="O35" s="133">
        <v>65</v>
      </c>
      <c r="P35" s="133"/>
      <c r="Q35" s="133">
        <v>73.878037634408585</v>
      </c>
      <c r="R35" s="134"/>
      <c r="S35" s="134"/>
      <c r="T35" s="134"/>
    </row>
    <row r="36" spans="1:20" x14ac:dyDescent="0.25">
      <c r="A36" s="187">
        <v>1</v>
      </c>
      <c r="B36" s="131" t="str">
        <f>Fechas!D36</f>
        <v>SY 134</v>
      </c>
      <c r="C36" s="133"/>
      <c r="D36" s="133">
        <v>0</v>
      </c>
      <c r="E36" s="133">
        <v>0</v>
      </c>
      <c r="F36" s="133">
        <v>67</v>
      </c>
      <c r="G36" s="133"/>
      <c r="H36" s="133">
        <v>75.679297309393689</v>
      </c>
      <c r="I36" s="134"/>
      <c r="J36" s="134"/>
      <c r="K36" s="134"/>
      <c r="L36" s="133"/>
      <c r="M36" s="133">
        <v>0</v>
      </c>
      <c r="N36" s="133">
        <v>0</v>
      </c>
      <c r="O36" s="133">
        <v>71</v>
      </c>
      <c r="P36" s="133"/>
      <c r="Q36" s="133">
        <v>74.41046784946235</v>
      </c>
      <c r="R36" s="134"/>
      <c r="S36" s="134"/>
      <c r="T36" s="134"/>
    </row>
    <row r="37" spans="1:20" x14ac:dyDescent="0.25">
      <c r="A37" s="187">
        <v>1</v>
      </c>
      <c r="B37" s="131" t="str">
        <f>Fechas!D37</f>
        <v>TIMBÓ</v>
      </c>
      <c r="C37" s="133"/>
      <c r="D37" s="133">
        <v>0</v>
      </c>
      <c r="E37" s="133">
        <v>0</v>
      </c>
      <c r="F37" s="133">
        <v>65</v>
      </c>
      <c r="G37" s="133"/>
      <c r="H37" s="133">
        <v>67.716160752688154</v>
      </c>
      <c r="I37" s="134"/>
      <c r="J37" s="134"/>
      <c r="K37" s="134"/>
      <c r="L37" s="133"/>
      <c r="M37" s="133">
        <v>0</v>
      </c>
      <c r="N37" s="133">
        <v>0</v>
      </c>
      <c r="O37" s="133">
        <v>67</v>
      </c>
      <c r="P37" s="133"/>
      <c r="Q37" s="133">
        <v>67.429349421086059</v>
      </c>
      <c r="R37" s="134"/>
      <c r="S37" s="134"/>
      <c r="T37" s="134"/>
    </row>
    <row r="38" spans="1:20" x14ac:dyDescent="0.25">
      <c r="A38" s="187">
        <v>1</v>
      </c>
      <c r="B38" s="131" t="str">
        <f>Fechas!D38</f>
        <v>TRAFUL HB4</v>
      </c>
      <c r="C38" s="133"/>
      <c r="D38" s="133">
        <v>0</v>
      </c>
      <c r="E38" s="133">
        <v>0</v>
      </c>
      <c r="F38" s="133">
        <v>66.5</v>
      </c>
      <c r="G38" s="133"/>
      <c r="H38" s="133">
        <v>69.235067749054181</v>
      </c>
      <c r="I38" s="134"/>
      <c r="J38" s="134"/>
      <c r="K38" s="134"/>
      <c r="L38" s="133"/>
      <c r="M38" s="133">
        <v>0</v>
      </c>
      <c r="N38" s="133">
        <v>0</v>
      </c>
      <c r="O38" s="133">
        <v>60.5</v>
      </c>
      <c r="P38" s="133"/>
      <c r="Q38" s="133">
        <v>69.268453763440846</v>
      </c>
      <c r="R38" s="134"/>
      <c r="S38" s="134"/>
      <c r="T38" s="134"/>
    </row>
    <row r="39" spans="1:20" x14ac:dyDescent="0.25">
      <c r="A39" s="187">
        <v>1</v>
      </c>
      <c r="B39" s="131">
        <f>Fechas!D39</f>
        <v>0</v>
      </c>
      <c r="C39" s="133"/>
      <c r="D39" s="133"/>
      <c r="E39" s="133"/>
      <c r="F39" s="133"/>
      <c r="G39" s="133"/>
      <c r="H39" s="133"/>
      <c r="I39" s="134"/>
      <c r="J39" s="134"/>
      <c r="K39" s="134"/>
      <c r="L39" s="133"/>
      <c r="M39" s="133"/>
      <c r="N39" s="133"/>
      <c r="O39" s="133"/>
      <c r="P39" s="133"/>
      <c r="Q39" s="133"/>
      <c r="R39" s="134"/>
      <c r="S39" s="134"/>
      <c r="T39" s="134"/>
    </row>
    <row r="40" spans="1:20" x14ac:dyDescent="0.25">
      <c r="A40" s="187">
        <v>1</v>
      </c>
      <c r="B40" s="131">
        <f>Fechas!D40</f>
        <v>0</v>
      </c>
      <c r="C40" s="134"/>
      <c r="D40" s="134"/>
      <c r="E40" s="134"/>
      <c r="F40" s="134"/>
      <c r="G40" s="134"/>
      <c r="H40" s="134"/>
      <c r="I40" s="134"/>
      <c r="J40" s="134"/>
      <c r="K40" s="134"/>
      <c r="L40" s="134"/>
      <c r="M40" s="134"/>
      <c r="N40" s="134"/>
      <c r="O40" s="134"/>
      <c r="P40" s="134"/>
      <c r="Q40" s="134"/>
      <c r="R40" s="134"/>
      <c r="S40" s="134"/>
      <c r="T40" s="134"/>
    </row>
    <row r="41" spans="1:20" x14ac:dyDescent="0.25">
      <c r="A41" s="187">
        <v>1</v>
      </c>
      <c r="B41" s="131">
        <f>Fechas!D41</f>
        <v>0</v>
      </c>
      <c r="C41" s="134"/>
      <c r="D41" s="134"/>
      <c r="E41" s="134"/>
      <c r="F41" s="134"/>
      <c r="G41" s="134"/>
      <c r="H41" s="134"/>
      <c r="I41" s="134"/>
      <c r="J41" s="134"/>
      <c r="K41" s="134"/>
      <c r="L41" s="134"/>
      <c r="M41" s="134"/>
      <c r="N41" s="134"/>
      <c r="O41" s="134"/>
      <c r="P41" s="134"/>
      <c r="Q41" s="134"/>
      <c r="R41" s="134"/>
      <c r="S41" s="134"/>
      <c r="T41" s="134"/>
    </row>
    <row r="42" spans="1:20" x14ac:dyDescent="0.25">
      <c r="A42" s="187">
        <v>1</v>
      </c>
      <c r="B42" s="131">
        <f>Fechas!D42</f>
        <v>0</v>
      </c>
      <c r="C42" s="134"/>
      <c r="D42" s="134"/>
      <c r="E42" s="134"/>
      <c r="F42" s="134"/>
      <c r="G42" s="134"/>
      <c r="H42" s="134"/>
      <c r="I42" s="134"/>
      <c r="J42" s="134"/>
      <c r="K42" s="134"/>
      <c r="L42" s="134"/>
      <c r="M42" s="134"/>
      <c r="N42" s="134"/>
      <c r="O42" s="134"/>
      <c r="P42" s="134"/>
      <c r="Q42" s="134"/>
      <c r="R42" s="134"/>
      <c r="S42" s="134"/>
      <c r="T42" s="134"/>
    </row>
    <row r="43" spans="1:20" x14ac:dyDescent="0.25">
      <c r="A43" s="187">
        <v>1</v>
      </c>
      <c r="B43" s="131">
        <f>Fechas!D43</f>
        <v>0</v>
      </c>
      <c r="C43" s="137"/>
      <c r="D43" s="137"/>
      <c r="E43" s="137"/>
      <c r="F43" s="137"/>
      <c r="G43" s="137"/>
      <c r="H43" s="137"/>
      <c r="I43" s="137"/>
      <c r="J43" s="137"/>
      <c r="K43" s="134"/>
      <c r="L43" s="137"/>
      <c r="M43" s="137"/>
      <c r="N43" s="137"/>
      <c r="O43" s="137"/>
      <c r="P43" s="137"/>
      <c r="Q43" s="137"/>
      <c r="R43" s="137"/>
      <c r="S43" s="137"/>
      <c r="T43" s="134"/>
    </row>
    <row r="44" spans="1:20" x14ac:dyDescent="0.25">
      <c r="A44" s="187">
        <v>1</v>
      </c>
      <c r="B44" s="131">
        <f>Fechas!D44</f>
        <v>0</v>
      </c>
      <c r="C44" s="134"/>
      <c r="D44" s="134"/>
      <c r="E44" s="134"/>
      <c r="F44" s="134"/>
      <c r="G44" s="134"/>
      <c r="H44" s="134"/>
      <c r="I44" s="134"/>
      <c r="J44" s="134"/>
      <c r="K44" s="134"/>
      <c r="L44" s="134"/>
      <c r="M44" s="134"/>
      <c r="N44" s="134"/>
      <c r="O44" s="134"/>
      <c r="P44" s="134"/>
      <c r="Q44" s="134"/>
      <c r="R44" s="134"/>
      <c r="S44" s="134"/>
      <c r="T44" s="134"/>
    </row>
    <row r="45" spans="1:20" x14ac:dyDescent="0.25">
      <c r="A45" s="187">
        <v>1</v>
      </c>
      <c r="B45" s="131">
        <f>Fechas!D45</f>
        <v>0</v>
      </c>
      <c r="C45" s="134"/>
      <c r="D45" s="134"/>
      <c r="E45" s="134"/>
      <c r="F45" s="134"/>
      <c r="G45" s="134"/>
      <c r="H45" s="134"/>
      <c r="I45" s="134"/>
      <c r="J45" s="134"/>
      <c r="K45" s="134"/>
      <c r="L45" s="134"/>
      <c r="M45" s="134"/>
      <c r="N45" s="134"/>
      <c r="O45" s="134"/>
      <c r="P45" s="134"/>
      <c r="Q45" s="134"/>
      <c r="R45" s="134"/>
      <c r="S45" s="134"/>
      <c r="T45" s="134"/>
    </row>
    <row r="46" spans="1:20" x14ac:dyDescent="0.25">
      <c r="A46" s="187">
        <v>1</v>
      </c>
      <c r="B46" s="131">
        <f>Fechas!D46</f>
        <v>0</v>
      </c>
      <c r="C46" s="134"/>
      <c r="D46" s="134"/>
      <c r="E46" s="134"/>
      <c r="F46" s="134"/>
      <c r="G46" s="134"/>
      <c r="H46" s="134"/>
      <c r="I46" s="134"/>
      <c r="J46" s="134"/>
      <c r="K46" s="134"/>
      <c r="L46" s="134"/>
      <c r="M46" s="134"/>
      <c r="N46" s="134"/>
      <c r="O46" s="134"/>
      <c r="P46" s="134"/>
      <c r="Q46" s="134"/>
      <c r="R46" s="134"/>
      <c r="S46" s="134"/>
      <c r="T46" s="134"/>
    </row>
    <row r="47" spans="1:20" x14ac:dyDescent="0.25">
      <c r="A47" s="187">
        <v>1</v>
      </c>
      <c r="B47" s="131">
        <f>Fechas!D47</f>
        <v>0</v>
      </c>
      <c r="C47" s="134"/>
      <c r="D47" s="134"/>
      <c r="E47" s="134"/>
      <c r="F47" s="134"/>
      <c r="G47" s="134"/>
      <c r="H47" s="134"/>
      <c r="I47" s="134"/>
      <c r="J47" s="134"/>
      <c r="K47" s="134"/>
      <c r="L47" s="134"/>
      <c r="M47" s="134"/>
      <c r="N47" s="134"/>
      <c r="O47" s="134"/>
      <c r="P47" s="134"/>
      <c r="Q47" s="134"/>
      <c r="R47" s="134"/>
      <c r="S47" s="134"/>
      <c r="T47" s="134"/>
    </row>
    <row r="48" spans="1:20" x14ac:dyDescent="0.25">
      <c r="A48" s="187">
        <v>1</v>
      </c>
      <c r="B48" s="131">
        <f>Fechas!D48</f>
        <v>0</v>
      </c>
      <c r="C48" s="134"/>
      <c r="D48" s="134"/>
      <c r="E48" s="134"/>
      <c r="F48" s="134"/>
      <c r="G48" s="134"/>
      <c r="H48" s="134"/>
      <c r="I48" s="134"/>
      <c r="J48" s="134"/>
      <c r="K48" s="134"/>
      <c r="L48" s="134"/>
      <c r="M48" s="134"/>
      <c r="N48" s="134"/>
      <c r="O48" s="134"/>
      <c r="P48" s="134"/>
      <c r="Q48" s="134"/>
      <c r="R48" s="134"/>
      <c r="S48" s="134"/>
      <c r="T48" s="134"/>
    </row>
    <row r="49" spans="1:20" x14ac:dyDescent="0.25">
      <c r="A49" s="187">
        <v>1</v>
      </c>
      <c r="B49" s="131">
        <f>Fechas!D49</f>
        <v>0</v>
      </c>
      <c r="C49" s="134"/>
      <c r="D49" s="134"/>
      <c r="E49" s="134"/>
      <c r="F49" s="134"/>
      <c r="G49" s="134"/>
      <c r="H49" s="134"/>
      <c r="I49" s="134"/>
      <c r="J49" s="134"/>
      <c r="K49" s="134"/>
      <c r="L49" s="134"/>
      <c r="M49" s="134"/>
      <c r="N49" s="134"/>
      <c r="O49" s="134"/>
      <c r="P49" s="134"/>
      <c r="Q49" s="134"/>
      <c r="R49" s="134"/>
      <c r="S49" s="134"/>
      <c r="T49" s="134"/>
    </row>
    <row r="50" spans="1:20" x14ac:dyDescent="0.25">
      <c r="A50" s="187">
        <v>1</v>
      </c>
      <c r="B50" s="131">
        <f>Fechas!D50</f>
        <v>0</v>
      </c>
      <c r="C50" s="134"/>
      <c r="D50" s="134"/>
      <c r="E50" s="134"/>
      <c r="F50" s="134"/>
      <c r="G50" s="134"/>
      <c r="H50" s="134"/>
      <c r="I50" s="134"/>
      <c r="J50" s="134"/>
      <c r="K50" s="134"/>
      <c r="L50" s="134"/>
      <c r="M50" s="134"/>
      <c r="N50" s="134"/>
      <c r="O50" s="134"/>
      <c r="P50" s="134"/>
      <c r="Q50" s="134"/>
      <c r="R50" s="134"/>
      <c r="S50" s="134"/>
      <c r="T50" s="134"/>
    </row>
    <row r="51" spans="1:20" x14ac:dyDescent="0.25">
      <c r="A51" s="187">
        <v>1</v>
      </c>
      <c r="B51" s="131">
        <f>Fechas!D51</f>
        <v>0</v>
      </c>
      <c r="C51" s="134"/>
      <c r="D51" s="134"/>
      <c r="E51" s="134"/>
      <c r="F51" s="134"/>
      <c r="G51" s="134"/>
      <c r="H51" s="134"/>
      <c r="I51" s="134"/>
      <c r="J51" s="134"/>
      <c r="K51" s="134"/>
      <c r="L51" s="134"/>
      <c r="M51" s="134"/>
      <c r="N51" s="134"/>
      <c r="O51" s="134"/>
      <c r="P51" s="134"/>
      <c r="Q51" s="134"/>
      <c r="R51" s="134"/>
      <c r="S51" s="134"/>
      <c r="T51" s="134"/>
    </row>
    <row r="52" spans="1:20" x14ac:dyDescent="0.25">
      <c r="A52" s="187">
        <v>1</v>
      </c>
      <c r="B52" s="131">
        <f>Fechas!D52</f>
        <v>0</v>
      </c>
      <c r="C52" s="134"/>
      <c r="D52" s="134"/>
      <c r="E52" s="134"/>
      <c r="F52" s="134"/>
      <c r="G52" s="134"/>
      <c r="H52" s="134"/>
      <c r="I52" s="134"/>
      <c r="J52" s="134"/>
      <c r="K52" s="134"/>
      <c r="L52" s="134"/>
      <c r="M52" s="134"/>
      <c r="N52" s="134"/>
      <c r="O52" s="134"/>
      <c r="P52" s="134"/>
      <c r="Q52" s="134"/>
      <c r="R52" s="134"/>
      <c r="S52" s="134"/>
      <c r="T52" s="134"/>
    </row>
    <row r="53" spans="1:20" x14ac:dyDescent="0.25">
      <c r="A53" s="187">
        <v>1</v>
      </c>
      <c r="B53" s="131">
        <f>Fechas!D53</f>
        <v>0</v>
      </c>
      <c r="C53" s="134"/>
      <c r="D53" s="134"/>
      <c r="E53" s="134"/>
      <c r="F53" s="134"/>
      <c r="G53" s="134"/>
      <c r="H53" s="134"/>
      <c r="I53" s="134"/>
      <c r="J53" s="134"/>
      <c r="K53" s="134"/>
      <c r="L53" s="134"/>
      <c r="M53" s="134"/>
      <c r="N53" s="134"/>
      <c r="O53" s="134"/>
      <c r="P53" s="134"/>
      <c r="Q53" s="134"/>
      <c r="R53" s="134"/>
      <c r="S53" s="134"/>
      <c r="T53" s="134"/>
    </row>
    <row r="54" spans="1:20" x14ac:dyDescent="0.25">
      <c r="A54" s="187">
        <v>1</v>
      </c>
      <c r="B54" s="131">
        <f>Fechas!D54</f>
        <v>0</v>
      </c>
      <c r="C54" s="134"/>
      <c r="D54" s="134"/>
      <c r="E54" s="134"/>
      <c r="F54" s="134"/>
      <c r="G54" s="134"/>
      <c r="H54" s="134"/>
      <c r="I54" s="134"/>
      <c r="J54" s="134"/>
      <c r="K54" s="134"/>
      <c r="L54" s="134"/>
      <c r="M54" s="134"/>
      <c r="N54" s="134"/>
      <c r="O54" s="134"/>
      <c r="P54" s="134"/>
      <c r="Q54" s="134"/>
      <c r="R54" s="134"/>
      <c r="S54" s="134"/>
      <c r="T54" s="134"/>
    </row>
    <row r="55" spans="1:20" x14ac:dyDescent="0.25">
      <c r="A55" s="187">
        <v>1</v>
      </c>
      <c r="B55" s="131">
        <f>Fechas!D55</f>
        <v>0</v>
      </c>
      <c r="C55" s="136"/>
      <c r="D55" s="136"/>
      <c r="E55" s="136"/>
      <c r="F55" s="136"/>
      <c r="G55" s="136"/>
      <c r="H55" s="136"/>
      <c r="I55" s="136"/>
      <c r="J55" s="136"/>
      <c r="K55" s="136"/>
      <c r="L55" s="136"/>
      <c r="M55" s="136"/>
      <c r="N55" s="136"/>
      <c r="O55" s="136"/>
      <c r="P55" s="136"/>
      <c r="Q55" s="136"/>
      <c r="R55" s="136"/>
      <c r="S55" s="136"/>
      <c r="T55" s="136"/>
    </row>
    <row r="56" spans="1:20" x14ac:dyDescent="0.25">
      <c r="A56" s="187">
        <v>1</v>
      </c>
      <c r="B56" s="131">
        <f>Fechas!D56</f>
        <v>0</v>
      </c>
      <c r="C56" s="136"/>
      <c r="D56" s="136"/>
      <c r="E56" s="136"/>
      <c r="F56" s="136"/>
      <c r="G56" s="136"/>
      <c r="H56" s="136"/>
      <c r="I56" s="136"/>
      <c r="J56" s="136"/>
      <c r="K56" s="136"/>
      <c r="L56" s="136"/>
      <c r="M56" s="136"/>
      <c r="N56" s="136"/>
      <c r="O56" s="136"/>
      <c r="P56" s="136"/>
      <c r="Q56" s="136"/>
      <c r="R56" s="136"/>
      <c r="S56" s="136"/>
      <c r="T56" s="136"/>
    </row>
    <row r="57" spans="1:20" x14ac:dyDescent="0.25">
      <c r="A57" s="187">
        <v>1</v>
      </c>
      <c r="B57" s="131">
        <f>Fechas!D57</f>
        <v>0</v>
      </c>
      <c r="C57" s="136"/>
      <c r="D57" s="136"/>
      <c r="E57" s="136"/>
      <c r="F57" s="136"/>
      <c r="G57" s="136"/>
      <c r="H57" s="136"/>
      <c r="I57" s="136"/>
      <c r="J57" s="136"/>
      <c r="K57" s="136"/>
      <c r="L57" s="136"/>
      <c r="M57" s="136"/>
      <c r="N57" s="136"/>
      <c r="O57" s="136"/>
      <c r="P57" s="136"/>
      <c r="Q57" s="136"/>
      <c r="R57" s="136"/>
      <c r="S57" s="136"/>
      <c r="T57" s="136"/>
    </row>
    <row r="58" spans="1:20" x14ac:dyDescent="0.25">
      <c r="A58" s="187">
        <v>1</v>
      </c>
      <c r="B58" s="131">
        <f>Fechas!D58</f>
        <v>0</v>
      </c>
      <c r="C58" s="136"/>
      <c r="D58" s="136"/>
      <c r="E58" s="136"/>
      <c r="F58" s="136"/>
      <c r="G58" s="136"/>
      <c r="H58" s="136"/>
      <c r="I58" s="136"/>
      <c r="J58" s="136"/>
      <c r="K58" s="136"/>
      <c r="L58" s="136"/>
      <c r="M58" s="136"/>
      <c r="N58" s="136"/>
      <c r="O58" s="136"/>
      <c r="P58" s="136"/>
      <c r="Q58" s="136"/>
      <c r="R58" s="136"/>
      <c r="S58" s="136"/>
      <c r="T58" s="136"/>
    </row>
    <row r="59" spans="1:20" x14ac:dyDescent="0.25">
      <c r="A59" s="187">
        <v>1</v>
      </c>
      <c r="B59" s="131">
        <f>Fechas!D59</f>
        <v>0</v>
      </c>
      <c r="C59" s="136"/>
      <c r="D59" s="136"/>
      <c r="E59" s="136"/>
      <c r="F59" s="136"/>
      <c r="G59" s="136"/>
      <c r="H59" s="136"/>
      <c r="I59" s="136"/>
      <c r="J59" s="136"/>
      <c r="K59" s="136"/>
      <c r="L59" s="136"/>
      <c r="M59" s="136"/>
      <c r="N59" s="136"/>
      <c r="O59" s="136"/>
      <c r="P59" s="136"/>
      <c r="Q59" s="136"/>
      <c r="R59" s="136"/>
      <c r="S59" s="136"/>
      <c r="T59" s="136"/>
    </row>
    <row r="60" spans="1:20" x14ac:dyDescent="0.25">
      <c r="A60" s="187">
        <v>1</v>
      </c>
      <c r="B60" s="131">
        <f>Fechas!D60</f>
        <v>0</v>
      </c>
      <c r="C60" s="136"/>
      <c r="D60" s="136"/>
      <c r="E60" s="136"/>
      <c r="F60" s="136"/>
      <c r="G60" s="136"/>
      <c r="H60" s="136"/>
      <c r="I60" s="136"/>
      <c r="J60" s="136"/>
      <c r="K60" s="136"/>
      <c r="L60" s="136"/>
      <c r="M60" s="136"/>
      <c r="N60" s="136"/>
      <c r="O60" s="136"/>
      <c r="P60" s="136"/>
      <c r="Q60" s="136"/>
      <c r="R60" s="136"/>
      <c r="S60" s="136"/>
      <c r="T60" s="136"/>
    </row>
    <row r="61" spans="1:20" x14ac:dyDescent="0.25">
      <c r="A61" s="187">
        <v>1</v>
      </c>
      <c r="B61" s="131">
        <f>Fechas!D61</f>
        <v>0</v>
      </c>
      <c r="C61" s="136"/>
      <c r="D61" s="136"/>
      <c r="E61" s="136"/>
      <c r="F61" s="136"/>
      <c r="G61" s="136"/>
      <c r="H61" s="136"/>
      <c r="I61" s="136"/>
      <c r="J61" s="136"/>
      <c r="K61" s="136"/>
      <c r="L61" s="136"/>
      <c r="M61" s="136"/>
      <c r="N61" s="136"/>
      <c r="O61" s="136"/>
      <c r="P61" s="136"/>
      <c r="Q61" s="136"/>
      <c r="R61" s="136"/>
      <c r="S61" s="136"/>
      <c r="T61" s="136"/>
    </row>
    <row r="62" spans="1:20" x14ac:dyDescent="0.25">
      <c r="A62" s="187">
        <v>1</v>
      </c>
      <c r="B62" s="131">
        <f>Fechas!D62</f>
        <v>0</v>
      </c>
      <c r="C62" s="136"/>
      <c r="D62" s="136"/>
      <c r="E62" s="136"/>
      <c r="F62" s="136"/>
      <c r="G62" s="136"/>
      <c r="H62" s="136"/>
      <c r="I62" s="136"/>
      <c r="J62" s="136"/>
      <c r="K62" s="136"/>
      <c r="L62" s="136"/>
      <c r="M62" s="136"/>
      <c r="N62" s="136"/>
      <c r="O62" s="136"/>
      <c r="P62" s="136"/>
      <c r="Q62" s="136"/>
      <c r="R62" s="136"/>
      <c r="S62" s="136"/>
      <c r="T62" s="136"/>
    </row>
    <row r="63" spans="1:20" x14ac:dyDescent="0.25">
      <c r="A63" s="187">
        <v>1</v>
      </c>
      <c r="B63" s="131">
        <f>Fechas!D63</f>
        <v>0</v>
      </c>
      <c r="C63" s="136"/>
      <c r="D63" s="136"/>
      <c r="E63" s="136"/>
      <c r="F63" s="136"/>
      <c r="G63" s="136"/>
      <c r="H63" s="136"/>
      <c r="I63" s="136"/>
      <c r="J63" s="136"/>
      <c r="K63" s="136"/>
      <c r="L63" s="136"/>
      <c r="M63" s="136"/>
      <c r="N63" s="136"/>
      <c r="O63" s="136"/>
      <c r="P63" s="136"/>
      <c r="Q63" s="136"/>
      <c r="R63" s="136"/>
      <c r="S63" s="136"/>
      <c r="T63" s="136"/>
    </row>
    <row r="64" spans="1:20" x14ac:dyDescent="0.25">
      <c r="A64" s="187">
        <v>1</v>
      </c>
      <c r="B64" s="131">
        <f>Fechas!D64</f>
        <v>0</v>
      </c>
      <c r="C64" s="136"/>
      <c r="D64" s="136"/>
      <c r="E64" s="136"/>
      <c r="F64" s="136"/>
      <c r="G64" s="136"/>
      <c r="H64" s="136"/>
      <c r="I64" s="136"/>
      <c r="J64" s="136"/>
      <c r="K64" s="136"/>
      <c r="L64" s="136"/>
      <c r="M64" s="136"/>
      <c r="N64" s="136"/>
      <c r="O64" s="136"/>
      <c r="P64" s="136"/>
      <c r="Q64" s="136"/>
      <c r="R64" s="136"/>
      <c r="S64" s="136"/>
      <c r="T64" s="136"/>
    </row>
    <row r="65" spans="1:20" x14ac:dyDescent="0.25">
      <c r="A65" s="187">
        <v>1</v>
      </c>
      <c r="B65" s="131">
        <f>Fechas!D65</f>
        <v>0</v>
      </c>
      <c r="C65" s="136"/>
      <c r="D65" s="136"/>
      <c r="E65" s="136"/>
      <c r="F65" s="136"/>
      <c r="G65" s="136"/>
      <c r="H65" s="136"/>
      <c r="I65" s="136"/>
      <c r="J65" s="136"/>
      <c r="K65" s="136"/>
      <c r="L65" s="136"/>
      <c r="M65" s="136"/>
      <c r="N65" s="136"/>
      <c r="O65" s="136"/>
      <c r="P65" s="136"/>
      <c r="Q65" s="136"/>
      <c r="R65" s="136"/>
      <c r="S65" s="136"/>
      <c r="T65" s="136"/>
    </row>
    <row r="66" spans="1:20" x14ac:dyDescent="0.25">
      <c r="A66" s="39"/>
      <c r="B66" s="56"/>
    </row>
    <row r="67" spans="1:20" x14ac:dyDescent="0.25">
      <c r="A67" s="39"/>
    </row>
    <row r="68" spans="1:20" x14ac:dyDescent="0.25">
      <c r="A68" s="39"/>
    </row>
    <row r="69" spans="1:20" x14ac:dyDescent="0.25">
      <c r="A69" s="39"/>
      <c r="C69" s="157" t="s">
        <v>245</v>
      </c>
      <c r="D69" s="158"/>
      <c r="E69" s="158"/>
      <c r="F69" s="158"/>
      <c r="G69" s="158"/>
      <c r="H69" s="158"/>
      <c r="I69" s="158"/>
      <c r="J69" s="158"/>
      <c r="K69" s="159"/>
      <c r="L69" s="160" t="s">
        <v>246</v>
      </c>
      <c r="M69" s="161"/>
      <c r="N69" s="161"/>
      <c r="O69" s="161"/>
      <c r="P69" s="161"/>
      <c r="Q69" s="161"/>
      <c r="R69" s="161"/>
      <c r="S69" s="161"/>
      <c r="T69" s="162"/>
    </row>
    <row r="70" spans="1:20" ht="30" x14ac:dyDescent="0.25">
      <c r="A70" s="163" t="s">
        <v>244</v>
      </c>
      <c r="B70" s="88" t="str">
        <f>B$5</f>
        <v>Cultivar</v>
      </c>
      <c r="C70" s="27" t="str">
        <f t="shared" ref="C70:J70" si="0">C$5</f>
        <v>Helada</v>
      </c>
      <c r="D70" s="27" t="str">
        <f t="shared" si="0"/>
        <v>Vuelco</v>
      </c>
      <c r="E70" s="27" t="str">
        <f t="shared" si="0"/>
        <v>Desgrane</v>
      </c>
      <c r="F70" s="27" t="str">
        <f t="shared" si="0"/>
        <v>Altura</v>
      </c>
      <c r="G70" s="27" t="str">
        <f t="shared" si="0"/>
        <v xml:space="preserve">Aspecto </v>
      </c>
      <c r="H70" s="10" t="str">
        <f t="shared" si="0"/>
        <v>Peso hectolítrico</v>
      </c>
      <c r="I70" s="10" t="str">
        <f t="shared" si="0"/>
        <v>Peso de 1000 granos</v>
      </c>
      <c r="J70" s="10" t="str">
        <f t="shared" si="0"/>
        <v>Proteina en grano</v>
      </c>
      <c r="K70" s="57" t="s">
        <v>118</v>
      </c>
      <c r="L70" s="27" t="str">
        <f t="shared" ref="L70:S70" si="1">L$5</f>
        <v>Helada</v>
      </c>
      <c r="M70" s="27" t="str">
        <f t="shared" si="1"/>
        <v>Vuelco</v>
      </c>
      <c r="N70" s="27" t="str">
        <f t="shared" si="1"/>
        <v>Desgrane</v>
      </c>
      <c r="O70" s="27" t="str">
        <f t="shared" si="1"/>
        <v>Altura</v>
      </c>
      <c r="P70" s="27" t="str">
        <f t="shared" si="1"/>
        <v xml:space="preserve">Aspecto </v>
      </c>
      <c r="Q70" s="10" t="str">
        <f t="shared" si="1"/>
        <v>Peso hectolítrico</v>
      </c>
      <c r="R70" s="10" t="str">
        <f t="shared" si="1"/>
        <v>Peso de 1000 granos</v>
      </c>
      <c r="S70" s="10" t="str">
        <f t="shared" si="1"/>
        <v>Proteina en grano</v>
      </c>
      <c r="T70" s="57" t="s">
        <v>118</v>
      </c>
    </row>
    <row r="71" spans="1:20" x14ac:dyDescent="0.25">
      <c r="A71" s="190">
        <v>2</v>
      </c>
      <c r="B71" s="131" t="str">
        <f>Fechas!D71</f>
        <v>765</v>
      </c>
      <c r="C71" s="37"/>
      <c r="D71" s="37"/>
      <c r="E71" s="37"/>
      <c r="F71" s="37"/>
      <c r="G71" s="37"/>
      <c r="H71" s="37"/>
      <c r="I71" s="37"/>
      <c r="J71" s="37"/>
      <c r="K71" s="37"/>
      <c r="L71" s="37"/>
      <c r="M71" s="37">
        <v>0</v>
      </c>
      <c r="N71" s="38">
        <v>0</v>
      </c>
      <c r="O71" s="133">
        <v>60.5</v>
      </c>
      <c r="P71" s="37"/>
      <c r="Q71" s="133">
        <v>94.55062356686939</v>
      </c>
      <c r="R71" s="37"/>
      <c r="S71" s="37"/>
      <c r="T71" s="37"/>
    </row>
    <row r="72" spans="1:20" x14ac:dyDescent="0.25">
      <c r="A72" s="190">
        <v>2</v>
      </c>
      <c r="B72" s="131" t="str">
        <f>Fechas!D72</f>
        <v>610 BAGUETTE</v>
      </c>
      <c r="C72" s="37"/>
      <c r="D72" s="37"/>
      <c r="E72" s="37"/>
      <c r="F72" s="37"/>
      <c r="G72" s="37"/>
      <c r="H72" s="37"/>
      <c r="I72" s="37"/>
      <c r="J72" s="37"/>
      <c r="K72" s="37"/>
      <c r="L72" s="37"/>
      <c r="M72" s="37">
        <v>0</v>
      </c>
      <c r="N72" s="38">
        <v>0</v>
      </c>
      <c r="O72" s="133">
        <v>80</v>
      </c>
      <c r="P72" s="37"/>
      <c r="Q72" s="133">
        <v>93.247036520560641</v>
      </c>
      <c r="R72" s="37"/>
      <c r="S72" s="37"/>
      <c r="T72" s="37"/>
    </row>
    <row r="73" spans="1:20" x14ac:dyDescent="0.25">
      <c r="A73" s="190">
        <v>2</v>
      </c>
      <c r="B73" s="131" t="str">
        <f>Fechas!D73</f>
        <v>ACA 319</v>
      </c>
      <c r="C73" s="37"/>
      <c r="D73" s="37"/>
      <c r="E73" s="37"/>
      <c r="F73" s="37"/>
      <c r="G73" s="37"/>
      <c r="H73" s="37"/>
      <c r="I73" s="37"/>
      <c r="J73" s="37"/>
      <c r="K73" s="37"/>
      <c r="L73" s="37"/>
      <c r="M73" s="37">
        <v>0</v>
      </c>
      <c r="N73" s="38">
        <v>0</v>
      </c>
      <c r="O73" s="133">
        <v>76</v>
      </c>
      <c r="P73" s="37"/>
      <c r="Q73" s="133">
        <v>94.393047110722193</v>
      </c>
      <c r="R73" s="37"/>
      <c r="S73" s="37"/>
      <c r="T73" s="37"/>
    </row>
    <row r="74" spans="1:20" x14ac:dyDescent="0.25">
      <c r="A74" s="190">
        <v>2</v>
      </c>
      <c r="B74" s="131" t="str">
        <f>Fechas!D74</f>
        <v>ACA 363</v>
      </c>
      <c r="C74" s="37"/>
      <c r="D74" s="37"/>
      <c r="E74" s="37"/>
      <c r="F74" s="37"/>
      <c r="G74" s="37"/>
      <c r="H74" s="37"/>
      <c r="I74" s="37"/>
      <c r="J74" s="37"/>
      <c r="K74" s="37"/>
      <c r="L74" s="37"/>
      <c r="M74" s="37">
        <v>0</v>
      </c>
      <c r="N74" s="38">
        <v>0</v>
      </c>
      <c r="O74" s="133">
        <v>73.5</v>
      </c>
      <c r="P74" s="37"/>
      <c r="Q74" s="133">
        <v>91.56412071602783</v>
      </c>
      <c r="R74" s="37"/>
      <c r="S74" s="37"/>
      <c r="T74" s="37"/>
    </row>
    <row r="75" spans="1:20" x14ac:dyDescent="0.25">
      <c r="A75" s="190">
        <v>2</v>
      </c>
      <c r="B75" s="131" t="str">
        <f>Fechas!D75</f>
        <v>ACA 364</v>
      </c>
      <c r="C75" s="37"/>
      <c r="D75" s="37"/>
      <c r="E75" s="37"/>
      <c r="F75" s="37"/>
      <c r="G75" s="37"/>
      <c r="H75" s="37"/>
      <c r="I75" s="37"/>
      <c r="J75" s="37"/>
      <c r="K75" s="37"/>
      <c r="L75" s="37"/>
      <c r="M75" s="37">
        <v>0</v>
      </c>
      <c r="N75" s="38">
        <v>0</v>
      </c>
      <c r="O75" s="133">
        <v>64.5</v>
      </c>
      <c r="P75" s="37"/>
      <c r="Q75" s="133">
        <v>90.927224808514964</v>
      </c>
      <c r="R75" s="37"/>
      <c r="S75" s="37"/>
      <c r="T75" s="37"/>
    </row>
    <row r="76" spans="1:20" x14ac:dyDescent="0.25">
      <c r="A76" s="190">
        <v>2</v>
      </c>
      <c r="B76" s="131" t="str">
        <f>Fechas!D76</f>
        <v>ACA 502</v>
      </c>
      <c r="C76" s="37"/>
      <c r="D76" s="37"/>
      <c r="E76" s="37"/>
      <c r="F76" s="37"/>
      <c r="G76" s="37"/>
      <c r="H76" s="37"/>
      <c r="I76" s="37"/>
      <c r="J76" s="37"/>
      <c r="K76" s="37"/>
      <c r="L76" s="37"/>
      <c r="M76" s="37">
        <v>0</v>
      </c>
      <c r="N76" s="38">
        <v>0</v>
      </c>
      <c r="O76" s="133">
        <v>66</v>
      </c>
      <c r="P76" s="37"/>
      <c r="Q76" s="133">
        <v>92.158326459907144</v>
      </c>
      <c r="R76" s="37"/>
      <c r="S76" s="37"/>
      <c r="T76" s="37"/>
    </row>
    <row r="77" spans="1:20" x14ac:dyDescent="0.25">
      <c r="A77" s="190">
        <v>2</v>
      </c>
      <c r="B77" s="131" t="str">
        <f>Fechas!D77</f>
        <v>ACA 604</v>
      </c>
      <c r="C77" s="37"/>
      <c r="D77" s="37"/>
      <c r="E77" s="37"/>
      <c r="F77" s="37"/>
      <c r="G77" s="37"/>
      <c r="H77" s="37"/>
      <c r="I77" s="37"/>
      <c r="J77" s="37"/>
      <c r="K77" s="37"/>
      <c r="L77" s="37"/>
      <c r="M77" s="37">
        <v>0</v>
      </c>
      <c r="N77" s="38">
        <v>0</v>
      </c>
      <c r="O77" s="133">
        <v>79</v>
      </c>
      <c r="P77" s="37"/>
      <c r="Q77" s="133">
        <v>91.126916928761759</v>
      </c>
      <c r="R77" s="37"/>
      <c r="S77" s="37"/>
      <c r="T77" s="37"/>
    </row>
    <row r="78" spans="1:20" x14ac:dyDescent="0.25">
      <c r="A78" s="190">
        <v>2</v>
      </c>
      <c r="B78" s="131" t="str">
        <f>Fechas!D78</f>
        <v>ACA 605</v>
      </c>
      <c r="C78" s="37"/>
      <c r="D78" s="37"/>
      <c r="E78" s="37"/>
      <c r="F78" s="37"/>
      <c r="G78" s="37"/>
      <c r="H78" s="37"/>
      <c r="I78" s="37"/>
      <c r="J78" s="37"/>
      <c r="K78" s="37"/>
      <c r="L78" s="37"/>
      <c r="M78" s="37">
        <v>0</v>
      </c>
      <c r="N78" s="38">
        <v>0</v>
      </c>
      <c r="O78" s="133">
        <v>83.5</v>
      </c>
      <c r="P78" s="37"/>
      <c r="Q78" s="133">
        <v>92.272927518923325</v>
      </c>
      <c r="R78" s="37"/>
      <c r="S78" s="37"/>
      <c r="T78" s="37"/>
    </row>
    <row r="79" spans="1:20" x14ac:dyDescent="0.25">
      <c r="A79" s="190">
        <v>2</v>
      </c>
      <c r="B79" s="131" t="str">
        <f>Fechas!D79</f>
        <v>ACA 607</v>
      </c>
      <c r="C79" s="37"/>
      <c r="D79" s="37"/>
      <c r="E79" s="37"/>
      <c r="F79" s="37"/>
      <c r="G79" s="37"/>
      <c r="H79" s="37"/>
      <c r="I79" s="37"/>
      <c r="J79" s="37"/>
      <c r="K79" s="37"/>
      <c r="L79" s="37"/>
      <c r="M79" s="37">
        <v>0</v>
      </c>
      <c r="N79" s="38">
        <v>0</v>
      </c>
      <c r="O79" s="133">
        <v>83.5</v>
      </c>
      <c r="P79" s="37"/>
      <c r="Q79" s="133">
        <v>91.757222753350618</v>
      </c>
      <c r="R79" s="37"/>
      <c r="S79" s="37"/>
      <c r="T79" s="37"/>
    </row>
    <row r="80" spans="1:20" x14ac:dyDescent="0.25">
      <c r="A80" s="190">
        <v>2</v>
      </c>
      <c r="B80" s="131" t="str">
        <f>Fechas!D80</f>
        <v>ACA 308</v>
      </c>
      <c r="C80" s="37"/>
      <c r="D80" s="37"/>
      <c r="E80" s="37"/>
      <c r="F80" s="37"/>
      <c r="G80" s="37"/>
      <c r="H80" s="37"/>
      <c r="I80" s="37"/>
      <c r="J80" s="37"/>
      <c r="K80" s="37"/>
      <c r="L80" s="37"/>
      <c r="M80" s="37">
        <v>0</v>
      </c>
      <c r="N80" s="38">
        <v>0</v>
      </c>
      <c r="O80" s="133">
        <v>65.5</v>
      </c>
      <c r="P80" s="37"/>
      <c r="Q80" s="133">
        <v>90.622109309333624</v>
      </c>
      <c r="R80" s="37"/>
      <c r="S80" s="37"/>
      <c r="T80" s="37"/>
    </row>
    <row r="81" spans="1:20" x14ac:dyDescent="0.25">
      <c r="A81" s="190">
        <v>2</v>
      </c>
      <c r="B81" s="131" t="str">
        <f>Fechas!D81</f>
        <v>ARAUCARIA</v>
      </c>
      <c r="C81" s="37"/>
      <c r="D81" s="37"/>
      <c r="E81" s="37"/>
      <c r="F81" s="37"/>
      <c r="G81" s="37"/>
      <c r="H81" s="37"/>
      <c r="I81" s="37"/>
      <c r="J81" s="37"/>
      <c r="K81" s="37"/>
      <c r="L81" s="37"/>
      <c r="M81" s="37">
        <v>0</v>
      </c>
      <c r="N81" s="38">
        <v>0</v>
      </c>
      <c r="O81" s="133">
        <v>67</v>
      </c>
      <c r="P81" s="37"/>
      <c r="Q81" s="133">
        <v>89.85198014720703</v>
      </c>
      <c r="R81" s="37"/>
      <c r="S81" s="37"/>
      <c r="T81" s="37"/>
    </row>
    <row r="82" spans="1:20" x14ac:dyDescent="0.25">
      <c r="A82" s="190">
        <v>2</v>
      </c>
      <c r="B82" s="131" t="str">
        <f>Fechas!D82</f>
        <v>ARAZÁ</v>
      </c>
      <c r="C82" s="37"/>
      <c r="D82" s="37"/>
      <c r="E82" s="37"/>
      <c r="F82" s="37"/>
      <c r="G82" s="37"/>
      <c r="H82" s="37"/>
      <c r="I82" s="37"/>
      <c r="J82" s="37"/>
      <c r="K82" s="37"/>
      <c r="L82" s="37"/>
      <c r="M82" s="37">
        <v>0</v>
      </c>
      <c r="N82" s="38">
        <v>0</v>
      </c>
      <c r="O82" s="133">
        <v>48</v>
      </c>
      <c r="P82" s="37"/>
      <c r="Q82" s="133">
        <v>90.699255586795061</v>
      </c>
      <c r="R82" s="37"/>
      <c r="S82" s="37"/>
      <c r="T82" s="37"/>
    </row>
    <row r="83" spans="1:20" x14ac:dyDescent="0.25">
      <c r="A83" s="190">
        <v>2</v>
      </c>
      <c r="B83" s="131" t="str">
        <f>Fechas!D83</f>
        <v>BAGUETTE 525</v>
      </c>
      <c r="C83" s="37"/>
      <c r="D83" s="37"/>
      <c r="E83" s="37"/>
      <c r="F83" s="37"/>
      <c r="G83" s="37"/>
      <c r="H83" s="37"/>
      <c r="I83" s="37"/>
      <c r="J83" s="37"/>
      <c r="K83" s="37"/>
      <c r="L83" s="37"/>
      <c r="M83" s="37">
        <v>0</v>
      </c>
      <c r="N83" s="38">
        <v>0</v>
      </c>
      <c r="O83" s="133">
        <v>68</v>
      </c>
      <c r="P83" s="37"/>
      <c r="Q83" s="133">
        <v>91.705458671356382</v>
      </c>
      <c r="R83" s="37"/>
      <c r="S83" s="37"/>
      <c r="T83" s="37"/>
    </row>
    <row r="84" spans="1:20" x14ac:dyDescent="0.25">
      <c r="A84" s="190">
        <v>2</v>
      </c>
      <c r="B84" s="131" t="str">
        <f>Fechas!D84</f>
        <v>BASILIO</v>
      </c>
      <c r="C84" s="37"/>
      <c r="D84" s="37"/>
      <c r="E84" s="37"/>
      <c r="F84" s="37"/>
      <c r="G84" s="37"/>
      <c r="H84" s="37"/>
      <c r="I84" s="37"/>
      <c r="J84" s="37"/>
      <c r="K84" s="37"/>
      <c r="L84" s="37"/>
      <c r="M84" s="37">
        <v>0</v>
      </c>
      <c r="N84" s="38">
        <v>0</v>
      </c>
      <c r="O84" s="133">
        <v>60.5</v>
      </c>
      <c r="P84" s="37"/>
      <c r="Q84" s="133">
        <v>87.789723264531787</v>
      </c>
      <c r="R84" s="37"/>
      <c r="S84" s="37"/>
      <c r="T84" s="37"/>
    </row>
    <row r="85" spans="1:20" x14ac:dyDescent="0.25">
      <c r="A85" s="190">
        <v>2</v>
      </c>
      <c r="B85" s="131" t="str">
        <f>Fechas!D85</f>
        <v>BUCK AIMARÁ</v>
      </c>
      <c r="C85" s="37"/>
      <c r="D85" s="37"/>
      <c r="E85" s="37"/>
      <c r="F85" s="37"/>
      <c r="G85" s="37"/>
      <c r="H85" s="37"/>
      <c r="I85" s="37"/>
      <c r="J85" s="37"/>
      <c r="K85" s="37"/>
      <c r="L85" s="37"/>
      <c r="M85" s="37">
        <v>0</v>
      </c>
      <c r="N85" s="38">
        <v>0</v>
      </c>
      <c r="O85" s="133">
        <v>64.5</v>
      </c>
      <c r="P85" s="37"/>
      <c r="Q85" s="133">
        <v>90.740138354582243</v>
      </c>
      <c r="R85" s="37"/>
      <c r="S85" s="37"/>
      <c r="T85" s="37"/>
    </row>
    <row r="86" spans="1:20" x14ac:dyDescent="0.25">
      <c r="A86" s="190">
        <v>2</v>
      </c>
      <c r="B86" s="131" t="str">
        <f>Fechas!D86</f>
        <v>BUCK COLIHUE</v>
      </c>
      <c r="C86" s="37"/>
      <c r="D86" s="37"/>
      <c r="E86" s="37"/>
      <c r="F86" s="37"/>
      <c r="G86" s="37"/>
      <c r="H86" s="37"/>
      <c r="I86" s="37"/>
      <c r="J86" s="37"/>
      <c r="K86" s="37"/>
      <c r="L86" s="37"/>
      <c r="M86" s="37">
        <v>0</v>
      </c>
      <c r="N86" s="38">
        <v>0</v>
      </c>
      <c r="O86" s="133">
        <v>79</v>
      </c>
      <c r="P86" s="37"/>
      <c r="Q86" s="133">
        <v>93.93464287465757</v>
      </c>
      <c r="R86" s="37"/>
      <c r="S86" s="37"/>
      <c r="T86" s="37"/>
    </row>
    <row r="87" spans="1:20" x14ac:dyDescent="0.25">
      <c r="A87" s="190">
        <v>2</v>
      </c>
      <c r="B87" s="131" t="str">
        <f>Fechas!D87</f>
        <v>BUCK PACÍFICO</v>
      </c>
      <c r="C87" s="37"/>
      <c r="D87" s="37"/>
      <c r="E87" s="37"/>
      <c r="F87" s="37"/>
      <c r="G87" s="37"/>
      <c r="H87" s="37"/>
      <c r="I87" s="37"/>
      <c r="J87" s="37"/>
      <c r="K87" s="37"/>
      <c r="L87" s="37"/>
      <c r="M87" s="37">
        <v>0</v>
      </c>
      <c r="N87" s="38">
        <v>0</v>
      </c>
      <c r="O87" s="133">
        <v>79.5</v>
      </c>
      <c r="P87" s="37"/>
      <c r="Q87" s="133">
        <v>92.989184137774274</v>
      </c>
      <c r="R87" s="37"/>
      <c r="S87" s="37"/>
      <c r="T87" s="37"/>
    </row>
    <row r="88" spans="1:20" x14ac:dyDescent="0.25">
      <c r="A88" s="190">
        <v>2</v>
      </c>
      <c r="B88" s="131" t="str">
        <f>Fechas!D88</f>
        <v>CATALPA</v>
      </c>
      <c r="C88" s="37"/>
      <c r="D88" s="37"/>
      <c r="E88" s="37"/>
      <c r="F88" s="37"/>
      <c r="G88" s="37"/>
      <c r="H88" s="37"/>
      <c r="I88" s="37"/>
      <c r="J88" s="37"/>
      <c r="K88" s="37"/>
      <c r="L88" s="37"/>
      <c r="M88" s="37">
        <v>0</v>
      </c>
      <c r="N88" s="38">
        <v>0</v>
      </c>
      <c r="O88" s="133">
        <v>71.5</v>
      </c>
      <c r="P88" s="37"/>
      <c r="Q88" s="133">
        <v>91.68559709146551</v>
      </c>
      <c r="R88" s="37"/>
      <c r="S88" s="37"/>
      <c r="T88" s="37"/>
    </row>
    <row r="89" spans="1:20" x14ac:dyDescent="0.25">
      <c r="A89" s="190">
        <v>2</v>
      </c>
      <c r="B89" s="131" t="str">
        <f>Fechas!D89</f>
        <v>FD20WW0506 (HB4)</v>
      </c>
      <c r="C89" s="37"/>
      <c r="D89" s="37"/>
      <c r="E89" s="37"/>
      <c r="F89" s="37"/>
      <c r="G89" s="37"/>
      <c r="H89" s="37"/>
      <c r="I89" s="37"/>
      <c r="J89" s="37"/>
      <c r="K89" s="37"/>
      <c r="L89" s="37"/>
      <c r="M89" s="37">
        <v>0</v>
      </c>
      <c r="N89" s="38">
        <v>0</v>
      </c>
      <c r="O89" s="133">
        <v>47.5</v>
      </c>
      <c r="P89" s="37"/>
      <c r="Q89" s="133">
        <v>89.909280676715085</v>
      </c>
      <c r="R89" s="37"/>
      <c r="S89" s="37"/>
      <c r="T89" s="37"/>
    </row>
    <row r="90" spans="1:20" x14ac:dyDescent="0.25">
      <c r="A90" s="190">
        <v>2</v>
      </c>
      <c r="B90" s="131" t="str">
        <f>Fechas!D90</f>
        <v>FRESNO</v>
      </c>
      <c r="C90" s="37"/>
      <c r="D90" s="37"/>
      <c r="E90" s="37"/>
      <c r="F90" s="37"/>
      <c r="G90" s="37"/>
      <c r="H90" s="37"/>
      <c r="I90" s="37"/>
      <c r="J90" s="37"/>
      <c r="K90" s="37"/>
      <c r="L90" s="37"/>
      <c r="M90" s="37">
        <v>0</v>
      </c>
      <c r="N90" s="38">
        <v>0</v>
      </c>
      <c r="O90" s="133">
        <v>72.5</v>
      </c>
      <c r="P90" s="37"/>
      <c r="Q90" s="133">
        <v>89.326509717534762</v>
      </c>
      <c r="R90" s="37"/>
      <c r="S90" s="37"/>
      <c r="T90" s="37"/>
    </row>
    <row r="91" spans="1:20" x14ac:dyDescent="0.25">
      <c r="A91" s="190">
        <v>2</v>
      </c>
      <c r="B91" s="131" t="str">
        <f>Fechas!D91</f>
        <v>IS CARPINTERO</v>
      </c>
      <c r="C91" s="37"/>
      <c r="D91" s="37"/>
      <c r="E91" s="37"/>
      <c r="F91" s="37"/>
      <c r="G91" s="37"/>
      <c r="H91" s="37"/>
      <c r="I91" s="37"/>
      <c r="J91" s="37"/>
      <c r="K91" s="37"/>
      <c r="L91" s="37"/>
      <c r="M91" s="37">
        <v>0</v>
      </c>
      <c r="N91" s="38">
        <v>0</v>
      </c>
      <c r="O91" s="133">
        <v>64</v>
      </c>
      <c r="P91" s="37"/>
      <c r="Q91" s="133">
        <v>91.058357660155892</v>
      </c>
      <c r="R91" s="37"/>
      <c r="S91" s="37"/>
      <c r="T91" s="37"/>
    </row>
    <row r="92" spans="1:20" x14ac:dyDescent="0.25">
      <c r="A92" s="190">
        <v>2</v>
      </c>
      <c r="B92" s="131" t="str">
        <f>Fechas!D92</f>
        <v>IS TERO</v>
      </c>
      <c r="C92" s="37"/>
      <c r="D92" s="37"/>
      <c r="E92" s="37"/>
      <c r="F92" s="37"/>
      <c r="G92" s="37"/>
      <c r="H92" s="37"/>
      <c r="I92" s="37"/>
      <c r="J92" s="37"/>
      <c r="K92" s="37"/>
      <c r="L92" s="37"/>
      <c r="M92" s="37">
        <v>0</v>
      </c>
      <c r="N92" s="38">
        <v>0</v>
      </c>
      <c r="O92" s="133">
        <v>67.5</v>
      </c>
      <c r="P92" s="37"/>
      <c r="Q92" s="133">
        <v>92.509979736791422</v>
      </c>
      <c r="R92" s="37"/>
      <c r="S92" s="37"/>
      <c r="T92" s="37"/>
    </row>
    <row r="93" spans="1:20" x14ac:dyDescent="0.25">
      <c r="A93" s="190">
        <v>2</v>
      </c>
      <c r="B93" s="131" t="str">
        <f>Fechas!D93</f>
        <v>JACARANDÁ</v>
      </c>
      <c r="C93" s="37"/>
      <c r="D93" s="37"/>
      <c r="E93" s="37"/>
      <c r="F93" s="37"/>
      <c r="G93" s="37"/>
      <c r="H93" s="37"/>
      <c r="I93" s="37"/>
      <c r="J93" s="37"/>
      <c r="K93" s="37"/>
      <c r="L93" s="37"/>
      <c r="M93" s="37">
        <v>0</v>
      </c>
      <c r="N93" s="38">
        <v>0</v>
      </c>
      <c r="O93" s="133">
        <v>66</v>
      </c>
      <c r="P93" s="37"/>
      <c r="Q93" s="133">
        <v>93.447588373838911</v>
      </c>
      <c r="R93" s="37"/>
      <c r="S93" s="37"/>
      <c r="T93" s="37"/>
    </row>
    <row r="94" spans="1:20" x14ac:dyDescent="0.25">
      <c r="A94" s="190">
        <v>2</v>
      </c>
      <c r="B94" s="131" t="str">
        <f>Fechas!D94</f>
        <v>KLEIN BALLESTA</v>
      </c>
      <c r="C94" s="37"/>
      <c r="D94" s="37"/>
      <c r="E94" s="37"/>
      <c r="F94" s="37"/>
      <c r="G94" s="37"/>
      <c r="H94" s="37"/>
      <c r="I94" s="37"/>
      <c r="J94" s="37"/>
      <c r="K94" s="37"/>
      <c r="L94" s="37"/>
      <c r="M94" s="37">
        <v>0</v>
      </c>
      <c r="N94" s="38">
        <v>0</v>
      </c>
      <c r="O94" s="133">
        <v>72</v>
      </c>
      <c r="P94" s="37"/>
      <c r="Q94" s="133">
        <v>92.759982019741983</v>
      </c>
      <c r="R94" s="37"/>
      <c r="S94" s="37"/>
      <c r="T94" s="37"/>
    </row>
    <row r="95" spans="1:20" x14ac:dyDescent="0.25">
      <c r="A95" s="190">
        <v>2</v>
      </c>
      <c r="B95" s="131" t="str">
        <f>Fechas!D95</f>
        <v>KLEIN EMBLEMA</v>
      </c>
      <c r="C95" s="37"/>
      <c r="D95" s="37"/>
      <c r="E95" s="37"/>
      <c r="F95" s="37"/>
      <c r="G95" s="37"/>
      <c r="H95" s="37"/>
      <c r="I95" s="37"/>
      <c r="J95" s="37"/>
      <c r="K95" s="37"/>
      <c r="L95" s="37"/>
      <c r="M95" s="37">
        <v>0</v>
      </c>
      <c r="N95" s="38">
        <v>0</v>
      </c>
      <c r="O95" s="133">
        <v>62</v>
      </c>
      <c r="P95" s="37"/>
      <c r="Q95" s="133">
        <v>89.144746476688567</v>
      </c>
      <c r="R95" s="37"/>
      <c r="S95" s="37"/>
      <c r="T95" s="37"/>
    </row>
    <row r="96" spans="1:20" x14ac:dyDescent="0.25">
      <c r="A96" s="190">
        <v>2</v>
      </c>
      <c r="B96" s="131" t="str">
        <f>Fechas!D96</f>
        <v>KLEIN EXTREMO</v>
      </c>
      <c r="C96" s="37"/>
      <c r="D96" s="37"/>
      <c r="E96" s="37"/>
      <c r="F96" s="37"/>
      <c r="G96" s="37"/>
      <c r="H96" s="37"/>
      <c r="I96" s="37"/>
      <c r="J96" s="37"/>
      <c r="K96" s="37"/>
      <c r="L96" s="37"/>
      <c r="M96" s="37">
        <v>0</v>
      </c>
      <c r="N96" s="38">
        <v>0</v>
      </c>
      <c r="O96" s="133">
        <v>63</v>
      </c>
      <c r="P96" s="37"/>
      <c r="Q96" s="133">
        <v>94.92307700867191</v>
      </c>
      <c r="R96" s="37"/>
      <c r="S96" s="37"/>
      <c r="T96" s="37"/>
    </row>
    <row r="97" spans="1:20" x14ac:dyDescent="0.25">
      <c r="A97" s="190">
        <v>2</v>
      </c>
      <c r="B97" s="131" t="str">
        <f>Fechas!D97</f>
        <v>KLEIN LEYENDA</v>
      </c>
      <c r="C97" s="37"/>
      <c r="D97" s="37"/>
      <c r="E97" s="37"/>
      <c r="F97" s="37"/>
      <c r="G97" s="37"/>
      <c r="H97" s="37"/>
      <c r="I97" s="37"/>
      <c r="J97" s="37"/>
      <c r="K97" s="37"/>
      <c r="L97" s="37"/>
      <c r="M97" s="37">
        <v>0</v>
      </c>
      <c r="N97" s="38">
        <v>0</v>
      </c>
      <c r="O97" s="133">
        <v>56</v>
      </c>
      <c r="P97" s="37"/>
      <c r="Q97" s="133">
        <v>87.103183523796716</v>
      </c>
      <c r="R97" s="37"/>
      <c r="S97" s="37"/>
      <c r="T97" s="37"/>
    </row>
    <row r="98" spans="1:20" x14ac:dyDescent="0.25">
      <c r="A98" s="190">
        <v>2</v>
      </c>
      <c r="B98" s="131" t="str">
        <f>Fechas!D98</f>
        <v>LAUREL</v>
      </c>
      <c r="C98" s="37"/>
      <c r="D98" s="37"/>
      <c r="E98" s="37"/>
      <c r="F98" s="37"/>
      <c r="G98" s="37"/>
      <c r="H98" s="37"/>
      <c r="I98" s="37"/>
      <c r="J98" s="37"/>
      <c r="K98" s="37"/>
      <c r="L98" s="37"/>
      <c r="M98" s="37">
        <v>0</v>
      </c>
      <c r="N98" s="38">
        <v>0</v>
      </c>
      <c r="O98" s="133">
        <v>56.5</v>
      </c>
      <c r="P98" s="37"/>
      <c r="Q98" s="133">
        <v>91.785873018104667</v>
      </c>
      <c r="R98" s="37"/>
      <c r="S98" s="37"/>
      <c r="T98" s="37"/>
    </row>
    <row r="99" spans="1:20" x14ac:dyDescent="0.25">
      <c r="A99" s="190">
        <v>2</v>
      </c>
      <c r="B99" s="131" t="str">
        <f>Fechas!D99</f>
        <v>LG BAYO</v>
      </c>
      <c r="C99" s="37"/>
      <c r="D99" s="37"/>
      <c r="E99" s="37"/>
      <c r="F99" s="37"/>
      <c r="G99" s="37"/>
      <c r="H99" s="37"/>
      <c r="I99" s="37"/>
      <c r="J99" s="37"/>
      <c r="K99" s="37"/>
      <c r="L99" s="37"/>
      <c r="M99" s="37">
        <v>0</v>
      </c>
      <c r="N99" s="38">
        <v>0</v>
      </c>
      <c r="O99" s="133">
        <v>58.5</v>
      </c>
      <c r="P99" s="37"/>
      <c r="Q99" s="133">
        <v>91.613971429580417</v>
      </c>
      <c r="R99" s="37"/>
      <c r="S99" s="37"/>
      <c r="T99" s="37"/>
    </row>
    <row r="100" spans="1:20" x14ac:dyDescent="0.25">
      <c r="A100" s="190">
        <v>2</v>
      </c>
      <c r="B100" s="131" t="str">
        <f>Fechas!D100</f>
        <v>LG LOBUNO</v>
      </c>
      <c r="C100" s="37"/>
      <c r="D100" s="37"/>
      <c r="E100" s="37"/>
      <c r="F100" s="37"/>
      <c r="G100" s="37"/>
      <c r="H100" s="37"/>
      <c r="I100" s="14"/>
      <c r="J100" s="14"/>
      <c r="K100" s="14"/>
      <c r="L100" s="37"/>
      <c r="M100" s="37">
        <v>0</v>
      </c>
      <c r="N100" s="38">
        <v>0</v>
      </c>
      <c r="O100" s="133">
        <v>59</v>
      </c>
      <c r="P100" s="37"/>
      <c r="Q100" s="133">
        <v>91.370444179171088</v>
      </c>
      <c r="R100" s="14"/>
      <c r="S100" s="14"/>
      <c r="T100" s="14"/>
    </row>
    <row r="101" spans="1:20" x14ac:dyDescent="0.25">
      <c r="A101" s="190">
        <v>2</v>
      </c>
      <c r="B101" s="131" t="str">
        <f>Fechas!D101</f>
        <v>LG MORO</v>
      </c>
      <c r="C101" s="37"/>
      <c r="D101" s="37"/>
      <c r="E101" s="37"/>
      <c r="F101" s="37"/>
      <c r="G101" s="37"/>
      <c r="H101" s="37"/>
      <c r="I101" s="14"/>
      <c r="J101" s="14"/>
      <c r="K101" s="14"/>
      <c r="L101" s="37"/>
      <c r="M101" s="37">
        <v>0</v>
      </c>
      <c r="N101" s="38">
        <v>0</v>
      </c>
      <c r="O101" s="133">
        <v>63</v>
      </c>
      <c r="P101" s="37"/>
      <c r="Q101" s="133">
        <v>89.136880814803462</v>
      </c>
      <c r="R101" s="14"/>
      <c r="S101" s="14"/>
      <c r="T101" s="14"/>
    </row>
    <row r="102" spans="1:20" x14ac:dyDescent="0.25">
      <c r="A102" s="190">
        <v>2</v>
      </c>
      <c r="B102" s="131" t="str">
        <f>Fechas!D102</f>
        <v>LG TOBIANO</v>
      </c>
      <c r="C102" s="37"/>
      <c r="D102" s="37"/>
      <c r="E102" s="37"/>
      <c r="F102" s="37"/>
      <c r="G102" s="37"/>
      <c r="H102" s="37"/>
      <c r="I102" s="14"/>
      <c r="J102" s="14"/>
      <c r="K102" s="14"/>
      <c r="L102" s="37"/>
      <c r="M102" s="37">
        <v>0</v>
      </c>
      <c r="N102" s="38">
        <v>0</v>
      </c>
      <c r="O102" s="133">
        <v>68.5</v>
      </c>
      <c r="P102" s="37"/>
      <c r="Q102" s="133">
        <v>89.310112623410262</v>
      </c>
      <c r="R102" s="14"/>
      <c r="S102" s="14"/>
      <c r="T102" s="14"/>
    </row>
    <row r="103" spans="1:20" x14ac:dyDescent="0.25">
      <c r="A103" s="190">
        <v>2</v>
      </c>
      <c r="B103" s="131" t="str">
        <f>Fechas!D103</f>
        <v>LIMAY</v>
      </c>
      <c r="C103" s="37"/>
      <c r="D103" s="37"/>
      <c r="E103" s="37"/>
      <c r="F103" s="37"/>
      <c r="G103" s="37"/>
      <c r="H103" s="37"/>
      <c r="I103" s="14"/>
      <c r="J103" s="14"/>
      <c r="K103" s="14"/>
      <c r="L103" s="37"/>
      <c r="M103" s="37">
        <v>0</v>
      </c>
      <c r="N103" s="38">
        <v>0</v>
      </c>
      <c r="O103" s="133">
        <v>56</v>
      </c>
      <c r="P103" s="37"/>
      <c r="Q103" s="133">
        <v>92.834034291844659</v>
      </c>
      <c r="R103" s="14"/>
      <c r="S103" s="14"/>
      <c r="T103" s="14"/>
    </row>
    <row r="104" spans="1:20" x14ac:dyDescent="0.25">
      <c r="A104" s="190">
        <v>2</v>
      </c>
      <c r="B104" s="131" t="str">
        <f>Fechas!D104</f>
        <v>MS INTA BONAERENSE 122</v>
      </c>
      <c r="C104" s="37"/>
      <c r="D104" s="37"/>
      <c r="E104" s="37"/>
      <c r="F104" s="37"/>
      <c r="G104" s="37"/>
      <c r="H104" s="37"/>
      <c r="I104" s="14"/>
      <c r="J104" s="14"/>
      <c r="K104" s="14"/>
      <c r="L104" s="37"/>
      <c r="M104" s="37">
        <v>0</v>
      </c>
      <c r="N104" s="38">
        <v>0</v>
      </c>
      <c r="O104" s="133">
        <v>65.5</v>
      </c>
      <c r="P104" s="37"/>
      <c r="Q104" s="133">
        <v>89.985847679282188</v>
      </c>
      <c r="R104" s="14"/>
      <c r="S104" s="14"/>
      <c r="T104" s="14"/>
    </row>
    <row r="105" spans="1:20" x14ac:dyDescent="0.25">
      <c r="A105" s="190">
        <v>2</v>
      </c>
      <c r="B105" s="131" t="str">
        <f>Fechas!D105</f>
        <v>MS INTA BONAERENSE 324</v>
      </c>
      <c r="C105" s="14"/>
      <c r="D105" s="14"/>
      <c r="E105" s="14"/>
      <c r="F105" s="14"/>
      <c r="G105" s="14"/>
      <c r="H105" s="14"/>
      <c r="I105" s="14"/>
      <c r="J105" s="14"/>
      <c r="K105" s="14"/>
      <c r="L105" s="14"/>
      <c r="M105" s="37">
        <v>0</v>
      </c>
      <c r="N105" s="38">
        <v>0</v>
      </c>
      <c r="O105" s="133">
        <v>51.5</v>
      </c>
      <c r="P105" s="14"/>
      <c r="Q105" s="133">
        <v>95.295530450474416</v>
      </c>
      <c r="R105" s="14"/>
      <c r="S105" s="14"/>
      <c r="T105" s="14"/>
    </row>
    <row r="106" spans="1:20" x14ac:dyDescent="0.25">
      <c r="A106" s="190">
        <v>2</v>
      </c>
      <c r="B106" s="131" t="str">
        <f>Fechas!D106</f>
        <v>MS INTA BONAERENSE 423</v>
      </c>
      <c r="C106" s="14"/>
      <c r="D106" s="14"/>
      <c r="E106" s="14"/>
      <c r="F106" s="14"/>
      <c r="G106" s="14"/>
      <c r="H106" s="14"/>
      <c r="I106" s="14"/>
      <c r="J106" s="14"/>
      <c r="K106" s="14"/>
      <c r="L106" s="14"/>
      <c r="M106" s="37">
        <v>0</v>
      </c>
      <c r="N106" s="38">
        <v>0</v>
      </c>
      <c r="O106" s="133">
        <v>61</v>
      </c>
      <c r="P106" s="14"/>
      <c r="Q106" s="133">
        <v>91.06784339867653</v>
      </c>
      <c r="R106" s="14"/>
      <c r="S106" s="14"/>
      <c r="T106" s="14"/>
    </row>
    <row r="107" spans="1:20" x14ac:dyDescent="0.25">
      <c r="A107" s="190">
        <v>2</v>
      </c>
      <c r="B107" s="131" t="str">
        <f>Fechas!D107</f>
        <v>NEO 50T23</v>
      </c>
      <c r="C107" s="14"/>
      <c r="D107" s="14"/>
      <c r="E107" s="14"/>
      <c r="F107" s="14"/>
      <c r="G107" s="14"/>
      <c r="H107" s="14"/>
      <c r="I107" s="14"/>
      <c r="J107" s="14"/>
      <c r="K107" s="14"/>
      <c r="L107" s="14"/>
      <c r="M107" s="37">
        <v>0</v>
      </c>
      <c r="N107" s="38">
        <v>0</v>
      </c>
      <c r="O107" s="133">
        <v>65.5</v>
      </c>
      <c r="P107" s="14"/>
      <c r="Q107" s="133">
        <v>92.287252651300321</v>
      </c>
      <c r="R107" s="14"/>
      <c r="S107" s="14"/>
      <c r="T107" s="14"/>
    </row>
    <row r="108" spans="1:20" x14ac:dyDescent="0.25">
      <c r="A108" s="190">
        <v>2</v>
      </c>
      <c r="B108" s="131" t="str">
        <f>Fechas!D108</f>
        <v>PEHUÉN</v>
      </c>
      <c r="C108" s="87"/>
      <c r="D108" s="87"/>
      <c r="E108" s="87"/>
      <c r="F108" s="87"/>
      <c r="G108" s="87"/>
      <c r="H108" s="87"/>
      <c r="I108" s="87"/>
      <c r="J108" s="87"/>
      <c r="K108" s="14"/>
      <c r="L108" s="87"/>
      <c r="M108" s="37">
        <v>0</v>
      </c>
      <c r="N108" s="38">
        <v>0</v>
      </c>
      <c r="O108" s="222">
        <v>72</v>
      </c>
      <c r="P108" s="87"/>
      <c r="Q108" s="222">
        <v>91.298818517285994</v>
      </c>
      <c r="R108" s="87"/>
      <c r="S108" s="87"/>
      <c r="T108" s="14"/>
    </row>
    <row r="109" spans="1:20" x14ac:dyDescent="0.25">
      <c r="A109" s="190">
        <v>2</v>
      </c>
      <c r="B109" s="131" t="str">
        <f>Fechas!D109</f>
        <v>RGT BORSALINO</v>
      </c>
      <c r="C109" s="14"/>
      <c r="D109" s="14"/>
      <c r="E109" s="14"/>
      <c r="F109" s="14"/>
      <c r="G109" s="14"/>
      <c r="H109" s="14"/>
      <c r="I109" s="14"/>
      <c r="J109" s="14"/>
      <c r="K109" s="14"/>
      <c r="L109" s="14"/>
      <c r="M109" s="37">
        <v>0</v>
      </c>
      <c r="N109" s="38">
        <v>0</v>
      </c>
      <c r="O109" s="133">
        <v>62</v>
      </c>
      <c r="P109" s="14"/>
      <c r="Q109" s="133">
        <v>92.931883608266219</v>
      </c>
      <c r="R109" s="14"/>
      <c r="S109" s="14"/>
      <c r="T109" s="14"/>
    </row>
    <row r="110" spans="1:20" x14ac:dyDescent="0.25">
      <c r="A110" s="190">
        <v>2</v>
      </c>
      <c r="B110" s="131" t="str">
        <f>Fechas!D110</f>
        <v>RGT QUIRIKO</v>
      </c>
      <c r="C110" s="14"/>
      <c r="D110" s="14"/>
      <c r="E110" s="14"/>
      <c r="F110" s="14"/>
      <c r="G110" s="14"/>
      <c r="H110" s="14"/>
      <c r="I110" s="14"/>
      <c r="J110" s="14"/>
      <c r="K110" s="14"/>
      <c r="L110" s="14"/>
      <c r="M110" s="37">
        <v>0</v>
      </c>
      <c r="N110" s="38">
        <v>0</v>
      </c>
      <c r="O110" s="133">
        <v>69</v>
      </c>
      <c r="P110" s="14"/>
      <c r="Q110" s="133">
        <v>98.160556925878311</v>
      </c>
      <c r="R110" s="14"/>
      <c r="S110" s="14"/>
      <c r="T110" s="14"/>
    </row>
    <row r="111" spans="1:20" x14ac:dyDescent="0.25">
      <c r="A111" s="190">
        <v>2</v>
      </c>
      <c r="B111" s="131" t="str">
        <f>Fechas!D111</f>
        <v>SARANDÍ</v>
      </c>
      <c r="C111" s="14"/>
      <c r="D111" s="14"/>
      <c r="E111" s="14"/>
      <c r="F111" s="14"/>
      <c r="G111" s="14"/>
      <c r="H111" s="14"/>
      <c r="I111" s="14"/>
      <c r="J111" s="14"/>
      <c r="K111" s="14"/>
      <c r="L111" s="14"/>
      <c r="M111" s="37">
        <v>0</v>
      </c>
      <c r="N111" s="38">
        <v>0</v>
      </c>
      <c r="O111" s="133">
        <v>66</v>
      </c>
      <c r="P111" s="14"/>
      <c r="Q111" s="133">
        <v>91.728572488596569</v>
      </c>
      <c r="R111" s="14"/>
      <c r="S111" s="14"/>
      <c r="T111" s="14"/>
    </row>
    <row r="112" spans="1:20" x14ac:dyDescent="0.25">
      <c r="A112" s="190">
        <v>2</v>
      </c>
      <c r="B112" s="131" t="str">
        <f>Fechas!D112</f>
        <v>SY 109</v>
      </c>
      <c r="C112" s="14"/>
      <c r="D112" s="14"/>
      <c r="E112" s="14"/>
      <c r="F112" s="14"/>
      <c r="G112" s="14"/>
      <c r="H112" s="14"/>
      <c r="I112" s="14"/>
      <c r="J112" s="14"/>
      <c r="K112" s="14"/>
      <c r="L112" s="14"/>
      <c r="M112" s="37">
        <v>0</v>
      </c>
      <c r="N112" s="38">
        <v>0</v>
      </c>
      <c r="O112" s="133">
        <v>51.5</v>
      </c>
      <c r="P112" s="14"/>
      <c r="Q112" s="133">
        <v>92.659706093102841</v>
      </c>
      <c r="R112" s="14"/>
      <c r="S112" s="14"/>
      <c r="T112" s="14"/>
    </row>
    <row r="113" spans="1:20" x14ac:dyDescent="0.25">
      <c r="A113" s="190">
        <v>2</v>
      </c>
      <c r="B113" s="131" t="str">
        <f>Fechas!D113</f>
        <v>SY 134</v>
      </c>
      <c r="C113" s="14"/>
      <c r="D113" s="14"/>
      <c r="E113" s="14"/>
      <c r="F113" s="14"/>
      <c r="G113" s="14"/>
      <c r="H113" s="14"/>
      <c r="I113" s="14"/>
      <c r="J113" s="14"/>
      <c r="K113" s="14"/>
      <c r="L113" s="14"/>
      <c r="M113" s="37">
        <v>0</v>
      </c>
      <c r="N113" s="38">
        <v>0</v>
      </c>
      <c r="O113" s="133">
        <v>73</v>
      </c>
      <c r="P113" s="14"/>
      <c r="Q113" s="133">
        <v>93.161085726298538</v>
      </c>
      <c r="R113" s="14"/>
      <c r="S113" s="14"/>
      <c r="T113" s="14"/>
    </row>
    <row r="114" spans="1:20" x14ac:dyDescent="0.25">
      <c r="A114" s="190">
        <v>2</v>
      </c>
      <c r="B114" s="131" t="str">
        <f>Fechas!D114</f>
        <v>TIMBÓ</v>
      </c>
      <c r="C114" s="14"/>
      <c r="D114" s="14"/>
      <c r="E114" s="14"/>
      <c r="F114" s="14"/>
      <c r="G114" s="14"/>
      <c r="H114" s="14"/>
      <c r="I114" s="14"/>
      <c r="J114" s="14"/>
      <c r="K114" s="14"/>
      <c r="L114" s="14"/>
      <c r="M114" s="37">
        <v>0</v>
      </c>
      <c r="N114" s="38">
        <v>0</v>
      </c>
      <c r="O114" s="133">
        <v>63.5</v>
      </c>
      <c r="P114" s="14"/>
      <c r="Q114" s="133">
        <v>91.158892719172073</v>
      </c>
      <c r="R114" s="14"/>
      <c r="S114" s="14"/>
      <c r="T114" s="14"/>
    </row>
    <row r="115" spans="1:20" x14ac:dyDescent="0.25">
      <c r="A115" s="190">
        <v>2</v>
      </c>
      <c r="B115" s="131" t="str">
        <f>Fechas!D115</f>
        <v>TRAFUL HB4</v>
      </c>
      <c r="C115" s="14"/>
      <c r="D115" s="14"/>
      <c r="E115" s="14"/>
      <c r="F115" s="14"/>
      <c r="G115" s="14"/>
      <c r="H115" s="14"/>
      <c r="I115" s="14"/>
      <c r="J115" s="14"/>
      <c r="K115" s="14"/>
      <c r="L115" s="14"/>
      <c r="M115" s="37">
        <v>0</v>
      </c>
      <c r="N115" s="38">
        <v>0</v>
      </c>
      <c r="O115" s="133">
        <v>48</v>
      </c>
      <c r="P115" s="14"/>
      <c r="Q115" s="133">
        <v>90.528845752643065</v>
      </c>
      <c r="R115" s="14"/>
      <c r="S115" s="14"/>
      <c r="T115" s="14"/>
    </row>
    <row r="116" spans="1:20" x14ac:dyDescent="0.25">
      <c r="A116" s="190">
        <v>2</v>
      </c>
      <c r="B116" s="131" t="str">
        <f>Fechas!D116</f>
        <v>ZONDA</v>
      </c>
      <c r="C116" s="14"/>
      <c r="D116" s="14"/>
      <c r="E116" s="14"/>
      <c r="F116" s="14"/>
      <c r="G116" s="14"/>
      <c r="H116" s="14"/>
      <c r="I116" s="14"/>
      <c r="J116" s="14"/>
      <c r="K116" s="14"/>
      <c r="L116" s="14"/>
      <c r="M116" s="37">
        <v>0</v>
      </c>
      <c r="N116" s="38">
        <v>0</v>
      </c>
      <c r="O116" s="133">
        <v>63.5</v>
      </c>
      <c r="P116" s="14"/>
      <c r="Q116" s="133">
        <v>90.187929982288779</v>
      </c>
      <c r="R116" s="14"/>
      <c r="S116" s="14"/>
      <c r="T116" s="14"/>
    </row>
    <row r="117" spans="1:20" x14ac:dyDescent="0.25">
      <c r="A117" s="190">
        <v>2</v>
      </c>
      <c r="B117" s="131">
        <f>Fechas!D117</f>
        <v>0</v>
      </c>
      <c r="C117" s="14"/>
      <c r="D117" s="14"/>
      <c r="E117" s="14"/>
      <c r="F117" s="14"/>
      <c r="G117" s="14"/>
      <c r="H117" s="14"/>
      <c r="I117" s="14"/>
      <c r="J117" s="14"/>
      <c r="K117" s="14"/>
      <c r="L117" s="14"/>
      <c r="M117" s="14"/>
      <c r="N117" s="14"/>
      <c r="O117" s="14"/>
      <c r="P117" s="14"/>
      <c r="Q117" s="14"/>
      <c r="R117" s="14"/>
      <c r="S117" s="14"/>
      <c r="T117" s="14"/>
    </row>
    <row r="118" spans="1:20" x14ac:dyDescent="0.25">
      <c r="A118" s="190">
        <v>2</v>
      </c>
      <c r="B118" s="131">
        <f>Fechas!D118</f>
        <v>0</v>
      </c>
      <c r="C118" s="14"/>
      <c r="D118" s="14"/>
      <c r="E118" s="14"/>
      <c r="F118" s="14"/>
      <c r="G118" s="14"/>
      <c r="H118" s="14"/>
      <c r="I118" s="14"/>
      <c r="J118" s="14"/>
      <c r="K118" s="14"/>
      <c r="L118" s="14"/>
      <c r="M118" s="14"/>
      <c r="N118" s="14"/>
      <c r="O118" s="14"/>
      <c r="P118" s="14"/>
      <c r="Q118" s="14"/>
      <c r="R118" s="14"/>
      <c r="S118" s="14"/>
      <c r="T118" s="14"/>
    </row>
    <row r="119" spans="1:20" x14ac:dyDescent="0.25">
      <c r="A119" s="190">
        <v>2</v>
      </c>
      <c r="B119" s="131">
        <f>Fechas!D119</f>
        <v>0</v>
      </c>
      <c r="C119" s="14"/>
      <c r="D119" s="14"/>
      <c r="E119" s="14"/>
      <c r="F119" s="14"/>
      <c r="G119" s="14"/>
      <c r="H119" s="14"/>
      <c r="I119" s="14"/>
      <c r="J119" s="14"/>
      <c r="K119" s="14"/>
      <c r="L119" s="14"/>
      <c r="M119" s="14"/>
      <c r="N119" s="14"/>
      <c r="O119" s="14"/>
      <c r="P119" s="14"/>
      <c r="Q119" s="14"/>
      <c r="R119" s="14"/>
      <c r="S119" s="14"/>
      <c r="T119" s="14"/>
    </row>
    <row r="120" spans="1:20" x14ac:dyDescent="0.25">
      <c r="A120" s="190">
        <v>2</v>
      </c>
      <c r="B120" s="131">
        <f>Fechas!D120</f>
        <v>0</v>
      </c>
      <c r="C120" s="30"/>
      <c r="D120" s="30"/>
      <c r="E120" s="30"/>
      <c r="F120" s="30"/>
      <c r="G120" s="30"/>
      <c r="H120" s="30"/>
      <c r="I120" s="30"/>
      <c r="J120" s="30"/>
      <c r="K120" s="30"/>
      <c r="L120" s="30"/>
      <c r="M120" s="30"/>
      <c r="N120" s="30"/>
      <c r="O120" s="30"/>
      <c r="P120" s="30"/>
      <c r="Q120" s="30"/>
      <c r="R120" s="30"/>
      <c r="S120" s="30"/>
      <c r="T120" s="30"/>
    </row>
    <row r="121" spans="1:20" x14ac:dyDescent="0.25">
      <c r="A121" s="190">
        <v>2</v>
      </c>
      <c r="B121" s="131">
        <f>Fechas!D121</f>
        <v>0</v>
      </c>
      <c r="C121" s="30"/>
      <c r="D121" s="30"/>
      <c r="E121" s="30"/>
      <c r="F121" s="30"/>
      <c r="G121" s="30"/>
      <c r="H121" s="30"/>
      <c r="I121" s="30"/>
      <c r="J121" s="30"/>
      <c r="K121" s="30"/>
      <c r="L121" s="30"/>
      <c r="M121" s="30"/>
      <c r="N121" s="30"/>
      <c r="O121" s="30"/>
      <c r="P121" s="30"/>
      <c r="Q121" s="30"/>
      <c r="R121" s="30"/>
      <c r="S121" s="30"/>
      <c r="T121" s="30"/>
    </row>
    <row r="122" spans="1:20" x14ac:dyDescent="0.25">
      <c r="A122" s="190">
        <v>2</v>
      </c>
      <c r="B122" s="131">
        <f>Fechas!D122</f>
        <v>0</v>
      </c>
      <c r="C122" s="30"/>
      <c r="D122" s="30"/>
      <c r="E122" s="30"/>
      <c r="F122" s="30"/>
      <c r="G122" s="30"/>
      <c r="H122" s="30"/>
      <c r="I122" s="30"/>
      <c r="J122" s="30"/>
      <c r="K122" s="30"/>
      <c r="L122" s="30"/>
      <c r="M122" s="30"/>
      <c r="N122" s="30"/>
      <c r="O122" s="30"/>
      <c r="P122" s="30"/>
      <c r="Q122" s="30"/>
      <c r="R122" s="30"/>
      <c r="S122" s="30"/>
      <c r="T122" s="30"/>
    </row>
    <row r="123" spans="1:20" x14ac:dyDescent="0.25">
      <c r="A123" s="190">
        <v>2</v>
      </c>
      <c r="B123" s="131">
        <f>Fechas!D123</f>
        <v>0</v>
      </c>
      <c r="C123" s="30"/>
      <c r="D123" s="30"/>
      <c r="E123" s="30"/>
      <c r="F123" s="30"/>
      <c r="G123" s="30"/>
      <c r="H123" s="30"/>
      <c r="I123" s="30"/>
      <c r="J123" s="30"/>
      <c r="K123" s="30"/>
      <c r="L123" s="30"/>
      <c r="M123" s="30"/>
      <c r="N123" s="30"/>
      <c r="O123" s="30"/>
      <c r="P123" s="30"/>
      <c r="Q123" s="30"/>
      <c r="R123" s="30"/>
      <c r="S123" s="30"/>
      <c r="T123" s="30"/>
    </row>
    <row r="124" spans="1:20" x14ac:dyDescent="0.25">
      <c r="A124" s="190">
        <v>2</v>
      </c>
      <c r="B124" s="131">
        <f>Fechas!D124</f>
        <v>0</v>
      </c>
      <c r="C124" s="30"/>
      <c r="D124" s="30"/>
      <c r="E124" s="30"/>
      <c r="F124" s="30"/>
      <c r="G124" s="30"/>
      <c r="H124" s="30"/>
      <c r="I124" s="30"/>
      <c r="J124" s="30"/>
      <c r="K124" s="30"/>
      <c r="L124" s="30"/>
      <c r="M124" s="30"/>
      <c r="N124" s="30"/>
      <c r="O124" s="30"/>
      <c r="P124" s="30"/>
      <c r="Q124" s="30"/>
      <c r="R124" s="30"/>
      <c r="S124" s="30"/>
      <c r="T124" s="30"/>
    </row>
    <row r="125" spans="1:20" x14ac:dyDescent="0.25">
      <c r="A125" s="190">
        <v>2</v>
      </c>
      <c r="B125" s="131">
        <f>Fechas!D125</f>
        <v>0</v>
      </c>
      <c r="C125" s="30"/>
      <c r="D125" s="30"/>
      <c r="E125" s="30"/>
      <c r="F125" s="30"/>
      <c r="G125" s="30"/>
      <c r="H125" s="30"/>
      <c r="I125" s="30"/>
      <c r="J125" s="30"/>
      <c r="K125" s="30"/>
      <c r="L125" s="30"/>
      <c r="M125" s="30"/>
      <c r="N125" s="30"/>
      <c r="O125" s="30"/>
      <c r="P125" s="30"/>
      <c r="Q125" s="30"/>
      <c r="R125" s="30"/>
      <c r="S125" s="30"/>
      <c r="T125" s="30"/>
    </row>
    <row r="126" spans="1:20" x14ac:dyDescent="0.25">
      <c r="A126" s="190">
        <v>2</v>
      </c>
      <c r="B126" s="131">
        <f>Fechas!D126</f>
        <v>0</v>
      </c>
      <c r="C126" s="30"/>
      <c r="D126" s="30"/>
      <c r="E126" s="30"/>
      <c r="F126" s="30"/>
      <c r="G126" s="30"/>
      <c r="H126" s="30"/>
      <c r="I126" s="30"/>
      <c r="J126" s="30"/>
      <c r="K126" s="30"/>
      <c r="L126" s="30"/>
      <c r="M126" s="30"/>
      <c r="N126" s="30"/>
      <c r="O126" s="30"/>
      <c r="P126" s="30"/>
      <c r="Q126" s="30"/>
      <c r="R126" s="30"/>
      <c r="S126" s="30"/>
      <c r="T126" s="30"/>
    </row>
    <row r="127" spans="1:20" x14ac:dyDescent="0.25">
      <c r="A127" s="190">
        <v>2</v>
      </c>
      <c r="B127" s="131">
        <f>Fechas!D127</f>
        <v>0</v>
      </c>
      <c r="C127" s="30"/>
      <c r="D127" s="30"/>
      <c r="E127" s="30"/>
      <c r="F127" s="30"/>
      <c r="G127" s="30"/>
      <c r="H127" s="30"/>
      <c r="I127" s="30"/>
      <c r="J127" s="30"/>
      <c r="K127" s="30"/>
      <c r="L127" s="30"/>
      <c r="M127" s="30"/>
      <c r="N127" s="30"/>
      <c r="O127" s="30"/>
      <c r="P127" s="30"/>
      <c r="Q127" s="30"/>
      <c r="R127" s="30"/>
      <c r="S127" s="30"/>
      <c r="T127" s="30"/>
    </row>
    <row r="128" spans="1:20" x14ac:dyDescent="0.25">
      <c r="A128" s="190">
        <v>2</v>
      </c>
      <c r="B128" s="131">
        <f>Fechas!D128</f>
        <v>0</v>
      </c>
      <c r="C128" s="30"/>
      <c r="D128" s="30"/>
      <c r="E128" s="30"/>
      <c r="F128" s="30"/>
      <c r="G128" s="30"/>
      <c r="H128" s="30"/>
      <c r="I128" s="30"/>
      <c r="J128" s="30"/>
      <c r="K128" s="30"/>
      <c r="L128" s="30"/>
      <c r="M128" s="30"/>
      <c r="N128" s="30"/>
      <c r="O128" s="30"/>
      <c r="P128" s="30"/>
      <c r="Q128" s="30"/>
      <c r="R128" s="30"/>
      <c r="S128" s="30"/>
      <c r="T128" s="30"/>
    </row>
    <row r="129" spans="1:20" x14ac:dyDescent="0.25">
      <c r="A129" s="190">
        <v>2</v>
      </c>
      <c r="B129" s="131">
        <f>Fechas!D129</f>
        <v>0</v>
      </c>
      <c r="C129" s="30"/>
      <c r="D129" s="30"/>
      <c r="E129" s="30"/>
      <c r="F129" s="30"/>
      <c r="G129" s="30"/>
      <c r="H129" s="30"/>
      <c r="I129" s="30"/>
      <c r="J129" s="30"/>
      <c r="K129" s="30"/>
      <c r="L129" s="30"/>
      <c r="M129" s="30"/>
      <c r="N129" s="30"/>
      <c r="O129" s="30"/>
      <c r="P129" s="30"/>
      <c r="Q129" s="30"/>
      <c r="R129" s="30"/>
      <c r="S129" s="30"/>
      <c r="T129" s="30"/>
    </row>
    <row r="130" spans="1:20" x14ac:dyDescent="0.25">
      <c r="A130" s="190">
        <v>2</v>
      </c>
      <c r="B130" s="131">
        <f>Fechas!D130</f>
        <v>0</v>
      </c>
      <c r="C130" s="30"/>
      <c r="D130" s="30"/>
      <c r="E130" s="30"/>
      <c r="F130" s="30"/>
      <c r="G130" s="30"/>
      <c r="H130" s="30"/>
      <c r="I130" s="30"/>
      <c r="J130" s="30"/>
      <c r="K130" s="30"/>
      <c r="L130" s="30"/>
      <c r="M130" s="30"/>
      <c r="N130" s="30"/>
      <c r="O130" s="30"/>
      <c r="P130" s="30"/>
      <c r="Q130" s="30"/>
      <c r="R130" s="30"/>
      <c r="S130" s="30"/>
      <c r="T130" s="30"/>
    </row>
    <row r="131" spans="1:20" x14ac:dyDescent="0.25">
      <c r="A131" s="39"/>
      <c r="B131" s="41"/>
      <c r="C131" s="1"/>
      <c r="D131" s="1"/>
      <c r="E131" s="1"/>
      <c r="L131" s="1"/>
      <c r="M131" s="1"/>
      <c r="N131" s="1"/>
    </row>
    <row r="132" spans="1:20" x14ac:dyDescent="0.25">
      <c r="A132" s="39"/>
    </row>
    <row r="133" spans="1:20" x14ac:dyDescent="0.25">
      <c r="A133" s="39"/>
    </row>
    <row r="134" spans="1:20" x14ac:dyDescent="0.25">
      <c r="A134" s="39"/>
      <c r="C134" s="157" t="s">
        <v>245</v>
      </c>
      <c r="D134" s="158"/>
      <c r="E134" s="158"/>
      <c r="F134" s="158"/>
      <c r="G134" s="158"/>
      <c r="H134" s="158"/>
      <c r="I134" s="158"/>
      <c r="J134" s="158"/>
      <c r="K134" s="159"/>
      <c r="L134" s="160" t="s">
        <v>246</v>
      </c>
      <c r="M134" s="161"/>
      <c r="N134" s="161"/>
      <c r="O134" s="161"/>
      <c r="P134" s="161"/>
      <c r="Q134" s="161"/>
      <c r="R134" s="161"/>
      <c r="S134" s="161"/>
      <c r="T134" s="162"/>
    </row>
    <row r="135" spans="1:20" ht="33" customHeight="1" x14ac:dyDescent="0.25">
      <c r="A135" s="163" t="s">
        <v>244</v>
      </c>
      <c r="B135" s="88" t="str">
        <f>B$5</f>
        <v>Cultivar</v>
      </c>
      <c r="C135" s="27" t="str">
        <f t="shared" ref="C135:J135" si="2">C$5</f>
        <v>Helada</v>
      </c>
      <c r="D135" s="27" t="str">
        <f t="shared" si="2"/>
        <v>Vuelco</v>
      </c>
      <c r="E135" s="27" t="str">
        <f t="shared" si="2"/>
        <v>Desgrane</v>
      </c>
      <c r="F135" s="27" t="str">
        <f t="shared" si="2"/>
        <v>Altura</v>
      </c>
      <c r="G135" s="27" t="str">
        <f t="shared" si="2"/>
        <v xml:space="preserve">Aspecto </v>
      </c>
      <c r="H135" s="10" t="str">
        <f t="shared" si="2"/>
        <v>Peso hectolítrico</v>
      </c>
      <c r="I135" s="10" t="str">
        <f t="shared" si="2"/>
        <v>Peso de 1000 granos</v>
      </c>
      <c r="J135" s="10" t="str">
        <f t="shared" si="2"/>
        <v>Proteina en grano</v>
      </c>
      <c r="K135" s="57" t="s">
        <v>118</v>
      </c>
      <c r="L135" s="27" t="str">
        <f t="shared" ref="L135:S135" si="3">L$5</f>
        <v>Helada</v>
      </c>
      <c r="M135" s="27" t="str">
        <f t="shared" si="3"/>
        <v>Vuelco</v>
      </c>
      <c r="N135" s="27" t="str">
        <f t="shared" si="3"/>
        <v>Desgrane</v>
      </c>
      <c r="O135" s="27" t="str">
        <f t="shared" si="3"/>
        <v>Altura</v>
      </c>
      <c r="P135" s="27" t="str">
        <f t="shared" si="3"/>
        <v xml:space="preserve">Aspecto </v>
      </c>
      <c r="Q135" s="10" t="str">
        <f t="shared" si="3"/>
        <v>Peso hectolítrico</v>
      </c>
      <c r="R135" s="10" t="str">
        <f t="shared" si="3"/>
        <v>Peso de 1000 granos</v>
      </c>
      <c r="S135" s="10" t="str">
        <f t="shared" si="3"/>
        <v>Proteina en grano</v>
      </c>
      <c r="T135" s="57" t="s">
        <v>118</v>
      </c>
    </row>
    <row r="136" spans="1:20" x14ac:dyDescent="0.25">
      <c r="A136" s="191">
        <v>3</v>
      </c>
      <c r="B136" s="131" t="str">
        <f>Fechas!D136</f>
        <v>575</v>
      </c>
      <c r="C136" s="37"/>
      <c r="D136" s="37">
        <v>0</v>
      </c>
      <c r="E136" s="37">
        <v>0</v>
      </c>
      <c r="F136" s="37"/>
      <c r="G136" s="37"/>
      <c r="H136" s="133">
        <v>83.842996142647706</v>
      </c>
      <c r="I136" s="37"/>
      <c r="J136" s="37"/>
      <c r="K136" s="37"/>
      <c r="L136" s="37"/>
      <c r="M136" s="37">
        <v>0</v>
      </c>
      <c r="N136" s="37">
        <v>0</v>
      </c>
      <c r="O136" s="133">
        <v>66</v>
      </c>
      <c r="P136" s="37"/>
      <c r="Q136" s="133">
        <v>94.178170125066899</v>
      </c>
      <c r="R136" s="37"/>
      <c r="S136" s="37"/>
      <c r="T136" s="37"/>
    </row>
    <row r="137" spans="1:20" x14ac:dyDescent="0.25">
      <c r="A137" s="191">
        <v>3</v>
      </c>
      <c r="B137" s="131" t="str">
        <f>Fechas!D137</f>
        <v>370502</v>
      </c>
      <c r="C137" s="37"/>
      <c r="D137" s="37">
        <v>0</v>
      </c>
      <c r="E137" s="37">
        <v>0</v>
      </c>
      <c r="F137" s="37"/>
      <c r="G137" s="37"/>
      <c r="H137" s="133">
        <v>82.596708666666643</v>
      </c>
      <c r="I137" s="37"/>
      <c r="J137" s="37"/>
      <c r="K137" s="37"/>
      <c r="L137" s="37"/>
      <c r="M137" s="37">
        <v>0</v>
      </c>
      <c r="N137" s="37">
        <v>0</v>
      </c>
      <c r="O137" s="133">
        <v>67.5</v>
      </c>
      <c r="P137" s="37"/>
      <c r="Q137" s="133">
        <v>87.654380285295403</v>
      </c>
      <c r="R137" s="37"/>
      <c r="S137" s="37"/>
      <c r="T137" s="37"/>
    </row>
    <row r="138" spans="1:20" x14ac:dyDescent="0.25">
      <c r="A138" s="191">
        <v>3</v>
      </c>
      <c r="B138" s="131" t="str">
        <f>Fechas!D138</f>
        <v>610 BAGUETTE</v>
      </c>
      <c r="C138" s="37"/>
      <c r="D138" s="37">
        <v>0</v>
      </c>
      <c r="E138" s="37">
        <v>0</v>
      </c>
      <c r="F138" s="37"/>
      <c r="G138" s="37"/>
      <c r="H138" s="133">
        <v>83.150811333333323</v>
      </c>
      <c r="I138" s="37"/>
      <c r="J138" s="37"/>
      <c r="K138" s="37"/>
      <c r="L138" s="37"/>
      <c r="M138" s="37">
        <v>0</v>
      </c>
      <c r="N138" s="37">
        <v>0</v>
      </c>
      <c r="O138" s="133">
        <v>76</v>
      </c>
      <c r="P138" s="37"/>
      <c r="Q138" s="133">
        <v>88.500257032671584</v>
      </c>
      <c r="R138" s="37"/>
      <c r="S138" s="37"/>
      <c r="T138" s="37"/>
    </row>
    <row r="139" spans="1:20" x14ac:dyDescent="0.25">
      <c r="A139" s="191">
        <v>3</v>
      </c>
      <c r="B139" s="131" t="str">
        <f>Fechas!D139</f>
        <v>ACA 604</v>
      </c>
      <c r="C139" s="37"/>
      <c r="D139" s="37">
        <v>0</v>
      </c>
      <c r="E139" s="37">
        <v>0</v>
      </c>
      <c r="F139" s="37"/>
      <c r="G139" s="37"/>
      <c r="H139" s="133">
        <v>86.792840681718886</v>
      </c>
      <c r="I139" s="37"/>
      <c r="J139" s="37"/>
      <c r="K139" s="37"/>
      <c r="L139" s="37"/>
      <c r="M139" s="37">
        <v>0</v>
      </c>
      <c r="N139" s="37">
        <v>0</v>
      </c>
      <c r="O139" s="133">
        <v>71.5</v>
      </c>
      <c r="P139" s="37"/>
      <c r="Q139" s="133">
        <v>89.70069981958504</v>
      </c>
      <c r="R139" s="37"/>
      <c r="S139" s="37"/>
      <c r="T139" s="37"/>
    </row>
    <row r="140" spans="1:20" x14ac:dyDescent="0.25">
      <c r="A140" s="191">
        <v>3</v>
      </c>
      <c r="B140" s="131" t="str">
        <f>Fechas!D140</f>
        <v>ACA 605</v>
      </c>
      <c r="C140" s="37"/>
      <c r="D140" s="37">
        <v>0</v>
      </c>
      <c r="E140" s="37">
        <v>0</v>
      </c>
      <c r="F140" s="37"/>
      <c r="G140" s="37"/>
      <c r="H140" s="133">
        <v>87.318079096469319</v>
      </c>
      <c r="I140" s="37"/>
      <c r="J140" s="37"/>
      <c r="K140" s="37"/>
      <c r="L140" s="37"/>
      <c r="M140" s="37">
        <v>0</v>
      </c>
      <c r="N140" s="37">
        <v>0</v>
      </c>
      <c r="O140" s="133">
        <v>71</v>
      </c>
      <c r="P140" s="37"/>
      <c r="Q140" s="133">
        <v>89.590597332533946</v>
      </c>
      <c r="R140" s="37"/>
      <c r="S140" s="37"/>
      <c r="T140" s="37"/>
    </row>
    <row r="141" spans="1:20" x14ac:dyDescent="0.25">
      <c r="A141" s="191">
        <v>3</v>
      </c>
      <c r="B141" s="131" t="str">
        <f>Fechas!D141</f>
        <v>ACA 607</v>
      </c>
      <c r="C141" s="37"/>
      <c r="D141" s="37">
        <v>0</v>
      </c>
      <c r="E141" s="37">
        <v>0</v>
      </c>
      <c r="F141" s="37"/>
      <c r="G141" s="37"/>
      <c r="H141" s="133">
        <v>83.424266809314346</v>
      </c>
      <c r="I141" s="37"/>
      <c r="J141" s="37"/>
      <c r="K141" s="37"/>
      <c r="L141" s="37"/>
      <c r="M141" s="37">
        <v>0</v>
      </c>
      <c r="N141" s="37">
        <v>0</v>
      </c>
      <c r="O141" s="133">
        <v>69</v>
      </c>
      <c r="P141" s="37"/>
      <c r="Q141" s="133">
        <v>84.907326866823567</v>
      </c>
      <c r="R141" s="37"/>
      <c r="S141" s="37"/>
      <c r="T141" s="37"/>
    </row>
    <row r="142" spans="1:20" x14ac:dyDescent="0.25">
      <c r="A142" s="191">
        <v>3</v>
      </c>
      <c r="B142" s="131" t="str">
        <f>Fechas!D142</f>
        <v>ACA 917</v>
      </c>
      <c r="C142" s="37"/>
      <c r="D142" s="37">
        <v>0</v>
      </c>
      <c r="E142" s="37">
        <v>0</v>
      </c>
      <c r="F142" s="37"/>
      <c r="G142" s="37"/>
      <c r="H142" s="133">
        <v>90.385533532560473</v>
      </c>
      <c r="I142" s="37"/>
      <c r="J142" s="37"/>
      <c r="K142" s="37"/>
      <c r="L142" s="37"/>
      <c r="M142" s="37">
        <v>0</v>
      </c>
      <c r="N142" s="37">
        <v>0</v>
      </c>
      <c r="O142" s="133">
        <v>67</v>
      </c>
      <c r="P142" s="37"/>
      <c r="Q142" s="133">
        <v>93.820041815641403</v>
      </c>
      <c r="R142" s="37"/>
      <c r="S142" s="37"/>
      <c r="T142" s="37"/>
    </row>
    <row r="143" spans="1:20" x14ac:dyDescent="0.25">
      <c r="A143" s="191">
        <v>3</v>
      </c>
      <c r="B143" s="131" t="str">
        <f>Fechas!D143</f>
        <v>ACA 921</v>
      </c>
      <c r="C143" s="37"/>
      <c r="D143" s="37">
        <v>0</v>
      </c>
      <c r="E143" s="37">
        <v>0</v>
      </c>
      <c r="F143" s="37"/>
      <c r="G143" s="37"/>
      <c r="H143" s="133">
        <v>86.532788860404693</v>
      </c>
      <c r="I143" s="37"/>
      <c r="J143" s="37"/>
      <c r="K143" s="37"/>
      <c r="L143" s="37"/>
      <c r="M143" s="37">
        <v>0</v>
      </c>
      <c r="N143" s="37">
        <v>0</v>
      </c>
      <c r="O143" s="133">
        <v>69</v>
      </c>
      <c r="P143" s="37"/>
      <c r="Q143" s="133">
        <v>88.4253047000458</v>
      </c>
      <c r="R143" s="37"/>
      <c r="S143" s="37"/>
      <c r="T143" s="37"/>
    </row>
    <row r="144" spans="1:20" x14ac:dyDescent="0.25">
      <c r="A144" s="191">
        <v>3</v>
      </c>
      <c r="B144" s="131" t="str">
        <f>Fechas!D144</f>
        <v>ÁLAMO</v>
      </c>
      <c r="C144" s="37"/>
      <c r="D144" s="37">
        <v>0</v>
      </c>
      <c r="E144" s="37">
        <v>0</v>
      </c>
      <c r="F144" s="37"/>
      <c r="G144" s="37"/>
      <c r="H144" s="133">
        <v>77.076803999999981</v>
      </c>
      <c r="I144" s="37"/>
      <c r="J144" s="37"/>
      <c r="K144" s="37"/>
      <c r="L144" s="37"/>
      <c r="M144" s="37">
        <v>0</v>
      </c>
      <c r="N144" s="37">
        <v>0</v>
      </c>
      <c r="O144" s="133">
        <v>66</v>
      </c>
      <c r="P144" s="37"/>
      <c r="Q144" s="133">
        <v>85.142937333333307</v>
      </c>
      <c r="R144" s="37"/>
      <c r="S144" s="37"/>
      <c r="T144" s="37"/>
    </row>
    <row r="145" spans="1:20" x14ac:dyDescent="0.25">
      <c r="A145" s="191">
        <v>3</v>
      </c>
      <c r="B145" s="131" t="str">
        <f>Fechas!D145</f>
        <v>ARCE</v>
      </c>
      <c r="C145" s="37"/>
      <c r="D145" s="37">
        <v>0</v>
      </c>
      <c r="E145" s="37">
        <v>0</v>
      </c>
      <c r="F145" s="37"/>
      <c r="G145" s="37"/>
      <c r="H145" s="133">
        <v>89.444858502233728</v>
      </c>
      <c r="I145" s="37"/>
      <c r="J145" s="37"/>
      <c r="K145" s="37"/>
      <c r="L145" s="37"/>
      <c r="M145" s="37">
        <v>0</v>
      </c>
      <c r="N145" s="37">
        <v>0</v>
      </c>
      <c r="O145" s="133">
        <v>71</v>
      </c>
      <c r="P145" s="37"/>
      <c r="Q145" s="133">
        <v>92.7026814902339</v>
      </c>
      <c r="R145" s="37"/>
      <c r="S145" s="37"/>
      <c r="T145" s="37"/>
    </row>
    <row r="146" spans="1:20" x14ac:dyDescent="0.25">
      <c r="A146" s="191">
        <v>3</v>
      </c>
      <c r="B146" s="131" t="str">
        <f>Fechas!D146</f>
        <v>AROMO</v>
      </c>
      <c r="C146" s="37"/>
      <c r="D146" s="37">
        <v>0</v>
      </c>
      <c r="E146" s="37">
        <v>0</v>
      </c>
      <c r="F146" s="37"/>
      <c r="G146" s="37"/>
      <c r="H146" s="133">
        <v>86.699953602646701</v>
      </c>
      <c r="I146" s="37"/>
      <c r="J146" s="37"/>
      <c r="K146" s="37"/>
      <c r="L146" s="37"/>
      <c r="M146" s="37">
        <v>0</v>
      </c>
      <c r="N146" s="37">
        <v>0</v>
      </c>
      <c r="O146" s="133">
        <v>52.5</v>
      </c>
      <c r="P146" s="37"/>
      <c r="Q146" s="133">
        <v>86.494174984725475</v>
      </c>
      <c r="R146" s="37"/>
      <c r="S146" s="37"/>
      <c r="T146" s="37"/>
    </row>
    <row r="147" spans="1:20" x14ac:dyDescent="0.25">
      <c r="A147" s="191">
        <v>3</v>
      </c>
      <c r="B147" s="131" t="str">
        <f>Fechas!D147</f>
        <v>BAGUETTE 525</v>
      </c>
      <c r="C147" s="37"/>
      <c r="D147" s="37">
        <v>0</v>
      </c>
      <c r="E147" s="37">
        <v>0</v>
      </c>
      <c r="F147" s="37"/>
      <c r="G147" s="37"/>
      <c r="H147" s="133">
        <v>87.31812870726408</v>
      </c>
      <c r="I147" s="37"/>
      <c r="J147" s="37"/>
      <c r="K147" s="37"/>
      <c r="L147" s="37"/>
      <c r="M147" s="37">
        <v>0</v>
      </c>
      <c r="N147" s="37">
        <v>0</v>
      </c>
      <c r="O147" s="133">
        <v>71</v>
      </c>
      <c r="P147" s="37"/>
      <c r="Q147" s="133">
        <v>84.836387377075013</v>
      </c>
      <c r="R147" s="37"/>
      <c r="S147" s="37"/>
      <c r="T147" s="37"/>
    </row>
    <row r="148" spans="1:20" x14ac:dyDescent="0.25">
      <c r="A148" s="191">
        <v>3</v>
      </c>
      <c r="B148" s="131" t="str">
        <f>Fechas!D148</f>
        <v>BUCK AIMARÁ</v>
      </c>
      <c r="C148" s="37"/>
      <c r="D148" s="37">
        <v>0</v>
      </c>
      <c r="E148" s="37">
        <v>0</v>
      </c>
      <c r="F148" s="37"/>
      <c r="G148" s="37"/>
      <c r="H148" s="133">
        <v>89.159369162481497</v>
      </c>
      <c r="I148" s="37"/>
      <c r="J148" s="37"/>
      <c r="K148" s="37"/>
      <c r="L148" s="37"/>
      <c r="M148" s="37">
        <v>0</v>
      </c>
      <c r="N148" s="37">
        <v>0</v>
      </c>
      <c r="O148" s="133">
        <v>66</v>
      </c>
      <c r="P148" s="37"/>
      <c r="Q148" s="133">
        <v>85.202227313277248</v>
      </c>
      <c r="R148" s="37"/>
      <c r="S148" s="37"/>
      <c r="T148" s="37"/>
    </row>
    <row r="149" spans="1:20" x14ac:dyDescent="0.25">
      <c r="A149" s="191">
        <v>3</v>
      </c>
      <c r="B149" s="131" t="str">
        <f>Fechas!D149</f>
        <v>BUCK BRAVÍO CL2</v>
      </c>
      <c r="C149" s="37"/>
      <c r="D149" s="37">
        <v>0</v>
      </c>
      <c r="E149" s="37">
        <v>0</v>
      </c>
      <c r="F149" s="37"/>
      <c r="G149" s="37"/>
      <c r="H149" s="133">
        <v>81.508839578031299</v>
      </c>
      <c r="I149" s="37"/>
      <c r="J149" s="37"/>
      <c r="K149" s="37"/>
      <c r="L149" s="37"/>
      <c r="M149" s="37">
        <v>0</v>
      </c>
      <c r="N149" s="37">
        <v>0</v>
      </c>
      <c r="O149" s="133">
        <v>56</v>
      </c>
      <c r="P149" s="37"/>
      <c r="Q149" s="133">
        <v>87.033914097976222</v>
      </c>
      <c r="R149" s="37"/>
      <c r="S149" s="37"/>
      <c r="T149" s="37"/>
    </row>
    <row r="150" spans="1:20" x14ac:dyDescent="0.25">
      <c r="A150" s="191">
        <v>3</v>
      </c>
      <c r="B150" s="131" t="str">
        <f>Fechas!D150</f>
        <v>BUCK COLIHUE</v>
      </c>
      <c r="C150" s="37"/>
      <c r="D150" s="37">
        <v>0</v>
      </c>
      <c r="E150" s="37">
        <v>0</v>
      </c>
      <c r="F150" s="37"/>
      <c r="G150" s="37"/>
      <c r="H150" s="133">
        <v>84.822690544560331</v>
      </c>
      <c r="I150" s="37"/>
      <c r="J150" s="37"/>
      <c r="K150" s="37"/>
      <c r="L150" s="37"/>
      <c r="M150" s="37">
        <v>0</v>
      </c>
      <c r="N150" s="37">
        <v>0</v>
      </c>
      <c r="O150" s="133">
        <v>74</v>
      </c>
      <c r="P150" s="37"/>
      <c r="Q150" s="133">
        <v>87.244011079557524</v>
      </c>
      <c r="R150" s="37"/>
      <c r="S150" s="37"/>
      <c r="T150" s="37"/>
    </row>
    <row r="151" spans="1:20" x14ac:dyDescent="0.25">
      <c r="A151" s="191">
        <v>3</v>
      </c>
      <c r="B151" s="131" t="str">
        <f>Fechas!D151</f>
        <v>BUCK FULGOR</v>
      </c>
      <c r="C151" s="37"/>
      <c r="D151" s="37">
        <v>0</v>
      </c>
      <c r="E151" s="37">
        <v>0</v>
      </c>
      <c r="F151" s="37"/>
      <c r="G151" s="37"/>
      <c r="H151" s="133">
        <v>86.392291294150979</v>
      </c>
      <c r="I151" s="37"/>
      <c r="J151" s="37"/>
      <c r="K151" s="37"/>
      <c r="L151" s="37"/>
      <c r="M151" s="37">
        <v>0</v>
      </c>
      <c r="N151" s="37">
        <v>0</v>
      </c>
      <c r="O151" s="133">
        <v>71.5</v>
      </c>
      <c r="P151" s="37"/>
      <c r="Q151" s="133">
        <v>85.222722329966828</v>
      </c>
      <c r="R151" s="37"/>
      <c r="S151" s="37"/>
      <c r="T151" s="37"/>
    </row>
    <row r="152" spans="1:20" x14ac:dyDescent="0.25">
      <c r="A152" s="191">
        <v>3</v>
      </c>
      <c r="B152" s="131" t="str">
        <f>Fechas!D152</f>
        <v>BUCK PRETAL</v>
      </c>
      <c r="C152" s="37"/>
      <c r="D152" s="37">
        <v>0</v>
      </c>
      <c r="E152" s="37">
        <v>0</v>
      </c>
      <c r="F152" s="37"/>
      <c r="G152" s="37"/>
      <c r="H152" s="133">
        <v>82.432738666666651</v>
      </c>
      <c r="I152" s="37"/>
      <c r="J152" s="37"/>
      <c r="K152" s="37"/>
      <c r="L152" s="37"/>
      <c r="M152" s="37">
        <v>0</v>
      </c>
      <c r="N152" s="37">
        <v>0</v>
      </c>
      <c r="O152" s="133">
        <v>63</v>
      </c>
      <c r="P152" s="37"/>
      <c r="Q152" s="133">
        <v>83.120086455217418</v>
      </c>
      <c r="R152" s="37"/>
      <c r="S152" s="37"/>
      <c r="T152" s="37"/>
    </row>
    <row r="153" spans="1:20" x14ac:dyDescent="0.25">
      <c r="A153" s="191">
        <v>3</v>
      </c>
      <c r="B153" s="131" t="str">
        <f>Fechas!D153</f>
        <v>FD20WW0506 (HB4)</v>
      </c>
      <c r="C153" s="37"/>
      <c r="D153" s="37">
        <v>0</v>
      </c>
      <c r="E153" s="37">
        <v>0</v>
      </c>
      <c r="F153" s="37"/>
      <c r="G153" s="37"/>
      <c r="H153" s="133">
        <v>80.823473925709337</v>
      </c>
      <c r="I153" s="37"/>
      <c r="J153" s="37"/>
      <c r="K153" s="37"/>
      <c r="L153" s="37"/>
      <c r="M153" s="37">
        <v>0</v>
      </c>
      <c r="N153" s="37">
        <v>0</v>
      </c>
      <c r="O153" s="133">
        <v>59</v>
      </c>
      <c r="P153" s="37"/>
      <c r="Q153" s="133">
        <v>82.090471999999991</v>
      </c>
      <c r="R153" s="37"/>
      <c r="S153" s="37"/>
      <c r="T153" s="37"/>
    </row>
    <row r="154" spans="1:20" x14ac:dyDescent="0.25">
      <c r="A154" s="191">
        <v>3</v>
      </c>
      <c r="B154" s="131" t="str">
        <f>Fechas!D154</f>
        <v>GINGKO</v>
      </c>
      <c r="C154" s="37"/>
      <c r="D154" s="37">
        <v>0</v>
      </c>
      <c r="E154" s="37">
        <v>0</v>
      </c>
      <c r="F154" s="37"/>
      <c r="G154" s="37"/>
      <c r="H154" s="133">
        <v>86.439094196882294</v>
      </c>
      <c r="I154" s="37"/>
      <c r="J154" s="37"/>
      <c r="K154" s="37"/>
      <c r="L154" s="37"/>
      <c r="M154" s="37">
        <v>0</v>
      </c>
      <c r="N154" s="37">
        <v>0</v>
      </c>
      <c r="O154" s="133">
        <v>76</v>
      </c>
      <c r="P154" s="37"/>
      <c r="Q154" s="133">
        <v>91.112591796384734</v>
      </c>
      <c r="R154" s="37"/>
      <c r="S154" s="37"/>
      <c r="T154" s="37"/>
    </row>
    <row r="155" spans="1:20" x14ac:dyDescent="0.25">
      <c r="A155" s="191">
        <v>3</v>
      </c>
      <c r="B155" s="131" t="str">
        <f>Fechas!D155</f>
        <v>IS CANARIO</v>
      </c>
      <c r="C155" s="37"/>
      <c r="D155" s="37">
        <v>0</v>
      </c>
      <c r="E155" s="37">
        <v>0</v>
      </c>
      <c r="F155" s="37"/>
      <c r="G155" s="37"/>
      <c r="H155" s="133">
        <v>84.379997333333321</v>
      </c>
      <c r="I155" s="37"/>
      <c r="J155" s="37"/>
      <c r="K155" s="37"/>
      <c r="L155" s="37"/>
      <c r="M155" s="37">
        <v>0</v>
      </c>
      <c r="N155" s="37">
        <v>0</v>
      </c>
      <c r="O155" s="133">
        <v>71.5</v>
      </c>
      <c r="P155" s="37"/>
      <c r="Q155" s="133">
        <v>84.948280666666619</v>
      </c>
      <c r="R155" s="37"/>
      <c r="S155" s="37"/>
      <c r="T155" s="37"/>
    </row>
    <row r="156" spans="1:20" x14ac:dyDescent="0.25">
      <c r="A156" s="191">
        <v>3</v>
      </c>
      <c r="B156" s="131" t="str">
        <f>Fechas!D156</f>
        <v>IS TORDO</v>
      </c>
      <c r="C156" s="37"/>
      <c r="D156" s="37">
        <v>0</v>
      </c>
      <c r="E156" s="37">
        <v>0</v>
      </c>
      <c r="F156" s="37"/>
      <c r="G156" s="37"/>
      <c r="H156" s="133">
        <v>94.092483957004433</v>
      </c>
      <c r="I156" s="37"/>
      <c r="J156" s="37"/>
      <c r="K156" s="37"/>
      <c r="L156" s="37"/>
      <c r="M156" s="37">
        <v>0</v>
      </c>
      <c r="N156" s="37">
        <v>0</v>
      </c>
      <c r="O156" s="133">
        <v>58</v>
      </c>
      <c r="P156" s="37"/>
      <c r="Q156" s="133">
        <v>81.712950394694317</v>
      </c>
      <c r="R156" s="37"/>
      <c r="S156" s="37"/>
      <c r="T156" s="37"/>
    </row>
    <row r="157" spans="1:20" x14ac:dyDescent="0.25">
      <c r="A157" s="191">
        <v>3</v>
      </c>
      <c r="B157" s="131" t="str">
        <f>Fechas!D157</f>
        <v>JURAMENTO</v>
      </c>
      <c r="C157" s="37"/>
      <c r="D157" s="37">
        <v>0</v>
      </c>
      <c r="E157" s="37">
        <v>0</v>
      </c>
      <c r="F157" s="37"/>
      <c r="G157" s="37"/>
      <c r="H157" s="133">
        <v>93.292438527909283</v>
      </c>
      <c r="I157" s="37"/>
      <c r="J157" s="37"/>
      <c r="K157" s="37"/>
      <c r="L157" s="37"/>
      <c r="M157" s="37">
        <v>0</v>
      </c>
      <c r="N157" s="37">
        <v>0</v>
      </c>
      <c r="O157" s="133">
        <v>70</v>
      </c>
      <c r="P157" s="37"/>
      <c r="Q157" s="133">
        <v>77.352893333333327</v>
      </c>
      <c r="R157" s="37"/>
      <c r="S157" s="37"/>
      <c r="T157" s="37"/>
    </row>
    <row r="158" spans="1:20" x14ac:dyDescent="0.25">
      <c r="A158" s="191">
        <v>3</v>
      </c>
      <c r="B158" s="131" t="str">
        <f>Fechas!D158</f>
        <v>KLEIN BALLESTA</v>
      </c>
      <c r="C158" s="37"/>
      <c r="D158" s="37">
        <v>0</v>
      </c>
      <c r="E158" s="37">
        <v>0</v>
      </c>
      <c r="F158" s="37"/>
      <c r="G158" s="37"/>
      <c r="H158" s="133">
        <v>80.132010666666659</v>
      </c>
      <c r="I158" s="37"/>
      <c r="J158" s="37"/>
      <c r="K158" s="37"/>
      <c r="L158" s="37"/>
      <c r="M158" s="37">
        <v>0</v>
      </c>
      <c r="N158" s="37">
        <v>0</v>
      </c>
      <c r="O158" s="133">
        <v>68</v>
      </c>
      <c r="P158" s="37"/>
      <c r="Q158" s="133">
        <v>75.892133999999984</v>
      </c>
      <c r="R158" s="37"/>
      <c r="S158" s="37"/>
      <c r="T158" s="37"/>
    </row>
    <row r="159" spans="1:20" x14ac:dyDescent="0.25">
      <c r="A159" s="191">
        <v>3</v>
      </c>
      <c r="B159" s="131" t="str">
        <f>Fechas!D159</f>
        <v>KLEIN LEYENDA</v>
      </c>
      <c r="C159" s="37"/>
      <c r="D159" s="37">
        <v>0</v>
      </c>
      <c r="E159" s="37">
        <v>0</v>
      </c>
      <c r="F159" s="37"/>
      <c r="G159" s="37"/>
      <c r="H159" s="133">
        <v>85.140358666666643</v>
      </c>
      <c r="I159" s="37"/>
      <c r="J159" s="37"/>
      <c r="K159" s="37"/>
      <c r="L159" s="37"/>
      <c r="M159" s="37">
        <v>0</v>
      </c>
      <c r="N159" s="37">
        <v>0</v>
      </c>
      <c r="O159" s="133">
        <v>58.5</v>
      </c>
      <c r="P159" s="37"/>
      <c r="Q159" s="133">
        <v>83.834431322840388</v>
      </c>
      <c r="R159" s="37"/>
      <c r="S159" s="37"/>
      <c r="T159" s="37"/>
    </row>
    <row r="160" spans="1:20" x14ac:dyDescent="0.25">
      <c r="A160" s="191">
        <v>3</v>
      </c>
      <c r="B160" s="131" t="str">
        <f>Fechas!D160</f>
        <v>KLEIN LITIO</v>
      </c>
      <c r="C160" s="37"/>
      <c r="D160" s="37">
        <v>0</v>
      </c>
      <c r="E160" s="37">
        <v>0</v>
      </c>
      <c r="F160" s="37"/>
      <c r="G160" s="37"/>
      <c r="H160" s="133">
        <v>86.601325641829021</v>
      </c>
      <c r="I160" s="37"/>
      <c r="J160" s="37"/>
      <c r="K160" s="37"/>
      <c r="L160" s="37"/>
      <c r="M160" s="37">
        <v>0</v>
      </c>
      <c r="N160" s="37">
        <v>0</v>
      </c>
      <c r="O160" s="133">
        <v>58</v>
      </c>
      <c r="P160" s="37"/>
      <c r="Q160" s="133">
        <v>88.474399331604161</v>
      </c>
      <c r="R160" s="37"/>
      <c r="S160" s="37"/>
      <c r="T160" s="37"/>
    </row>
    <row r="161" spans="1:20" x14ac:dyDescent="0.25">
      <c r="A161" s="191">
        <v>3</v>
      </c>
      <c r="B161" s="131" t="str">
        <f>Fechas!D161</f>
        <v>LG MORO</v>
      </c>
      <c r="C161" s="37"/>
      <c r="D161" s="37">
        <v>0</v>
      </c>
      <c r="E161" s="37">
        <v>0</v>
      </c>
      <c r="F161" s="37"/>
      <c r="G161" s="37"/>
      <c r="H161" s="133">
        <v>76.388102666666654</v>
      </c>
      <c r="I161" s="37"/>
      <c r="J161" s="37"/>
      <c r="K161" s="37"/>
      <c r="L161" s="37"/>
      <c r="M161" s="37">
        <v>0</v>
      </c>
      <c r="N161" s="37">
        <v>0</v>
      </c>
      <c r="O161" s="133">
        <v>63.5</v>
      </c>
      <c r="P161" s="37"/>
      <c r="Q161" s="133">
        <v>80.388549999999967</v>
      </c>
      <c r="R161" s="37"/>
      <c r="S161" s="37"/>
      <c r="T161" s="37"/>
    </row>
    <row r="162" spans="1:20" x14ac:dyDescent="0.25">
      <c r="A162" s="191">
        <v>3</v>
      </c>
      <c r="B162" s="131" t="str">
        <f>Fechas!D162</f>
        <v>LG PICAZO</v>
      </c>
      <c r="C162" s="37"/>
      <c r="D162" s="37">
        <v>0</v>
      </c>
      <c r="E162" s="37">
        <v>0</v>
      </c>
      <c r="F162" s="37"/>
      <c r="G162" s="37"/>
      <c r="H162" s="133">
        <v>87.25263309319466</v>
      </c>
      <c r="I162" s="37"/>
      <c r="J162" s="37"/>
      <c r="K162" s="37"/>
      <c r="L162" s="37"/>
      <c r="M162" s="37">
        <v>0</v>
      </c>
      <c r="N162" s="37">
        <v>0</v>
      </c>
      <c r="O162" s="133">
        <v>65</v>
      </c>
      <c r="P162" s="37"/>
      <c r="Q162" s="133">
        <v>92.820866932966169</v>
      </c>
      <c r="R162" s="37"/>
      <c r="S162" s="37"/>
      <c r="T162" s="37"/>
    </row>
    <row r="163" spans="1:20" x14ac:dyDescent="0.25">
      <c r="A163" s="191">
        <v>3</v>
      </c>
      <c r="B163" s="131" t="str">
        <f>Fechas!D163</f>
        <v>LG TOBIANO</v>
      </c>
      <c r="C163" s="37"/>
      <c r="D163" s="37">
        <v>0</v>
      </c>
      <c r="E163" s="37">
        <v>0</v>
      </c>
      <c r="F163" s="37"/>
      <c r="G163" s="37"/>
      <c r="H163" s="133">
        <v>87.846639441003092</v>
      </c>
      <c r="I163" s="37"/>
      <c r="J163" s="37"/>
      <c r="K163" s="37"/>
      <c r="L163" s="37"/>
      <c r="M163" s="37">
        <v>0</v>
      </c>
      <c r="N163" s="37">
        <v>0</v>
      </c>
      <c r="O163" s="133">
        <v>63.5</v>
      </c>
      <c r="P163" s="37"/>
      <c r="Q163" s="133">
        <v>85.93006136751184</v>
      </c>
      <c r="R163" s="37"/>
      <c r="S163" s="37"/>
      <c r="T163" s="37"/>
    </row>
    <row r="164" spans="1:20" x14ac:dyDescent="0.25">
      <c r="A164" s="191">
        <v>3</v>
      </c>
      <c r="B164" s="131" t="str">
        <f>Fechas!D164</f>
        <v>MIGNON</v>
      </c>
      <c r="C164" s="37"/>
      <c r="D164" s="37">
        <v>0</v>
      </c>
      <c r="E164" s="37">
        <v>0</v>
      </c>
      <c r="F164" s="37"/>
      <c r="G164" s="37"/>
      <c r="H164" s="133">
        <v>85.108314666666629</v>
      </c>
      <c r="I164" s="37"/>
      <c r="J164" s="37"/>
      <c r="K164" s="37"/>
      <c r="L164" s="37"/>
      <c r="M164" s="37">
        <v>0</v>
      </c>
      <c r="N164" s="37">
        <v>0</v>
      </c>
      <c r="O164" s="133">
        <v>59</v>
      </c>
      <c r="P164" s="37"/>
      <c r="Q164" s="133">
        <v>89.727655060431232</v>
      </c>
      <c r="R164" s="37"/>
      <c r="S164" s="37"/>
      <c r="T164" s="37"/>
    </row>
    <row r="165" spans="1:20" x14ac:dyDescent="0.25">
      <c r="A165" s="191">
        <v>3</v>
      </c>
      <c r="B165" s="131" t="str">
        <f>Fechas!D165</f>
        <v>MS INTA 521</v>
      </c>
      <c r="C165" s="37"/>
      <c r="D165" s="37">
        <v>0</v>
      </c>
      <c r="E165" s="37">
        <v>0</v>
      </c>
      <c r="F165" s="37"/>
      <c r="G165" s="37"/>
      <c r="H165" s="133">
        <v>81.061243333333294</v>
      </c>
      <c r="I165" s="14"/>
      <c r="J165" s="14"/>
      <c r="K165" s="14"/>
      <c r="L165" s="37"/>
      <c r="M165" s="37">
        <v>0</v>
      </c>
      <c r="N165" s="37">
        <v>0</v>
      </c>
      <c r="O165" s="133">
        <v>74</v>
      </c>
      <c r="P165" s="37"/>
      <c r="Q165" s="133">
        <v>76.199399999999955</v>
      </c>
      <c r="R165" s="14"/>
      <c r="S165" s="14"/>
      <c r="T165" s="14"/>
    </row>
    <row r="166" spans="1:20" x14ac:dyDescent="0.25">
      <c r="A166" s="191">
        <v>3</v>
      </c>
      <c r="B166" s="131" t="str">
        <f>Fechas!D166</f>
        <v>MS INTA 924</v>
      </c>
      <c r="C166" s="37"/>
      <c r="D166" s="37">
        <v>0</v>
      </c>
      <c r="E166" s="37">
        <v>0</v>
      </c>
      <c r="F166" s="37"/>
      <c r="G166" s="37"/>
      <c r="H166" s="133">
        <v>89.766029352944898</v>
      </c>
      <c r="I166" s="14"/>
      <c r="J166" s="14"/>
      <c r="K166" s="14"/>
      <c r="L166" s="37"/>
      <c r="M166" s="37">
        <v>0</v>
      </c>
      <c r="N166" s="37">
        <v>0</v>
      </c>
      <c r="O166" s="133">
        <v>76</v>
      </c>
      <c r="P166" s="37"/>
      <c r="Q166" s="133">
        <v>91.169892325892818</v>
      </c>
      <c r="R166" s="14"/>
      <c r="S166" s="14"/>
      <c r="T166" s="14"/>
    </row>
    <row r="167" spans="1:20" x14ac:dyDescent="0.25">
      <c r="A167" s="191">
        <v>3</v>
      </c>
      <c r="B167" s="131" t="str">
        <f>Fechas!D167</f>
        <v>MS INTA BONAERENSE 423</v>
      </c>
      <c r="C167" s="37"/>
      <c r="D167" s="37">
        <v>0</v>
      </c>
      <c r="E167" s="37">
        <v>0</v>
      </c>
      <c r="F167" s="37"/>
      <c r="G167" s="37"/>
      <c r="H167" s="133">
        <v>84.477785083631517</v>
      </c>
      <c r="I167" s="14"/>
      <c r="J167" s="14"/>
      <c r="K167" s="14"/>
      <c r="L167" s="37"/>
      <c r="M167" s="37">
        <v>0</v>
      </c>
      <c r="N167" s="37">
        <v>0</v>
      </c>
      <c r="O167" s="133">
        <v>61</v>
      </c>
      <c r="P167" s="37"/>
      <c r="Q167" s="133">
        <v>82.464294563686579</v>
      </c>
      <c r="R167" s="14"/>
      <c r="S167" s="14"/>
      <c r="T167" s="14"/>
    </row>
    <row r="168" spans="1:20" x14ac:dyDescent="0.25">
      <c r="A168" s="191">
        <v>3</v>
      </c>
      <c r="B168" s="131" t="str">
        <f>Fechas!D168</f>
        <v>NEO 30T23</v>
      </c>
      <c r="C168" s="37"/>
      <c r="D168" s="37">
        <v>0</v>
      </c>
      <c r="E168" s="37">
        <v>0</v>
      </c>
      <c r="F168" s="37"/>
      <c r="G168" s="37"/>
      <c r="H168" s="133">
        <v>88.558376058793897</v>
      </c>
      <c r="I168" s="14"/>
      <c r="J168" s="14"/>
      <c r="K168" s="14"/>
      <c r="L168" s="37"/>
      <c r="M168" s="37">
        <v>0</v>
      </c>
      <c r="N168" s="37">
        <v>0</v>
      </c>
      <c r="O168" s="133">
        <v>71</v>
      </c>
      <c r="P168" s="37"/>
      <c r="Q168" s="133">
        <v>85.113328965599223</v>
      </c>
      <c r="R168" s="14"/>
      <c r="S168" s="14"/>
      <c r="T168" s="14"/>
    </row>
    <row r="169" spans="1:20" x14ac:dyDescent="0.25">
      <c r="A169" s="191">
        <v>3</v>
      </c>
      <c r="B169" s="131" t="str">
        <f>Fechas!D169</f>
        <v>RGT QUIRIKO</v>
      </c>
      <c r="C169" s="37"/>
      <c r="D169" s="37">
        <v>0</v>
      </c>
      <c r="E169" s="37">
        <v>0</v>
      </c>
      <c r="F169" s="37"/>
      <c r="G169" s="37"/>
      <c r="H169" s="133">
        <v>89.182802806170073</v>
      </c>
      <c r="I169" s="14"/>
      <c r="J169" s="14"/>
      <c r="K169" s="14"/>
      <c r="L169" s="37"/>
      <c r="M169" s="37">
        <v>0</v>
      </c>
      <c r="N169" s="37">
        <v>0</v>
      </c>
      <c r="O169" s="133">
        <v>66</v>
      </c>
      <c r="P169" s="37"/>
      <c r="Q169" s="133">
        <v>90.07116068406377</v>
      </c>
      <c r="R169" s="14"/>
      <c r="S169" s="14"/>
      <c r="T169" s="14"/>
    </row>
    <row r="170" spans="1:20" x14ac:dyDescent="0.25">
      <c r="A170" s="191">
        <v>3</v>
      </c>
      <c r="B170" s="131" t="str">
        <f>Fechas!D170</f>
        <v>ZONDA</v>
      </c>
      <c r="C170" s="14"/>
      <c r="D170" s="37">
        <v>0</v>
      </c>
      <c r="E170" s="37">
        <v>0</v>
      </c>
      <c r="F170" s="14"/>
      <c r="G170" s="14"/>
      <c r="H170" s="133">
        <v>85.533796666666618</v>
      </c>
      <c r="I170" s="14"/>
      <c r="J170" s="14"/>
      <c r="K170" s="14"/>
      <c r="L170" s="14"/>
      <c r="M170" s="37">
        <v>0</v>
      </c>
      <c r="N170" s="37">
        <v>0</v>
      </c>
      <c r="O170" s="133">
        <v>57.5</v>
      </c>
      <c r="P170" s="14"/>
      <c r="Q170" s="133">
        <v>85.396183578031298</v>
      </c>
      <c r="R170" s="14"/>
      <c r="S170" s="14"/>
      <c r="T170" s="14"/>
    </row>
    <row r="171" spans="1:20" x14ac:dyDescent="0.25">
      <c r="A171" s="191">
        <v>3</v>
      </c>
      <c r="B171" s="131">
        <f>Fechas!D171</f>
        <v>0</v>
      </c>
      <c r="C171" s="14"/>
      <c r="D171" s="14"/>
      <c r="E171" s="14"/>
      <c r="F171" s="14"/>
      <c r="G171" s="14"/>
      <c r="H171" s="14"/>
      <c r="I171" s="14"/>
      <c r="J171" s="14"/>
      <c r="K171" s="14"/>
      <c r="L171" s="14"/>
      <c r="M171" s="14"/>
      <c r="N171" s="14"/>
      <c r="O171" s="14"/>
      <c r="P171" s="14"/>
      <c r="Q171" s="14"/>
      <c r="R171" s="14"/>
      <c r="S171" s="14"/>
      <c r="T171" s="14"/>
    </row>
    <row r="172" spans="1:20" x14ac:dyDescent="0.25">
      <c r="A172" s="191">
        <v>3</v>
      </c>
      <c r="B172" s="131">
        <f>Fechas!D172</f>
        <v>0</v>
      </c>
      <c r="C172" s="14"/>
      <c r="D172" s="14"/>
      <c r="E172" s="14"/>
      <c r="F172" s="14"/>
      <c r="G172" s="14"/>
      <c r="H172" s="14"/>
      <c r="I172" s="14"/>
      <c r="J172" s="14"/>
      <c r="K172" s="14"/>
      <c r="L172" s="14"/>
      <c r="M172" s="14"/>
      <c r="N172" s="14"/>
      <c r="O172" s="14"/>
      <c r="P172" s="14"/>
      <c r="Q172" s="14"/>
      <c r="R172" s="14"/>
      <c r="S172" s="14"/>
      <c r="T172" s="14"/>
    </row>
    <row r="173" spans="1:20" x14ac:dyDescent="0.25">
      <c r="A173" s="191">
        <v>3</v>
      </c>
      <c r="B173" s="131">
        <f>Fechas!D173</f>
        <v>0</v>
      </c>
      <c r="C173" s="87"/>
      <c r="D173" s="87"/>
      <c r="E173" s="87"/>
      <c r="F173" s="87"/>
      <c r="G173" s="87"/>
      <c r="H173" s="87"/>
      <c r="I173" s="87"/>
      <c r="J173" s="87"/>
      <c r="K173" s="14"/>
      <c r="L173" s="87"/>
      <c r="M173" s="87"/>
      <c r="N173" s="87"/>
      <c r="O173" s="87"/>
      <c r="P173" s="87"/>
      <c r="Q173" s="87"/>
      <c r="R173" s="87"/>
      <c r="S173" s="87"/>
      <c r="T173" s="14"/>
    </row>
    <row r="174" spans="1:20" x14ac:dyDescent="0.25">
      <c r="A174" s="191">
        <v>3</v>
      </c>
      <c r="B174" s="131">
        <f>Fechas!D174</f>
        <v>0</v>
      </c>
      <c r="C174" s="14"/>
      <c r="D174" s="14"/>
      <c r="E174" s="14"/>
      <c r="F174" s="14"/>
      <c r="G174" s="14"/>
      <c r="H174" s="14"/>
      <c r="I174" s="14"/>
      <c r="J174" s="14"/>
      <c r="K174" s="14"/>
      <c r="L174" s="14"/>
      <c r="M174" s="14"/>
      <c r="N174" s="14"/>
      <c r="O174" s="14"/>
      <c r="P174" s="14"/>
      <c r="Q174" s="14"/>
      <c r="R174" s="14"/>
      <c r="S174" s="14"/>
      <c r="T174" s="14"/>
    </row>
    <row r="175" spans="1:20" x14ac:dyDescent="0.25">
      <c r="A175" s="191">
        <v>3</v>
      </c>
      <c r="B175" s="131">
        <f>Fechas!D175</f>
        <v>0</v>
      </c>
      <c r="C175" s="14"/>
      <c r="D175" s="14"/>
      <c r="E175" s="14"/>
      <c r="F175" s="14"/>
      <c r="G175" s="14"/>
      <c r="H175" s="14"/>
      <c r="I175" s="14"/>
      <c r="J175" s="14"/>
      <c r="K175" s="14"/>
      <c r="L175" s="14"/>
      <c r="M175" s="14"/>
      <c r="N175" s="14"/>
      <c r="O175" s="14"/>
      <c r="P175" s="14"/>
      <c r="Q175" s="14"/>
      <c r="R175" s="14"/>
      <c r="S175" s="14"/>
      <c r="T175" s="14"/>
    </row>
    <row r="176" spans="1:20" x14ac:dyDescent="0.25">
      <c r="A176" s="191">
        <v>3</v>
      </c>
      <c r="B176" s="131">
        <f>Fechas!D176</f>
        <v>0</v>
      </c>
      <c r="C176" s="14"/>
      <c r="D176" s="14"/>
      <c r="E176" s="14"/>
      <c r="F176" s="14"/>
      <c r="G176" s="14"/>
      <c r="H176" s="14"/>
      <c r="I176" s="14"/>
      <c r="J176" s="14"/>
      <c r="K176" s="14"/>
      <c r="L176" s="14"/>
      <c r="M176" s="14"/>
      <c r="N176" s="14"/>
      <c r="O176" s="14"/>
      <c r="P176" s="14"/>
      <c r="Q176" s="14"/>
      <c r="R176" s="14"/>
      <c r="S176" s="14"/>
      <c r="T176" s="14"/>
    </row>
    <row r="177" spans="1:20" x14ac:dyDescent="0.25">
      <c r="A177" s="191">
        <v>3</v>
      </c>
      <c r="B177" s="131">
        <f>Fechas!D177</f>
        <v>0</v>
      </c>
      <c r="C177" s="14"/>
      <c r="D177" s="14"/>
      <c r="E177" s="14"/>
      <c r="F177" s="14"/>
      <c r="G177" s="14"/>
      <c r="H177" s="14"/>
      <c r="I177" s="14"/>
      <c r="J177" s="14"/>
      <c r="K177" s="14"/>
      <c r="L177" s="14"/>
      <c r="M177" s="14"/>
      <c r="N177" s="14"/>
      <c r="O177" s="14"/>
      <c r="P177" s="14"/>
      <c r="Q177" s="14"/>
      <c r="R177" s="14"/>
      <c r="S177" s="14"/>
      <c r="T177" s="14"/>
    </row>
    <row r="178" spans="1:20" x14ac:dyDescent="0.25">
      <c r="A178" s="191">
        <v>3</v>
      </c>
      <c r="B178" s="131">
        <f>Fechas!D178</f>
        <v>0</v>
      </c>
      <c r="C178" s="14"/>
      <c r="D178" s="14"/>
      <c r="E178" s="14"/>
      <c r="F178" s="14"/>
      <c r="G178" s="14"/>
      <c r="H178" s="14"/>
      <c r="I178" s="14"/>
      <c r="J178" s="14"/>
      <c r="K178" s="14"/>
      <c r="L178" s="14"/>
      <c r="M178" s="14"/>
      <c r="N178" s="14"/>
      <c r="O178" s="14"/>
      <c r="P178" s="14"/>
      <c r="Q178" s="14"/>
      <c r="R178" s="14"/>
      <c r="S178" s="14"/>
      <c r="T178" s="14"/>
    </row>
    <row r="179" spans="1:20" x14ac:dyDescent="0.25">
      <c r="A179" s="191">
        <v>3</v>
      </c>
      <c r="B179" s="131">
        <f>Fechas!D179</f>
        <v>0</v>
      </c>
      <c r="C179" s="14"/>
      <c r="D179" s="14"/>
      <c r="E179" s="14"/>
      <c r="F179" s="14"/>
      <c r="G179" s="14"/>
      <c r="H179" s="14"/>
      <c r="I179" s="14"/>
      <c r="J179" s="14"/>
      <c r="K179" s="14"/>
      <c r="L179" s="14"/>
      <c r="M179" s="14"/>
      <c r="N179" s="14"/>
      <c r="O179" s="14"/>
      <c r="P179" s="14"/>
      <c r="Q179" s="14"/>
      <c r="R179" s="14"/>
      <c r="S179" s="14"/>
      <c r="T179" s="14"/>
    </row>
    <row r="180" spans="1:20" x14ac:dyDescent="0.25">
      <c r="A180" s="191">
        <v>3</v>
      </c>
      <c r="B180" s="131">
        <f>Fechas!D180</f>
        <v>0</v>
      </c>
      <c r="C180" s="14"/>
      <c r="D180" s="14"/>
      <c r="E180" s="14"/>
      <c r="F180" s="14"/>
      <c r="G180" s="14"/>
      <c r="H180" s="14"/>
      <c r="I180" s="14"/>
      <c r="J180" s="14"/>
      <c r="K180" s="14"/>
      <c r="L180" s="14"/>
      <c r="M180" s="14"/>
      <c r="N180" s="14"/>
      <c r="O180" s="14"/>
      <c r="P180" s="14"/>
      <c r="Q180" s="14"/>
      <c r="R180" s="14"/>
      <c r="S180" s="14"/>
      <c r="T180" s="14"/>
    </row>
    <row r="181" spans="1:20" x14ac:dyDescent="0.25">
      <c r="A181" s="191">
        <v>3</v>
      </c>
      <c r="B181" s="131">
        <f>Fechas!D181</f>
        <v>0</v>
      </c>
      <c r="C181" s="14"/>
      <c r="D181" s="14"/>
      <c r="E181" s="14"/>
      <c r="F181" s="14"/>
      <c r="G181" s="14"/>
      <c r="H181" s="14"/>
      <c r="I181" s="14"/>
      <c r="J181" s="14"/>
      <c r="K181" s="14"/>
      <c r="L181" s="14"/>
      <c r="M181" s="14"/>
      <c r="N181" s="14"/>
      <c r="O181" s="14"/>
      <c r="P181" s="14"/>
      <c r="Q181" s="14"/>
      <c r="R181" s="14"/>
      <c r="S181" s="14"/>
      <c r="T181" s="14"/>
    </row>
    <row r="182" spans="1:20" x14ac:dyDescent="0.25">
      <c r="A182" s="191">
        <v>3</v>
      </c>
      <c r="B182" s="131">
        <f>Fechas!D182</f>
        <v>0</v>
      </c>
      <c r="C182" s="14"/>
      <c r="D182" s="14"/>
      <c r="E182" s="14"/>
      <c r="F182" s="14"/>
      <c r="G182" s="14"/>
      <c r="H182" s="14"/>
      <c r="I182" s="14"/>
      <c r="J182" s="14"/>
      <c r="K182" s="14"/>
      <c r="L182" s="14"/>
      <c r="M182" s="14"/>
      <c r="N182" s="14"/>
      <c r="O182" s="14"/>
      <c r="P182" s="14"/>
      <c r="Q182" s="14"/>
      <c r="R182" s="14"/>
      <c r="S182" s="14"/>
      <c r="T182" s="14"/>
    </row>
    <row r="183" spans="1:20" x14ac:dyDescent="0.25">
      <c r="A183" s="191">
        <v>3</v>
      </c>
      <c r="B183" s="131">
        <f>Fechas!D183</f>
        <v>0</v>
      </c>
      <c r="C183" s="14"/>
      <c r="D183" s="14"/>
      <c r="E183" s="14"/>
      <c r="F183" s="14"/>
      <c r="G183" s="14"/>
      <c r="H183" s="14"/>
      <c r="I183" s="14"/>
      <c r="J183" s="14"/>
      <c r="K183" s="14"/>
      <c r="L183" s="14"/>
      <c r="M183" s="14"/>
      <c r="N183" s="14"/>
      <c r="O183" s="14"/>
      <c r="P183" s="14"/>
      <c r="Q183" s="14"/>
      <c r="R183" s="14"/>
      <c r="S183" s="14"/>
      <c r="T183" s="14"/>
    </row>
    <row r="184" spans="1:20" x14ac:dyDescent="0.25">
      <c r="A184" s="191">
        <v>3</v>
      </c>
      <c r="B184" s="131">
        <f>Fechas!D184</f>
        <v>0</v>
      </c>
      <c r="C184" s="14"/>
      <c r="D184" s="14"/>
      <c r="E184" s="14"/>
      <c r="F184" s="14"/>
      <c r="G184" s="14"/>
      <c r="H184" s="14"/>
      <c r="I184" s="14"/>
      <c r="J184" s="14"/>
      <c r="K184" s="14"/>
      <c r="L184" s="14"/>
      <c r="M184" s="14"/>
      <c r="N184" s="14"/>
      <c r="O184" s="14"/>
      <c r="P184" s="14"/>
      <c r="Q184" s="14"/>
      <c r="R184" s="14"/>
      <c r="S184" s="14"/>
      <c r="T184" s="14"/>
    </row>
    <row r="185" spans="1:20" x14ac:dyDescent="0.25">
      <c r="A185" s="191">
        <v>3</v>
      </c>
      <c r="B185" s="131">
        <f>Fechas!D185</f>
        <v>0</v>
      </c>
      <c r="C185" s="30"/>
      <c r="D185" s="30"/>
      <c r="E185" s="30"/>
      <c r="F185" s="30"/>
      <c r="G185" s="30"/>
      <c r="H185" s="30"/>
      <c r="I185" s="30"/>
      <c r="J185" s="30"/>
      <c r="K185" s="30"/>
      <c r="L185" s="30"/>
      <c r="M185" s="30"/>
      <c r="N185" s="30"/>
      <c r="O185" s="30"/>
      <c r="P185" s="30"/>
      <c r="Q185" s="30"/>
      <c r="R185" s="30"/>
      <c r="S185" s="30"/>
      <c r="T185" s="30"/>
    </row>
    <row r="186" spans="1:20" x14ac:dyDescent="0.25">
      <c r="A186" s="191">
        <v>3</v>
      </c>
      <c r="B186" s="131">
        <f>Fechas!D186</f>
        <v>0</v>
      </c>
      <c r="C186" s="30"/>
      <c r="D186" s="30"/>
      <c r="E186" s="30"/>
      <c r="F186" s="30"/>
      <c r="G186" s="30"/>
      <c r="H186" s="30"/>
      <c r="I186" s="30"/>
      <c r="J186" s="30"/>
      <c r="K186" s="30"/>
      <c r="L186" s="30"/>
      <c r="M186" s="30"/>
      <c r="N186" s="30"/>
      <c r="O186" s="30"/>
      <c r="P186" s="30"/>
      <c r="Q186" s="30"/>
      <c r="R186" s="30"/>
      <c r="S186" s="30"/>
      <c r="T186" s="30"/>
    </row>
    <row r="187" spans="1:20" x14ac:dyDescent="0.25">
      <c r="A187" s="191">
        <v>3</v>
      </c>
      <c r="B187" s="131">
        <f>Fechas!D187</f>
        <v>0</v>
      </c>
      <c r="C187" s="30"/>
      <c r="D187" s="30"/>
      <c r="E187" s="30"/>
      <c r="F187" s="30"/>
      <c r="G187" s="30"/>
      <c r="H187" s="30"/>
      <c r="I187" s="30"/>
      <c r="J187" s="30"/>
      <c r="K187" s="30"/>
      <c r="L187" s="30"/>
      <c r="M187" s="30"/>
      <c r="N187" s="30"/>
      <c r="O187" s="30"/>
      <c r="P187" s="30"/>
      <c r="Q187" s="30"/>
      <c r="R187" s="30"/>
      <c r="S187" s="30"/>
      <c r="T187" s="30"/>
    </row>
    <row r="188" spans="1:20" x14ac:dyDescent="0.25">
      <c r="A188" s="191">
        <v>3</v>
      </c>
      <c r="B188" s="131">
        <f>Fechas!D188</f>
        <v>0</v>
      </c>
      <c r="C188" s="30"/>
      <c r="D188" s="30"/>
      <c r="E188" s="30"/>
      <c r="F188" s="30"/>
      <c r="G188" s="30"/>
      <c r="H188" s="30"/>
      <c r="I188" s="30"/>
      <c r="J188" s="30"/>
      <c r="K188" s="30"/>
      <c r="L188" s="30"/>
      <c r="M188" s="30"/>
      <c r="N188" s="30"/>
      <c r="O188" s="30"/>
      <c r="P188" s="30"/>
      <c r="Q188" s="30"/>
      <c r="R188" s="30"/>
      <c r="S188" s="30"/>
      <c r="T188" s="30"/>
    </row>
    <row r="189" spans="1:20" x14ac:dyDescent="0.25">
      <c r="A189" s="191">
        <v>3</v>
      </c>
      <c r="B189" s="131">
        <f>Fechas!D189</f>
        <v>0</v>
      </c>
      <c r="C189" s="30"/>
      <c r="D189" s="30"/>
      <c r="E189" s="30"/>
      <c r="F189" s="30"/>
      <c r="G189" s="30"/>
      <c r="H189" s="30"/>
      <c r="I189" s="30"/>
      <c r="J189" s="30"/>
      <c r="K189" s="30"/>
      <c r="L189" s="30"/>
      <c r="M189" s="30"/>
      <c r="N189" s="30"/>
      <c r="O189" s="30"/>
      <c r="P189" s="30"/>
      <c r="Q189" s="30"/>
      <c r="R189" s="30"/>
      <c r="S189" s="30"/>
      <c r="T189" s="30"/>
    </row>
    <row r="190" spans="1:20" x14ac:dyDescent="0.25">
      <c r="A190" s="191">
        <v>3</v>
      </c>
      <c r="B190" s="131">
        <f>Fechas!D190</f>
        <v>0</v>
      </c>
      <c r="C190" s="30"/>
      <c r="D190" s="30"/>
      <c r="E190" s="30"/>
      <c r="F190" s="30"/>
      <c r="G190" s="30"/>
      <c r="H190" s="30"/>
      <c r="I190" s="30"/>
      <c r="J190" s="30"/>
      <c r="K190" s="30"/>
      <c r="L190" s="30"/>
      <c r="M190" s="30"/>
      <c r="N190" s="30"/>
      <c r="O190" s="30"/>
      <c r="P190" s="30"/>
      <c r="Q190" s="30"/>
      <c r="R190" s="30"/>
      <c r="S190" s="30"/>
      <c r="T190" s="30"/>
    </row>
    <row r="191" spans="1:20" x14ac:dyDescent="0.25">
      <c r="A191" s="191">
        <v>3</v>
      </c>
      <c r="B191" s="131">
        <f>Fechas!D191</f>
        <v>0</v>
      </c>
      <c r="C191" s="30"/>
      <c r="D191" s="30"/>
      <c r="E191" s="30"/>
      <c r="F191" s="30"/>
      <c r="G191" s="30"/>
      <c r="H191" s="30"/>
      <c r="I191" s="30"/>
      <c r="J191" s="30"/>
      <c r="K191" s="30"/>
      <c r="L191" s="30"/>
      <c r="M191" s="30"/>
      <c r="N191" s="30"/>
      <c r="O191" s="30"/>
      <c r="P191" s="30"/>
      <c r="Q191" s="30"/>
      <c r="R191" s="30"/>
      <c r="S191" s="30"/>
      <c r="T191" s="30"/>
    </row>
    <row r="192" spans="1:20" x14ac:dyDescent="0.25">
      <c r="A192" s="191">
        <v>3</v>
      </c>
      <c r="B192" s="131">
        <f>Fechas!D192</f>
        <v>0</v>
      </c>
      <c r="C192" s="30"/>
      <c r="D192" s="30"/>
      <c r="E192" s="30"/>
      <c r="F192" s="30"/>
      <c r="G192" s="30"/>
      <c r="H192" s="30"/>
      <c r="I192" s="30"/>
      <c r="J192" s="30"/>
      <c r="K192" s="30"/>
      <c r="L192" s="30"/>
      <c r="M192" s="30"/>
      <c r="N192" s="30"/>
      <c r="O192" s="30"/>
      <c r="P192" s="30"/>
      <c r="Q192" s="30"/>
      <c r="R192" s="30"/>
      <c r="S192" s="30"/>
      <c r="T192" s="30"/>
    </row>
    <row r="193" spans="1:20" x14ac:dyDescent="0.25">
      <c r="A193" s="191">
        <v>3</v>
      </c>
      <c r="B193" s="131">
        <f>Fechas!D193</f>
        <v>0</v>
      </c>
      <c r="C193" s="30"/>
      <c r="D193" s="30"/>
      <c r="E193" s="30"/>
      <c r="F193" s="30"/>
      <c r="G193" s="30"/>
      <c r="H193" s="30"/>
      <c r="I193" s="30"/>
      <c r="J193" s="30"/>
      <c r="K193" s="30"/>
      <c r="L193" s="30"/>
      <c r="M193" s="30"/>
      <c r="N193" s="30"/>
      <c r="O193" s="30"/>
      <c r="P193" s="30"/>
      <c r="Q193" s="30"/>
      <c r="R193" s="30"/>
      <c r="S193" s="30"/>
      <c r="T193" s="30"/>
    </row>
    <row r="194" spans="1:20" x14ac:dyDescent="0.25">
      <c r="A194" s="191">
        <v>3</v>
      </c>
      <c r="B194" s="131">
        <f>Fechas!D194</f>
        <v>0</v>
      </c>
      <c r="C194" s="30"/>
      <c r="D194" s="30"/>
      <c r="E194" s="30"/>
      <c r="F194" s="30"/>
      <c r="G194" s="30"/>
      <c r="H194" s="30"/>
      <c r="I194" s="30"/>
      <c r="J194" s="30"/>
      <c r="K194" s="30"/>
      <c r="L194" s="30"/>
      <c r="M194" s="30"/>
      <c r="N194" s="30"/>
      <c r="O194" s="30"/>
      <c r="P194" s="30"/>
      <c r="Q194" s="30"/>
      <c r="R194" s="30"/>
      <c r="S194" s="30"/>
      <c r="T194" s="30"/>
    </row>
    <row r="195" spans="1:20" x14ac:dyDescent="0.25">
      <c r="A195" s="191">
        <v>3</v>
      </c>
      <c r="B195" s="131">
        <f>Fechas!D195</f>
        <v>0</v>
      </c>
      <c r="C195" s="30"/>
      <c r="D195" s="30"/>
      <c r="E195" s="30"/>
      <c r="F195" s="30"/>
      <c r="G195" s="30"/>
      <c r="H195" s="30"/>
      <c r="I195" s="30"/>
      <c r="J195" s="30"/>
      <c r="K195" s="30"/>
      <c r="L195" s="30"/>
      <c r="M195" s="30"/>
      <c r="N195" s="30"/>
      <c r="O195" s="30"/>
      <c r="P195" s="30"/>
      <c r="Q195" s="30"/>
      <c r="R195" s="30"/>
      <c r="S195" s="30"/>
      <c r="T195" s="30"/>
    </row>
    <row r="196" spans="1:20" x14ac:dyDescent="0.25">
      <c r="A196" s="39"/>
      <c r="B196" s="3"/>
      <c r="F196" s="59"/>
      <c r="G196" s="55"/>
      <c r="H196" s="59"/>
      <c r="O196" s="59"/>
      <c r="P196" s="55"/>
      <c r="Q196" s="59"/>
    </row>
    <row r="197" spans="1:20" x14ac:dyDescent="0.25">
      <c r="A197" s="39"/>
      <c r="F197" s="59"/>
      <c r="G197" s="55"/>
      <c r="H197" s="59"/>
      <c r="O197" s="59"/>
      <c r="P197" s="55"/>
      <c r="Q197" s="59"/>
    </row>
    <row r="198" spans="1:20" x14ac:dyDescent="0.25">
      <c r="A198" s="39"/>
      <c r="B198" s="41"/>
    </row>
    <row r="199" spans="1:20" x14ac:dyDescent="0.25">
      <c r="A199" s="39"/>
      <c r="C199" s="157" t="s">
        <v>245</v>
      </c>
      <c r="D199" s="158"/>
      <c r="E199" s="158"/>
      <c r="F199" s="158"/>
      <c r="G199" s="158"/>
      <c r="H199" s="158"/>
      <c r="I199" s="158"/>
      <c r="J199" s="158"/>
      <c r="K199" s="159"/>
      <c r="L199" s="160" t="s">
        <v>246</v>
      </c>
      <c r="M199" s="161"/>
      <c r="N199" s="161"/>
      <c r="O199" s="161"/>
      <c r="P199" s="161"/>
      <c r="Q199" s="161"/>
      <c r="R199" s="161"/>
      <c r="S199" s="161"/>
      <c r="T199" s="162"/>
    </row>
    <row r="200" spans="1:20" ht="30" x14ac:dyDescent="0.25">
      <c r="A200" s="163" t="s">
        <v>244</v>
      </c>
      <c r="B200" s="88" t="str">
        <f>B$5</f>
        <v>Cultivar</v>
      </c>
      <c r="C200" s="27" t="str">
        <f t="shared" ref="C200:J200" si="4">C$5</f>
        <v>Helada</v>
      </c>
      <c r="D200" s="27" t="str">
        <f t="shared" si="4"/>
        <v>Vuelco</v>
      </c>
      <c r="E200" s="27" t="str">
        <f t="shared" si="4"/>
        <v>Desgrane</v>
      </c>
      <c r="F200" s="27" t="str">
        <f t="shared" si="4"/>
        <v>Altura</v>
      </c>
      <c r="G200" s="27" t="str">
        <f t="shared" si="4"/>
        <v xml:space="preserve">Aspecto </v>
      </c>
      <c r="H200" s="10" t="str">
        <f t="shared" si="4"/>
        <v>Peso hectolítrico</v>
      </c>
      <c r="I200" s="10" t="str">
        <f t="shared" si="4"/>
        <v>Peso de 1000 granos</v>
      </c>
      <c r="J200" s="10" t="str">
        <f t="shared" si="4"/>
        <v>Proteina en grano</v>
      </c>
      <c r="K200" s="57" t="s">
        <v>118</v>
      </c>
      <c r="L200" s="27" t="str">
        <f t="shared" ref="L200:S200" si="5">L$5</f>
        <v>Helada</v>
      </c>
      <c r="M200" s="27" t="str">
        <f t="shared" si="5"/>
        <v>Vuelco</v>
      </c>
      <c r="N200" s="27" t="str">
        <f t="shared" si="5"/>
        <v>Desgrane</v>
      </c>
      <c r="O200" s="27" t="str">
        <f t="shared" si="5"/>
        <v>Altura</v>
      </c>
      <c r="P200" s="27" t="str">
        <f t="shared" si="5"/>
        <v xml:space="preserve">Aspecto </v>
      </c>
      <c r="Q200" s="10" t="str">
        <f t="shared" si="5"/>
        <v>Peso hectolítrico</v>
      </c>
      <c r="R200" s="10" t="str">
        <f t="shared" si="5"/>
        <v>Peso de 1000 granos</v>
      </c>
      <c r="S200" s="10" t="str">
        <f t="shared" si="5"/>
        <v>Proteina en grano</v>
      </c>
      <c r="T200" s="57" t="s">
        <v>118</v>
      </c>
    </row>
    <row r="201" spans="1:20" x14ac:dyDescent="0.25">
      <c r="A201" s="193">
        <v>4</v>
      </c>
      <c r="B201" s="131" t="str">
        <f>Fechas!D201</f>
        <v>460</v>
      </c>
      <c r="C201" s="37"/>
      <c r="D201" s="37"/>
      <c r="E201" s="37"/>
      <c r="F201" s="37"/>
      <c r="G201" s="37"/>
      <c r="H201" s="37"/>
      <c r="I201" s="37"/>
      <c r="J201" s="37"/>
      <c r="K201" s="37"/>
      <c r="L201" s="37"/>
      <c r="M201" s="37">
        <v>0</v>
      </c>
      <c r="N201" s="37">
        <v>0</v>
      </c>
      <c r="O201" s="133">
        <v>69</v>
      </c>
      <c r="P201" s="37"/>
      <c r="Q201" s="133">
        <v>86.454988862619146</v>
      </c>
      <c r="R201" s="37"/>
      <c r="S201" s="37"/>
      <c r="T201" s="37"/>
    </row>
    <row r="202" spans="1:20" x14ac:dyDescent="0.25">
      <c r="A202" s="193">
        <v>4</v>
      </c>
      <c r="B202" s="131" t="str">
        <f>Fechas!D202</f>
        <v>575</v>
      </c>
      <c r="C202" s="37"/>
      <c r="D202" s="37"/>
      <c r="E202" s="37"/>
      <c r="F202" s="37"/>
      <c r="G202" s="37"/>
      <c r="H202" s="37"/>
      <c r="I202" s="37"/>
      <c r="J202" s="37"/>
      <c r="K202" s="37"/>
      <c r="L202" s="37"/>
      <c r="M202" s="37">
        <v>0</v>
      </c>
      <c r="N202" s="37">
        <v>0</v>
      </c>
      <c r="O202" s="133">
        <v>57.5</v>
      </c>
      <c r="P202" s="37"/>
      <c r="Q202" s="133">
        <v>84.961103999999978</v>
      </c>
      <c r="R202" s="37"/>
      <c r="S202" s="37"/>
      <c r="T202" s="37"/>
    </row>
    <row r="203" spans="1:20" x14ac:dyDescent="0.25">
      <c r="A203" s="193">
        <v>4</v>
      </c>
      <c r="B203" s="131" t="str">
        <f>Fechas!D203</f>
        <v>370502</v>
      </c>
      <c r="C203" s="37"/>
      <c r="D203" s="37"/>
      <c r="E203" s="37"/>
      <c r="F203" s="37"/>
      <c r="G203" s="37"/>
      <c r="H203" s="37"/>
      <c r="I203" s="37"/>
      <c r="J203" s="37"/>
      <c r="K203" s="37"/>
      <c r="L203" s="37"/>
      <c r="M203" s="37">
        <v>0</v>
      </c>
      <c r="N203" s="37">
        <v>0</v>
      </c>
      <c r="O203" s="133">
        <v>56</v>
      </c>
      <c r="P203" s="37"/>
      <c r="Q203" s="133">
        <v>88.28390234360397</v>
      </c>
      <c r="R203" s="37"/>
      <c r="S203" s="37"/>
      <c r="T203" s="37"/>
    </row>
    <row r="204" spans="1:20" x14ac:dyDescent="0.25">
      <c r="A204" s="193">
        <v>4</v>
      </c>
      <c r="B204" s="131" t="str">
        <f>Fechas!D204</f>
        <v>ACA 917</v>
      </c>
      <c r="C204" s="37"/>
      <c r="D204" s="37"/>
      <c r="E204" s="37"/>
      <c r="F204" s="37"/>
      <c r="G204" s="37"/>
      <c r="H204" s="37"/>
      <c r="I204" s="37"/>
      <c r="J204" s="37"/>
      <c r="K204" s="37"/>
      <c r="L204" s="37"/>
      <c r="M204" s="37">
        <v>0</v>
      </c>
      <c r="N204" s="37">
        <v>0</v>
      </c>
      <c r="O204" s="133">
        <v>61.5</v>
      </c>
      <c r="P204" s="37"/>
      <c r="Q204" s="133">
        <v>83.732150113958255</v>
      </c>
      <c r="R204" s="37"/>
      <c r="S204" s="37"/>
      <c r="T204" s="37"/>
    </row>
    <row r="205" spans="1:20" x14ac:dyDescent="0.25">
      <c r="A205" s="193">
        <v>4</v>
      </c>
      <c r="B205" s="131" t="str">
        <f>Fechas!D205</f>
        <v>ACA 921</v>
      </c>
      <c r="C205" s="37"/>
      <c r="D205" s="37"/>
      <c r="E205" s="37"/>
      <c r="F205" s="37"/>
      <c r="G205" s="37"/>
      <c r="H205" s="37"/>
      <c r="I205" s="37"/>
      <c r="J205" s="37"/>
      <c r="K205" s="37"/>
      <c r="L205" s="37"/>
      <c r="M205" s="37">
        <v>0</v>
      </c>
      <c r="N205" s="37">
        <v>0</v>
      </c>
      <c r="O205" s="133">
        <v>59.5</v>
      </c>
      <c r="P205" s="37"/>
      <c r="Q205" s="133">
        <v>91.341793914417053</v>
      </c>
      <c r="R205" s="37"/>
      <c r="S205" s="37"/>
      <c r="T205" s="37"/>
    </row>
    <row r="206" spans="1:20" x14ac:dyDescent="0.25">
      <c r="A206" s="193">
        <v>4</v>
      </c>
      <c r="B206" s="131" t="str">
        <f>Fechas!D206</f>
        <v>ÁLAMO</v>
      </c>
      <c r="C206" s="37"/>
      <c r="D206" s="37"/>
      <c r="E206" s="37"/>
      <c r="F206" s="37"/>
      <c r="G206" s="37"/>
      <c r="H206" s="37"/>
      <c r="I206" s="37"/>
      <c r="J206" s="37"/>
      <c r="K206" s="37"/>
      <c r="L206" s="37"/>
      <c r="M206" s="37">
        <v>0</v>
      </c>
      <c r="N206" s="37">
        <v>0</v>
      </c>
      <c r="O206" s="133">
        <v>56</v>
      </c>
      <c r="P206" s="37"/>
      <c r="Q206" s="133">
        <v>86.664849833222206</v>
      </c>
      <c r="R206" s="37"/>
      <c r="S206" s="37"/>
      <c r="T206" s="37"/>
    </row>
    <row r="207" spans="1:20" x14ac:dyDescent="0.25">
      <c r="A207" s="193">
        <v>4</v>
      </c>
      <c r="B207" s="131" t="str">
        <f>Fechas!D207</f>
        <v>ARCE</v>
      </c>
      <c r="C207" s="37"/>
      <c r="D207" s="37"/>
      <c r="E207" s="37"/>
      <c r="F207" s="37"/>
      <c r="G207" s="37"/>
      <c r="H207" s="37"/>
      <c r="I207" s="37"/>
      <c r="J207" s="37"/>
      <c r="K207" s="37"/>
      <c r="L207" s="37"/>
      <c r="M207" s="37">
        <v>0</v>
      </c>
      <c r="N207" s="37">
        <v>0</v>
      </c>
      <c r="O207" s="133">
        <v>66</v>
      </c>
      <c r="P207" s="37"/>
      <c r="Q207" s="133">
        <v>86.358404030104495</v>
      </c>
      <c r="R207" s="37"/>
      <c r="S207" s="37"/>
      <c r="T207" s="37"/>
    </row>
    <row r="208" spans="1:20" x14ac:dyDescent="0.25">
      <c r="A208" s="193">
        <v>4</v>
      </c>
      <c r="B208" s="131" t="str">
        <f>Fechas!D208</f>
        <v>AROMO</v>
      </c>
      <c r="C208" s="37"/>
      <c r="D208" s="37"/>
      <c r="E208" s="37"/>
      <c r="F208" s="37"/>
      <c r="G208" s="37"/>
      <c r="H208" s="37"/>
      <c r="I208" s="37"/>
      <c r="J208" s="37"/>
      <c r="K208" s="37"/>
      <c r="L208" s="37"/>
      <c r="M208" s="37">
        <v>0</v>
      </c>
      <c r="N208" s="37">
        <v>0</v>
      </c>
      <c r="O208" s="133">
        <v>55.5</v>
      </c>
      <c r="P208" s="37"/>
      <c r="Q208" s="133">
        <v>88.196484461636302</v>
      </c>
      <c r="R208" s="37"/>
      <c r="S208" s="37"/>
      <c r="T208" s="37"/>
    </row>
    <row r="209" spans="1:20" x14ac:dyDescent="0.25">
      <c r="A209" s="193">
        <v>4</v>
      </c>
      <c r="B209" s="131" t="str">
        <f>Fechas!D209</f>
        <v>BUCK BRAVÍO CL2</v>
      </c>
      <c r="C209" s="37"/>
      <c r="D209" s="37"/>
      <c r="E209" s="37"/>
      <c r="F209" s="37"/>
      <c r="G209" s="37"/>
      <c r="H209" s="37"/>
      <c r="I209" s="37"/>
      <c r="J209" s="37"/>
      <c r="K209" s="37"/>
      <c r="L209" s="37"/>
      <c r="M209" s="37">
        <v>0</v>
      </c>
      <c r="N209" s="37">
        <v>0</v>
      </c>
      <c r="O209" s="133">
        <v>47</v>
      </c>
      <c r="P209" s="37"/>
      <c r="Q209" s="133">
        <v>82.497342666666654</v>
      </c>
      <c r="R209" s="37"/>
      <c r="S209" s="37"/>
      <c r="T209" s="37"/>
    </row>
    <row r="210" spans="1:20" x14ac:dyDescent="0.25">
      <c r="A210" s="193">
        <v>4</v>
      </c>
      <c r="B210" s="131" t="str">
        <f>Fechas!D210</f>
        <v>BUCK FULGOR</v>
      </c>
      <c r="C210" s="37"/>
      <c r="D210" s="37"/>
      <c r="E210" s="37"/>
      <c r="F210" s="37"/>
      <c r="G210" s="37"/>
      <c r="H210" s="37"/>
      <c r="I210" s="37"/>
      <c r="J210" s="37"/>
      <c r="K210" s="37"/>
      <c r="L210" s="37"/>
      <c r="M210" s="37">
        <v>0</v>
      </c>
      <c r="N210" s="37">
        <v>0</v>
      </c>
      <c r="O210" s="133">
        <v>65</v>
      </c>
      <c r="P210" s="37"/>
      <c r="Q210" s="133">
        <v>90.555267354005096</v>
      </c>
      <c r="R210" s="37"/>
      <c r="S210" s="37"/>
      <c r="T210" s="37"/>
    </row>
    <row r="211" spans="1:20" x14ac:dyDescent="0.25">
      <c r="A211" s="193">
        <v>4</v>
      </c>
      <c r="B211" s="131" t="str">
        <f>Fechas!D211</f>
        <v>BUCK PRETAL</v>
      </c>
      <c r="C211" s="37"/>
      <c r="D211" s="37"/>
      <c r="E211" s="37"/>
      <c r="F211" s="37"/>
      <c r="G211" s="37"/>
      <c r="H211" s="37"/>
      <c r="I211" s="37"/>
      <c r="J211" s="37"/>
      <c r="K211" s="37"/>
      <c r="L211" s="37"/>
      <c r="M211" s="37">
        <v>0</v>
      </c>
      <c r="N211" s="37">
        <v>0</v>
      </c>
      <c r="O211" s="133">
        <v>59</v>
      </c>
      <c r="P211" s="37"/>
      <c r="Q211" s="133">
        <v>85.592080719971477</v>
      </c>
      <c r="R211" s="37"/>
      <c r="S211" s="37"/>
      <c r="T211" s="37"/>
    </row>
    <row r="212" spans="1:20" x14ac:dyDescent="0.25">
      <c r="A212" s="193">
        <v>4</v>
      </c>
      <c r="B212" s="131" t="str">
        <f>Fechas!D212</f>
        <v>GINGKO</v>
      </c>
      <c r="C212" s="37"/>
      <c r="D212" s="37"/>
      <c r="E212" s="37"/>
      <c r="F212" s="37"/>
      <c r="G212" s="37"/>
      <c r="H212" s="37"/>
      <c r="I212" s="37"/>
      <c r="J212" s="37"/>
      <c r="K212" s="37"/>
      <c r="L212" s="37"/>
      <c r="M212" s="37">
        <v>0</v>
      </c>
      <c r="N212" s="37">
        <v>0</v>
      </c>
      <c r="O212" s="133">
        <v>66</v>
      </c>
      <c r="P212" s="37"/>
      <c r="Q212" s="133">
        <v>88.663313899364809</v>
      </c>
      <c r="R212" s="37"/>
      <c r="S212" s="37"/>
      <c r="T212" s="37"/>
    </row>
    <row r="213" spans="1:20" x14ac:dyDescent="0.25">
      <c r="A213" s="193">
        <v>4</v>
      </c>
      <c r="B213" s="131" t="str">
        <f>Fechas!D213</f>
        <v>IS CANARIO</v>
      </c>
      <c r="C213" s="37"/>
      <c r="D213" s="37"/>
      <c r="E213" s="37"/>
      <c r="F213" s="37"/>
      <c r="G213" s="37"/>
      <c r="H213" s="37"/>
      <c r="I213" s="37"/>
      <c r="J213" s="37"/>
      <c r="K213" s="37"/>
      <c r="L213" s="37"/>
      <c r="M213" s="37">
        <v>0</v>
      </c>
      <c r="N213" s="37">
        <v>0</v>
      </c>
      <c r="O213" s="133">
        <v>57.5</v>
      </c>
      <c r="P213" s="37"/>
      <c r="Q213" s="133">
        <v>82.055709999999976</v>
      </c>
      <c r="R213" s="37"/>
      <c r="S213" s="37"/>
      <c r="T213" s="37"/>
    </row>
    <row r="214" spans="1:20" x14ac:dyDescent="0.25">
      <c r="A214" s="193">
        <v>4</v>
      </c>
      <c r="B214" s="131" t="str">
        <f>Fechas!D214</f>
        <v>IS TORDO</v>
      </c>
      <c r="C214" s="37"/>
      <c r="D214" s="37"/>
      <c r="E214" s="37"/>
      <c r="F214" s="37"/>
      <c r="G214" s="37"/>
      <c r="H214" s="37"/>
      <c r="I214" s="37"/>
      <c r="J214" s="37"/>
      <c r="K214" s="37"/>
      <c r="L214" s="37"/>
      <c r="M214" s="37">
        <v>0</v>
      </c>
      <c r="N214" s="37">
        <v>0</v>
      </c>
      <c r="O214" s="133">
        <v>53.5</v>
      </c>
      <c r="P214" s="37"/>
      <c r="Q214" s="133">
        <v>87.117550680789137</v>
      </c>
      <c r="R214" s="37"/>
      <c r="S214" s="37"/>
      <c r="T214" s="37"/>
    </row>
    <row r="215" spans="1:20" x14ac:dyDescent="0.25">
      <c r="A215" s="193">
        <v>4</v>
      </c>
      <c r="B215" s="131" t="str">
        <f>Fechas!D215</f>
        <v>JURAMENTO</v>
      </c>
      <c r="C215" s="37"/>
      <c r="D215" s="37"/>
      <c r="E215" s="37"/>
      <c r="F215" s="37"/>
      <c r="G215" s="37"/>
      <c r="H215" s="37"/>
      <c r="I215" s="37"/>
      <c r="J215" s="37"/>
      <c r="K215" s="37"/>
      <c r="L215" s="37"/>
      <c r="M215" s="37">
        <v>0</v>
      </c>
      <c r="N215" s="37">
        <v>0</v>
      </c>
      <c r="O215" s="133">
        <v>64</v>
      </c>
      <c r="P215" s="37"/>
      <c r="Q215" s="133">
        <v>87.204676126665632</v>
      </c>
      <c r="R215" s="37"/>
      <c r="S215" s="37"/>
      <c r="T215" s="37"/>
    </row>
    <row r="216" spans="1:20" x14ac:dyDescent="0.25">
      <c r="A216" s="193">
        <v>4</v>
      </c>
      <c r="B216" s="131" t="str">
        <f>Fechas!D216</f>
        <v>KLEIN LITIO</v>
      </c>
      <c r="C216" s="37"/>
      <c r="D216" s="37"/>
      <c r="E216" s="37"/>
      <c r="F216" s="37"/>
      <c r="G216" s="37"/>
      <c r="H216" s="37"/>
      <c r="I216" s="37"/>
      <c r="J216" s="37"/>
      <c r="K216" s="37"/>
      <c r="L216" s="37"/>
      <c r="M216" s="37">
        <v>0</v>
      </c>
      <c r="N216" s="37">
        <v>0</v>
      </c>
      <c r="O216" s="133">
        <v>57</v>
      </c>
      <c r="P216" s="37"/>
      <c r="Q216" s="133">
        <v>87.847299344311537</v>
      </c>
      <c r="R216" s="37"/>
      <c r="S216" s="37"/>
      <c r="T216" s="37"/>
    </row>
    <row r="217" spans="1:20" x14ac:dyDescent="0.25">
      <c r="A217" s="193">
        <v>4</v>
      </c>
      <c r="B217" s="131" t="str">
        <f>Fechas!D217</f>
        <v>LG PICAZO</v>
      </c>
      <c r="C217" s="37"/>
      <c r="D217" s="37"/>
      <c r="E217" s="37"/>
      <c r="F217" s="37"/>
      <c r="G217" s="37"/>
      <c r="H217" s="37"/>
      <c r="I217" s="37"/>
      <c r="J217" s="37"/>
      <c r="K217" s="37"/>
      <c r="L217" s="37"/>
      <c r="M217" s="37">
        <v>0</v>
      </c>
      <c r="N217" s="37">
        <v>0</v>
      </c>
      <c r="O217" s="133">
        <v>57.5</v>
      </c>
      <c r="P217" s="37"/>
      <c r="Q217" s="133">
        <v>84.724593294151006</v>
      </c>
      <c r="R217" s="37"/>
      <c r="S217" s="37"/>
      <c r="T217" s="37"/>
    </row>
    <row r="218" spans="1:20" x14ac:dyDescent="0.25">
      <c r="A218" s="193">
        <v>4</v>
      </c>
      <c r="B218" s="131" t="str">
        <f>Fechas!D218</f>
        <v>MIGNON</v>
      </c>
      <c r="C218" s="37"/>
      <c r="D218" s="37"/>
      <c r="E218" s="37"/>
      <c r="F218" s="37"/>
      <c r="G218" s="37"/>
      <c r="H218" s="37"/>
      <c r="I218" s="37"/>
      <c r="J218" s="37"/>
      <c r="K218" s="37"/>
      <c r="L218" s="37"/>
      <c r="M218" s="37">
        <v>0</v>
      </c>
      <c r="N218" s="37">
        <v>0</v>
      </c>
      <c r="O218" s="133">
        <v>53</v>
      </c>
      <c r="P218" s="37"/>
      <c r="Q218" s="133">
        <v>80.898373333333311</v>
      </c>
      <c r="R218" s="37"/>
      <c r="S218" s="37"/>
      <c r="T218" s="37"/>
    </row>
    <row r="219" spans="1:20" x14ac:dyDescent="0.25">
      <c r="A219" s="193">
        <v>4</v>
      </c>
      <c r="B219" s="131" t="str">
        <f>Fechas!D219</f>
        <v>MS INTA 924</v>
      </c>
      <c r="C219" s="37"/>
      <c r="D219" s="37"/>
      <c r="E219" s="37"/>
      <c r="F219" s="37"/>
      <c r="G219" s="37"/>
      <c r="H219" s="37"/>
      <c r="I219" s="37"/>
      <c r="J219" s="37"/>
      <c r="K219" s="37"/>
      <c r="L219" s="37"/>
      <c r="M219" s="37">
        <v>0</v>
      </c>
      <c r="N219" s="37">
        <v>0</v>
      </c>
      <c r="O219" s="133">
        <v>74</v>
      </c>
      <c r="P219" s="37"/>
      <c r="Q219" s="133">
        <v>85.503431944036222</v>
      </c>
      <c r="R219" s="37"/>
      <c r="S219" s="37"/>
      <c r="T219" s="37"/>
    </row>
    <row r="220" spans="1:20" x14ac:dyDescent="0.25">
      <c r="A220" s="193">
        <v>4</v>
      </c>
      <c r="B220" s="131" t="str">
        <f>Fechas!D220</f>
        <v>NEO 30T23</v>
      </c>
      <c r="C220" s="37"/>
      <c r="D220" s="37"/>
      <c r="E220" s="37"/>
      <c r="F220" s="37"/>
      <c r="G220" s="37"/>
      <c r="H220" s="37"/>
      <c r="I220" s="37"/>
      <c r="J220" s="37"/>
      <c r="K220" s="37"/>
      <c r="L220" s="37"/>
      <c r="M220" s="37">
        <v>0</v>
      </c>
      <c r="N220" s="37">
        <v>0</v>
      </c>
      <c r="O220" s="133">
        <v>56</v>
      </c>
      <c r="P220" s="37"/>
      <c r="Q220" s="133">
        <v>88.339111564394145</v>
      </c>
      <c r="R220" s="37"/>
      <c r="S220" s="37"/>
      <c r="T220" s="37"/>
    </row>
    <row r="221" spans="1:20" x14ac:dyDescent="0.25">
      <c r="A221" s="193">
        <v>4</v>
      </c>
      <c r="B221" s="131">
        <f>Fechas!D221</f>
        <v>0</v>
      </c>
      <c r="C221" s="37"/>
      <c r="D221" s="37"/>
      <c r="E221" s="37"/>
      <c r="F221" s="37"/>
      <c r="G221" s="37"/>
      <c r="H221" s="37"/>
      <c r="I221" s="37"/>
      <c r="J221" s="37"/>
      <c r="K221" s="37"/>
      <c r="L221" s="37"/>
      <c r="M221" s="37"/>
      <c r="N221" s="37"/>
      <c r="O221" s="37"/>
      <c r="P221" s="37"/>
      <c r="Q221" s="37"/>
      <c r="R221" s="37"/>
      <c r="S221" s="37"/>
      <c r="T221" s="37"/>
    </row>
    <row r="222" spans="1:20" x14ac:dyDescent="0.25">
      <c r="A222" s="193">
        <v>4</v>
      </c>
      <c r="B222" s="131">
        <f>Fechas!D222</f>
        <v>0</v>
      </c>
      <c r="C222" s="37"/>
      <c r="D222" s="37"/>
      <c r="E222" s="37"/>
      <c r="F222" s="37"/>
      <c r="G222" s="37"/>
      <c r="H222" s="37"/>
      <c r="I222" s="37"/>
      <c r="J222" s="37"/>
      <c r="K222" s="37"/>
      <c r="L222" s="37"/>
      <c r="M222" s="37"/>
      <c r="N222" s="37"/>
      <c r="O222" s="37"/>
      <c r="P222" s="37"/>
      <c r="Q222" s="37"/>
      <c r="R222" s="37"/>
      <c r="S222" s="37"/>
      <c r="T222" s="37"/>
    </row>
    <row r="223" spans="1:20" x14ac:dyDescent="0.25">
      <c r="A223" s="193">
        <v>4</v>
      </c>
      <c r="B223" s="131">
        <f>Fechas!D223</f>
        <v>0</v>
      </c>
      <c r="C223" s="37"/>
      <c r="D223" s="37"/>
      <c r="E223" s="37"/>
      <c r="F223" s="37"/>
      <c r="G223" s="37"/>
      <c r="H223" s="37"/>
      <c r="I223" s="37"/>
      <c r="J223" s="37"/>
      <c r="K223" s="37"/>
      <c r="L223" s="37"/>
      <c r="M223" s="37"/>
      <c r="N223" s="37"/>
      <c r="O223" s="37"/>
      <c r="P223" s="37"/>
      <c r="Q223" s="37"/>
      <c r="R223" s="37"/>
      <c r="S223" s="37"/>
      <c r="T223" s="37"/>
    </row>
    <row r="224" spans="1:20" x14ac:dyDescent="0.25">
      <c r="A224" s="193">
        <v>4</v>
      </c>
      <c r="B224" s="131">
        <f>Fechas!D224</f>
        <v>0</v>
      </c>
      <c r="C224" s="37"/>
      <c r="D224" s="37"/>
      <c r="E224" s="37"/>
      <c r="F224" s="37"/>
      <c r="G224" s="37"/>
      <c r="H224" s="37"/>
      <c r="I224" s="37"/>
      <c r="J224" s="37"/>
      <c r="K224" s="37"/>
      <c r="L224" s="37"/>
      <c r="M224" s="37"/>
      <c r="N224" s="37"/>
      <c r="O224" s="37"/>
      <c r="P224" s="37"/>
      <c r="Q224" s="37"/>
      <c r="R224" s="37"/>
      <c r="S224" s="37"/>
      <c r="T224" s="37"/>
    </row>
    <row r="225" spans="1:20" x14ac:dyDescent="0.25">
      <c r="A225" s="193">
        <v>4</v>
      </c>
      <c r="B225" s="131">
        <f>Fechas!D225</f>
        <v>0</v>
      </c>
      <c r="C225" s="37"/>
      <c r="D225" s="37"/>
      <c r="E225" s="37"/>
      <c r="F225" s="37"/>
      <c r="G225" s="37"/>
      <c r="H225" s="37"/>
      <c r="I225" s="37"/>
      <c r="J225" s="37"/>
      <c r="K225" s="37"/>
      <c r="L225" s="37"/>
      <c r="M225" s="37"/>
      <c r="N225" s="37"/>
      <c r="O225" s="37"/>
      <c r="P225" s="37"/>
      <c r="Q225" s="37"/>
      <c r="R225" s="37"/>
      <c r="S225" s="37"/>
      <c r="T225" s="37"/>
    </row>
    <row r="226" spans="1:20" x14ac:dyDescent="0.25">
      <c r="A226" s="193">
        <v>4</v>
      </c>
      <c r="B226" s="131">
        <f>Fechas!D226</f>
        <v>0</v>
      </c>
      <c r="C226" s="37"/>
      <c r="D226" s="37"/>
      <c r="E226" s="37"/>
      <c r="F226" s="37"/>
      <c r="G226" s="37"/>
      <c r="H226" s="37"/>
      <c r="I226" s="37"/>
      <c r="J226" s="37"/>
      <c r="K226" s="37"/>
      <c r="L226" s="37"/>
      <c r="M226" s="37"/>
      <c r="N226" s="37"/>
      <c r="O226" s="37"/>
      <c r="P226" s="37"/>
      <c r="Q226" s="37"/>
      <c r="R226" s="37"/>
      <c r="S226" s="37"/>
      <c r="T226" s="37"/>
    </row>
    <row r="227" spans="1:20" x14ac:dyDescent="0.25">
      <c r="A227" s="193">
        <v>4</v>
      </c>
      <c r="B227" s="131">
        <f>Fechas!D227</f>
        <v>0</v>
      </c>
      <c r="C227" s="37"/>
      <c r="D227" s="37"/>
      <c r="E227" s="37"/>
      <c r="F227" s="37"/>
      <c r="G227" s="37"/>
      <c r="H227" s="37"/>
      <c r="I227" s="37"/>
      <c r="J227" s="37"/>
      <c r="K227" s="37"/>
      <c r="L227" s="37"/>
      <c r="M227" s="37"/>
      <c r="N227" s="37"/>
      <c r="O227" s="37"/>
      <c r="P227" s="37"/>
      <c r="Q227" s="37"/>
      <c r="R227" s="37"/>
      <c r="S227" s="37"/>
      <c r="T227" s="37"/>
    </row>
    <row r="228" spans="1:20" x14ac:dyDescent="0.25">
      <c r="A228" s="193">
        <v>4</v>
      </c>
      <c r="B228" s="131">
        <f>Fechas!D228</f>
        <v>0</v>
      </c>
      <c r="C228" s="37"/>
      <c r="D228" s="37"/>
      <c r="E228" s="37"/>
      <c r="F228" s="37"/>
      <c r="G228" s="37"/>
      <c r="H228" s="37"/>
      <c r="I228" s="37"/>
      <c r="J228" s="37"/>
      <c r="K228" s="37"/>
      <c r="L228" s="37"/>
      <c r="M228" s="37"/>
      <c r="N228" s="37"/>
      <c r="O228" s="37"/>
      <c r="P228" s="37"/>
      <c r="Q228" s="37"/>
      <c r="R228" s="37"/>
      <c r="S228" s="37"/>
      <c r="T228" s="37"/>
    </row>
    <row r="229" spans="1:20" x14ac:dyDescent="0.25">
      <c r="A229" s="193">
        <v>4</v>
      </c>
      <c r="B229" s="131">
        <f>Fechas!D229</f>
        <v>0</v>
      </c>
      <c r="C229" s="37"/>
      <c r="D229" s="37"/>
      <c r="E229" s="37"/>
      <c r="F229" s="37"/>
      <c r="G229" s="37"/>
      <c r="H229" s="37"/>
      <c r="I229" s="37"/>
      <c r="J229" s="37"/>
      <c r="K229" s="37"/>
      <c r="L229" s="37"/>
      <c r="M229" s="37"/>
      <c r="N229" s="37"/>
      <c r="O229" s="37"/>
      <c r="P229" s="37"/>
      <c r="Q229" s="37"/>
      <c r="R229" s="37"/>
      <c r="S229" s="37"/>
      <c r="T229" s="37"/>
    </row>
    <row r="230" spans="1:20" x14ac:dyDescent="0.25">
      <c r="A230" s="193">
        <v>4</v>
      </c>
      <c r="B230" s="131">
        <f>Fechas!D230</f>
        <v>0</v>
      </c>
      <c r="C230" s="37"/>
      <c r="D230" s="37"/>
      <c r="E230" s="37"/>
      <c r="F230" s="37"/>
      <c r="G230" s="37"/>
      <c r="H230" s="37"/>
      <c r="I230" s="14"/>
      <c r="J230" s="14"/>
      <c r="K230" s="14"/>
      <c r="L230" s="37"/>
      <c r="M230" s="37"/>
      <c r="N230" s="37"/>
      <c r="O230" s="37"/>
      <c r="P230" s="37"/>
      <c r="Q230" s="37"/>
      <c r="R230" s="14"/>
      <c r="S230" s="14"/>
      <c r="T230" s="14"/>
    </row>
    <row r="231" spans="1:20" x14ac:dyDescent="0.25">
      <c r="A231" s="193">
        <v>4</v>
      </c>
      <c r="B231" s="131">
        <f>Fechas!D231</f>
        <v>0</v>
      </c>
      <c r="C231" s="37"/>
      <c r="D231" s="37"/>
      <c r="E231" s="37"/>
      <c r="F231" s="37"/>
      <c r="G231" s="37"/>
      <c r="H231" s="37"/>
      <c r="I231" s="14"/>
      <c r="J231" s="14"/>
      <c r="K231" s="14"/>
      <c r="L231" s="37"/>
      <c r="M231" s="37"/>
      <c r="N231" s="37"/>
      <c r="O231" s="37"/>
      <c r="P231" s="37"/>
      <c r="Q231" s="37"/>
      <c r="R231" s="14"/>
      <c r="S231" s="14"/>
      <c r="T231" s="14"/>
    </row>
    <row r="232" spans="1:20" x14ac:dyDescent="0.25">
      <c r="A232" s="193">
        <v>4</v>
      </c>
      <c r="B232" s="131">
        <f>Fechas!D232</f>
        <v>0</v>
      </c>
      <c r="C232" s="37"/>
      <c r="D232" s="37"/>
      <c r="E232" s="37"/>
      <c r="F232" s="37"/>
      <c r="G232" s="37"/>
      <c r="H232" s="37"/>
      <c r="I232" s="14"/>
      <c r="J232" s="14"/>
      <c r="K232" s="14"/>
      <c r="L232" s="37"/>
      <c r="M232" s="37"/>
      <c r="N232" s="37"/>
      <c r="O232" s="37"/>
      <c r="P232" s="37"/>
      <c r="Q232" s="37"/>
      <c r="R232" s="14"/>
      <c r="S232" s="14"/>
      <c r="T232" s="14"/>
    </row>
    <row r="233" spans="1:20" x14ac:dyDescent="0.25">
      <c r="A233" s="193">
        <v>4</v>
      </c>
      <c r="B233" s="131">
        <f>Fechas!D233</f>
        <v>0</v>
      </c>
      <c r="C233" s="37"/>
      <c r="D233" s="37"/>
      <c r="E233" s="37"/>
      <c r="F233" s="37"/>
      <c r="G233" s="37"/>
      <c r="H233" s="37"/>
      <c r="I233" s="14"/>
      <c r="J233" s="14"/>
      <c r="K233" s="14"/>
      <c r="L233" s="37"/>
      <c r="M233" s="37"/>
      <c r="N233" s="37"/>
      <c r="O233" s="37"/>
      <c r="P233" s="37"/>
      <c r="Q233" s="37"/>
      <c r="R233" s="14"/>
      <c r="S233" s="14"/>
      <c r="T233" s="14"/>
    </row>
    <row r="234" spans="1:20" x14ac:dyDescent="0.25">
      <c r="A234" s="193">
        <v>4</v>
      </c>
      <c r="B234" s="131">
        <f>Fechas!D234</f>
        <v>0</v>
      </c>
      <c r="C234" s="37"/>
      <c r="D234" s="37"/>
      <c r="E234" s="37"/>
      <c r="F234" s="37"/>
      <c r="G234" s="37"/>
      <c r="H234" s="37"/>
      <c r="I234" s="14"/>
      <c r="J234" s="14"/>
      <c r="K234" s="14"/>
      <c r="L234" s="37"/>
      <c r="M234" s="37"/>
      <c r="N234" s="37"/>
      <c r="O234" s="37"/>
      <c r="P234" s="37"/>
      <c r="Q234" s="37"/>
      <c r="R234" s="14"/>
      <c r="S234" s="14"/>
      <c r="T234" s="14"/>
    </row>
    <row r="235" spans="1:20" x14ac:dyDescent="0.25">
      <c r="A235" s="193">
        <v>4</v>
      </c>
      <c r="B235" s="131">
        <f>Fechas!D235</f>
        <v>0</v>
      </c>
      <c r="C235" s="14"/>
      <c r="D235" s="14"/>
      <c r="E235" s="14"/>
      <c r="F235" s="14"/>
      <c r="G235" s="14"/>
      <c r="H235" s="14"/>
      <c r="I235" s="14"/>
      <c r="J235" s="14"/>
      <c r="K235" s="14"/>
      <c r="L235" s="14"/>
      <c r="M235" s="14"/>
      <c r="N235" s="14"/>
      <c r="O235" s="14"/>
      <c r="P235" s="14"/>
      <c r="Q235" s="14"/>
      <c r="R235" s="14"/>
      <c r="S235" s="14"/>
      <c r="T235" s="14"/>
    </row>
    <row r="236" spans="1:20" x14ac:dyDescent="0.25">
      <c r="A236" s="193">
        <v>4</v>
      </c>
      <c r="B236" s="131">
        <f>Fechas!D236</f>
        <v>0</v>
      </c>
      <c r="C236" s="14"/>
      <c r="D236" s="14"/>
      <c r="E236" s="14"/>
      <c r="F236" s="14"/>
      <c r="G236" s="14"/>
      <c r="H236" s="14"/>
      <c r="I236" s="14"/>
      <c r="J236" s="14"/>
      <c r="K236" s="14"/>
      <c r="L236" s="14"/>
      <c r="M236" s="14"/>
      <c r="N236" s="14"/>
      <c r="O236" s="14"/>
      <c r="P236" s="14"/>
      <c r="Q236" s="14"/>
      <c r="R236" s="14"/>
      <c r="S236" s="14"/>
      <c r="T236" s="14"/>
    </row>
    <row r="237" spans="1:20" x14ac:dyDescent="0.25">
      <c r="A237" s="193">
        <v>4</v>
      </c>
      <c r="B237" s="131">
        <f>Fechas!D237</f>
        <v>0</v>
      </c>
      <c r="C237" s="14"/>
      <c r="D237" s="14"/>
      <c r="E237" s="14"/>
      <c r="F237" s="14"/>
      <c r="G237" s="14"/>
      <c r="H237" s="14"/>
      <c r="I237" s="14"/>
      <c r="J237" s="14"/>
      <c r="K237" s="14"/>
      <c r="L237" s="14"/>
      <c r="M237" s="14"/>
      <c r="N237" s="14"/>
      <c r="O237" s="14"/>
      <c r="P237" s="14"/>
      <c r="Q237" s="14"/>
      <c r="R237" s="14"/>
      <c r="S237" s="14"/>
      <c r="T237" s="14"/>
    </row>
    <row r="238" spans="1:20" x14ac:dyDescent="0.25">
      <c r="A238" s="193">
        <v>4</v>
      </c>
      <c r="B238" s="131">
        <f>Fechas!D238</f>
        <v>0</v>
      </c>
      <c r="C238" s="87"/>
      <c r="D238" s="87"/>
      <c r="E238" s="87"/>
      <c r="F238" s="87"/>
      <c r="G238" s="87"/>
      <c r="H238" s="87"/>
      <c r="I238" s="87"/>
      <c r="J238" s="87"/>
      <c r="K238" s="14"/>
      <c r="L238" s="87"/>
      <c r="M238" s="87"/>
      <c r="N238" s="87"/>
      <c r="O238" s="87"/>
      <c r="P238" s="87"/>
      <c r="Q238" s="87"/>
      <c r="R238" s="87"/>
      <c r="S238" s="87"/>
      <c r="T238" s="14"/>
    </row>
    <row r="239" spans="1:20" x14ac:dyDescent="0.25">
      <c r="A239" s="193">
        <v>4</v>
      </c>
      <c r="B239" s="131">
        <f>Fechas!D239</f>
        <v>0</v>
      </c>
      <c r="C239" s="14"/>
      <c r="D239" s="14"/>
      <c r="E239" s="14"/>
      <c r="F239" s="14"/>
      <c r="G239" s="14"/>
      <c r="H239" s="14"/>
      <c r="I239" s="14"/>
      <c r="J239" s="14"/>
      <c r="K239" s="14"/>
      <c r="L239" s="14"/>
      <c r="M239" s="14"/>
      <c r="N239" s="14"/>
      <c r="O239" s="14"/>
      <c r="P239" s="14"/>
      <c r="Q239" s="14"/>
      <c r="R239" s="14"/>
      <c r="S239" s="14"/>
      <c r="T239" s="14"/>
    </row>
    <row r="240" spans="1:20" x14ac:dyDescent="0.25">
      <c r="A240" s="193">
        <v>4</v>
      </c>
      <c r="B240" s="131">
        <f>Fechas!D240</f>
        <v>0</v>
      </c>
      <c r="C240" s="14"/>
      <c r="D240" s="14"/>
      <c r="E240" s="14"/>
      <c r="F240" s="14"/>
      <c r="G240" s="14"/>
      <c r="H240" s="14"/>
      <c r="I240" s="14"/>
      <c r="J240" s="14"/>
      <c r="K240" s="14"/>
      <c r="L240" s="14"/>
      <c r="M240" s="14"/>
      <c r="N240" s="14"/>
      <c r="O240" s="14"/>
      <c r="P240" s="14"/>
      <c r="Q240" s="14"/>
      <c r="R240" s="14"/>
      <c r="S240" s="14"/>
      <c r="T240" s="14"/>
    </row>
    <row r="241" spans="1:20" x14ac:dyDescent="0.25">
      <c r="A241" s="193">
        <v>4</v>
      </c>
      <c r="B241" s="131">
        <f>Fechas!D241</f>
        <v>0</v>
      </c>
      <c r="C241" s="14"/>
      <c r="D241" s="14"/>
      <c r="E241" s="14"/>
      <c r="F241" s="14"/>
      <c r="G241" s="14"/>
      <c r="H241" s="14"/>
      <c r="I241" s="14"/>
      <c r="J241" s="14"/>
      <c r="K241" s="14"/>
      <c r="L241" s="14"/>
      <c r="M241" s="14"/>
      <c r="N241" s="14"/>
      <c r="O241" s="14"/>
      <c r="P241" s="14"/>
      <c r="Q241" s="14"/>
      <c r="R241" s="14"/>
      <c r="S241" s="14"/>
      <c r="T241" s="14"/>
    </row>
    <row r="242" spans="1:20" x14ac:dyDescent="0.25">
      <c r="A242" s="193">
        <v>4</v>
      </c>
      <c r="B242" s="131">
        <f>Fechas!D242</f>
        <v>0</v>
      </c>
      <c r="C242" s="14"/>
      <c r="D242" s="14"/>
      <c r="E242" s="14"/>
      <c r="F242" s="14"/>
      <c r="G242" s="14"/>
      <c r="H242" s="14"/>
      <c r="I242" s="14"/>
      <c r="J242" s="14"/>
      <c r="K242" s="14"/>
      <c r="L242" s="14"/>
      <c r="M242" s="14"/>
      <c r="N242" s="14"/>
      <c r="O242" s="14"/>
      <c r="P242" s="14"/>
      <c r="Q242" s="14"/>
      <c r="R242" s="14"/>
      <c r="S242" s="14"/>
      <c r="T242" s="14"/>
    </row>
    <row r="243" spans="1:20" x14ac:dyDescent="0.25">
      <c r="A243" s="193">
        <v>4</v>
      </c>
      <c r="B243" s="131">
        <f>Fechas!D243</f>
        <v>0</v>
      </c>
      <c r="C243" s="14"/>
      <c r="D243" s="14"/>
      <c r="E243" s="14"/>
      <c r="F243" s="14"/>
      <c r="G243" s="14"/>
      <c r="H243" s="14"/>
      <c r="I243" s="14"/>
      <c r="J243" s="14"/>
      <c r="K243" s="14"/>
      <c r="L243" s="14"/>
      <c r="M243" s="14"/>
      <c r="N243" s="14"/>
      <c r="O243" s="14"/>
      <c r="P243" s="14"/>
      <c r="Q243" s="14"/>
      <c r="R243" s="14"/>
      <c r="S243" s="14"/>
      <c r="T243" s="14"/>
    </row>
    <row r="244" spans="1:20" x14ac:dyDescent="0.25">
      <c r="A244" s="193">
        <v>4</v>
      </c>
      <c r="B244" s="131">
        <f>Fechas!D244</f>
        <v>0</v>
      </c>
      <c r="C244" s="14"/>
      <c r="D244" s="14"/>
      <c r="E244" s="14"/>
      <c r="F244" s="14"/>
      <c r="G244" s="14"/>
      <c r="H244" s="14"/>
      <c r="I244" s="14"/>
      <c r="J244" s="14"/>
      <c r="K244" s="14"/>
      <c r="L244" s="14"/>
      <c r="M244" s="14"/>
      <c r="N244" s="14"/>
      <c r="O244" s="14"/>
      <c r="P244" s="14"/>
      <c r="Q244" s="14"/>
      <c r="R244" s="14"/>
      <c r="S244" s="14"/>
      <c r="T244" s="14"/>
    </row>
    <row r="245" spans="1:20" x14ac:dyDescent="0.25">
      <c r="A245" s="193">
        <v>4</v>
      </c>
      <c r="B245" s="131">
        <f>Fechas!D245</f>
        <v>0</v>
      </c>
      <c r="C245" s="14"/>
      <c r="D245" s="14"/>
      <c r="E245" s="14"/>
      <c r="F245" s="14"/>
      <c r="G245" s="14"/>
      <c r="H245" s="14"/>
      <c r="I245" s="14"/>
      <c r="J245" s="14"/>
      <c r="K245" s="14"/>
      <c r="L245" s="14"/>
      <c r="M245" s="14"/>
      <c r="N245" s="14"/>
      <c r="O245" s="14"/>
      <c r="P245" s="14"/>
      <c r="Q245" s="14"/>
      <c r="R245" s="14"/>
      <c r="S245" s="14"/>
      <c r="T245" s="14"/>
    </row>
    <row r="246" spans="1:20" x14ac:dyDescent="0.25">
      <c r="A246" s="193">
        <v>4</v>
      </c>
      <c r="B246" s="131">
        <f>Fechas!D246</f>
        <v>0</v>
      </c>
      <c r="C246" s="14"/>
      <c r="D246" s="14"/>
      <c r="E246" s="14"/>
      <c r="F246" s="14"/>
      <c r="G246" s="14"/>
      <c r="H246" s="14"/>
      <c r="I246" s="14"/>
      <c r="J246" s="14"/>
      <c r="K246" s="14"/>
      <c r="L246" s="14"/>
      <c r="M246" s="14"/>
      <c r="N246" s="14"/>
      <c r="O246" s="14"/>
      <c r="P246" s="14"/>
      <c r="Q246" s="14"/>
      <c r="R246" s="14"/>
      <c r="S246" s="14"/>
      <c r="T246" s="14"/>
    </row>
    <row r="247" spans="1:20" x14ac:dyDescent="0.25">
      <c r="A247" s="193">
        <v>4</v>
      </c>
      <c r="B247" s="131">
        <f>Fechas!D247</f>
        <v>0</v>
      </c>
      <c r="C247" s="14"/>
      <c r="D247" s="14"/>
      <c r="E247" s="14"/>
      <c r="F247" s="14"/>
      <c r="G247" s="14"/>
      <c r="H247" s="14"/>
      <c r="I247" s="14"/>
      <c r="J247" s="14"/>
      <c r="K247" s="14"/>
      <c r="L247" s="14"/>
      <c r="M247" s="14"/>
      <c r="N247" s="14"/>
      <c r="O247" s="14"/>
      <c r="P247" s="14"/>
      <c r="Q247" s="14"/>
      <c r="R247" s="14"/>
      <c r="S247" s="14"/>
      <c r="T247" s="14"/>
    </row>
    <row r="248" spans="1:20" x14ac:dyDescent="0.25">
      <c r="A248" s="193">
        <v>4</v>
      </c>
      <c r="B248" s="131">
        <f>Fechas!D248</f>
        <v>0</v>
      </c>
      <c r="C248" s="14"/>
      <c r="D248" s="14"/>
      <c r="E248" s="14"/>
      <c r="F248" s="14"/>
      <c r="G248" s="14"/>
      <c r="H248" s="14"/>
      <c r="I248" s="14"/>
      <c r="J248" s="14"/>
      <c r="K248" s="14"/>
      <c r="L248" s="14"/>
      <c r="M248" s="14"/>
      <c r="N248" s="14"/>
      <c r="O248" s="14"/>
      <c r="P248" s="14"/>
      <c r="Q248" s="14"/>
      <c r="R248" s="14"/>
      <c r="S248" s="14"/>
      <c r="T248" s="14"/>
    </row>
    <row r="249" spans="1:20" x14ac:dyDescent="0.25">
      <c r="A249" s="193">
        <v>4</v>
      </c>
      <c r="B249" s="131">
        <f>Fechas!D249</f>
        <v>0</v>
      </c>
      <c r="C249" s="14"/>
      <c r="D249" s="14"/>
      <c r="E249" s="14"/>
      <c r="F249" s="14"/>
      <c r="G249" s="14"/>
      <c r="H249" s="14"/>
      <c r="I249" s="14"/>
      <c r="J249" s="14"/>
      <c r="K249" s="14"/>
      <c r="L249" s="14"/>
      <c r="M249" s="14"/>
      <c r="N249" s="14"/>
      <c r="O249" s="14"/>
      <c r="P249" s="14"/>
      <c r="Q249" s="14"/>
      <c r="R249" s="14"/>
      <c r="S249" s="14"/>
      <c r="T249" s="14"/>
    </row>
    <row r="250" spans="1:20" x14ac:dyDescent="0.25">
      <c r="A250" s="193">
        <v>4</v>
      </c>
      <c r="B250" s="131">
        <f>Fechas!D250</f>
        <v>0</v>
      </c>
      <c r="C250" s="14"/>
      <c r="D250" s="14"/>
      <c r="E250" s="14"/>
      <c r="F250" s="14"/>
      <c r="G250" s="14"/>
      <c r="H250" s="14"/>
      <c r="I250" s="14"/>
      <c r="J250" s="14"/>
      <c r="K250" s="14"/>
      <c r="L250" s="14"/>
      <c r="M250" s="14"/>
      <c r="N250" s="14"/>
      <c r="O250" s="14"/>
      <c r="P250" s="14"/>
      <c r="Q250" s="14"/>
      <c r="R250" s="14"/>
      <c r="S250" s="14"/>
      <c r="T250" s="14"/>
    </row>
    <row r="251" spans="1:20" x14ac:dyDescent="0.25">
      <c r="A251" s="193">
        <v>4</v>
      </c>
      <c r="B251" s="131">
        <f>Fechas!D251</f>
        <v>0</v>
      </c>
      <c r="C251" s="14"/>
      <c r="D251" s="14"/>
      <c r="E251" s="14"/>
      <c r="F251" s="14"/>
      <c r="G251" s="14"/>
      <c r="H251" s="14"/>
      <c r="I251" s="14"/>
      <c r="J251" s="14"/>
      <c r="K251" s="14"/>
      <c r="L251" s="14"/>
      <c r="M251" s="14"/>
      <c r="N251" s="14"/>
      <c r="O251" s="14"/>
      <c r="P251" s="14"/>
      <c r="Q251" s="14"/>
      <c r="R251" s="14"/>
      <c r="S251" s="14"/>
      <c r="T251" s="14"/>
    </row>
    <row r="252" spans="1:20" x14ac:dyDescent="0.25">
      <c r="A252" s="193">
        <v>4</v>
      </c>
      <c r="B252" s="131">
        <f>Fechas!D252</f>
        <v>0</v>
      </c>
      <c r="C252" s="14"/>
      <c r="D252" s="14"/>
      <c r="E252" s="14"/>
      <c r="F252" s="14"/>
      <c r="G252" s="14"/>
      <c r="H252" s="14"/>
      <c r="I252" s="14"/>
      <c r="J252" s="14"/>
      <c r="K252" s="14"/>
      <c r="L252" s="14"/>
      <c r="M252" s="14"/>
      <c r="N252" s="14"/>
      <c r="O252" s="14"/>
      <c r="P252" s="14"/>
      <c r="Q252" s="14"/>
      <c r="R252" s="14"/>
      <c r="S252" s="14"/>
      <c r="T252" s="14"/>
    </row>
    <row r="253" spans="1:20" x14ac:dyDescent="0.25">
      <c r="A253" s="193">
        <v>4</v>
      </c>
      <c r="B253" s="131">
        <f>Fechas!D253</f>
        <v>0</v>
      </c>
      <c r="C253" s="14"/>
      <c r="D253" s="14"/>
      <c r="E253" s="14"/>
      <c r="F253" s="14"/>
      <c r="G253" s="14"/>
      <c r="H253" s="14"/>
      <c r="I253" s="14"/>
      <c r="J253" s="14"/>
      <c r="K253" s="14"/>
      <c r="L253" s="14"/>
      <c r="M253" s="14"/>
      <c r="N253" s="14"/>
      <c r="O253" s="14"/>
      <c r="P253" s="14"/>
      <c r="Q253" s="14"/>
      <c r="R253" s="14"/>
      <c r="S253" s="14"/>
      <c r="T253" s="14"/>
    </row>
    <row r="254" spans="1:20" x14ac:dyDescent="0.25">
      <c r="A254" s="193">
        <v>4</v>
      </c>
      <c r="B254" s="131">
        <f>Fechas!D254</f>
        <v>0</v>
      </c>
      <c r="C254" s="14"/>
      <c r="D254" s="14"/>
      <c r="E254" s="14"/>
      <c r="F254" s="14"/>
      <c r="G254" s="14"/>
      <c r="H254" s="14"/>
      <c r="I254" s="14"/>
      <c r="J254" s="14"/>
      <c r="K254" s="14"/>
      <c r="L254" s="14"/>
      <c r="M254" s="14"/>
      <c r="N254" s="14"/>
      <c r="O254" s="14"/>
      <c r="P254" s="14"/>
      <c r="Q254" s="14"/>
      <c r="R254" s="14"/>
      <c r="S254" s="14"/>
      <c r="T254" s="14"/>
    </row>
    <row r="255" spans="1:20" x14ac:dyDescent="0.25">
      <c r="A255" s="193">
        <v>4</v>
      </c>
      <c r="B255" s="131">
        <f>Fechas!D255</f>
        <v>0</v>
      </c>
      <c r="C255" s="14"/>
      <c r="D255" s="14"/>
      <c r="E255" s="14"/>
      <c r="F255" s="14"/>
      <c r="G255" s="14"/>
      <c r="H255" s="14"/>
      <c r="I255" s="14"/>
      <c r="J255" s="14"/>
      <c r="K255" s="14"/>
      <c r="L255" s="14"/>
      <c r="M255" s="14"/>
      <c r="N255" s="14"/>
      <c r="O255" s="14"/>
      <c r="P255" s="14"/>
      <c r="Q255" s="14"/>
      <c r="R255" s="14"/>
      <c r="S255" s="14"/>
      <c r="T255" s="14"/>
    </row>
    <row r="256" spans="1:20" x14ac:dyDescent="0.25">
      <c r="A256" s="193">
        <v>4</v>
      </c>
      <c r="B256" s="131">
        <f>Fechas!D256</f>
        <v>0</v>
      </c>
      <c r="C256" s="14"/>
      <c r="D256" s="14"/>
      <c r="E256" s="14"/>
      <c r="F256" s="14"/>
      <c r="G256" s="14"/>
      <c r="H256" s="14"/>
      <c r="I256" s="14"/>
      <c r="J256" s="14"/>
      <c r="K256" s="14"/>
      <c r="L256" s="14"/>
      <c r="M256" s="14"/>
      <c r="N256" s="14"/>
      <c r="O256" s="14"/>
      <c r="P256" s="14"/>
      <c r="Q256" s="14"/>
      <c r="R256" s="14"/>
      <c r="S256" s="14"/>
      <c r="T256" s="14"/>
    </row>
    <row r="257" spans="1:20" x14ac:dyDescent="0.25">
      <c r="A257" s="193">
        <v>4</v>
      </c>
      <c r="B257" s="131">
        <f>Fechas!D257</f>
        <v>0</v>
      </c>
      <c r="C257" s="14"/>
      <c r="D257" s="14"/>
      <c r="E257" s="14"/>
      <c r="F257" s="14"/>
      <c r="G257" s="14"/>
      <c r="H257" s="14"/>
      <c r="I257" s="14"/>
      <c r="J257" s="14"/>
      <c r="K257" s="14"/>
      <c r="L257" s="14"/>
      <c r="M257" s="14"/>
      <c r="N257" s="14"/>
      <c r="O257" s="14"/>
      <c r="P257" s="14"/>
      <c r="Q257" s="14"/>
      <c r="R257" s="14"/>
      <c r="S257" s="14"/>
      <c r="T257" s="14"/>
    </row>
    <row r="258" spans="1:20" x14ac:dyDescent="0.25">
      <c r="A258" s="193">
        <v>4</v>
      </c>
      <c r="B258" s="131">
        <f>Fechas!D258</f>
        <v>0</v>
      </c>
      <c r="C258" s="14"/>
      <c r="D258" s="14"/>
      <c r="E258" s="14"/>
      <c r="F258" s="14"/>
      <c r="G258" s="14"/>
      <c r="H258" s="14"/>
      <c r="I258" s="14"/>
      <c r="J258" s="14"/>
      <c r="K258" s="14"/>
      <c r="L258" s="14"/>
      <c r="M258" s="14"/>
      <c r="N258" s="14"/>
      <c r="O258" s="14"/>
      <c r="P258" s="14"/>
      <c r="Q258" s="14"/>
      <c r="R258" s="14"/>
      <c r="S258" s="14"/>
      <c r="T258" s="14"/>
    </row>
    <row r="259" spans="1:20" x14ac:dyDescent="0.25">
      <c r="A259" s="193">
        <v>4</v>
      </c>
      <c r="B259" s="131">
        <f>Fechas!D259</f>
        <v>0</v>
      </c>
      <c r="C259" s="14"/>
      <c r="D259" s="14"/>
      <c r="E259" s="14"/>
      <c r="F259" s="14"/>
      <c r="G259" s="14"/>
      <c r="H259" s="14"/>
      <c r="I259" s="14"/>
      <c r="J259" s="14"/>
      <c r="K259" s="14"/>
      <c r="L259" s="14"/>
      <c r="M259" s="14"/>
      <c r="N259" s="14"/>
      <c r="O259" s="14"/>
      <c r="P259" s="14"/>
      <c r="Q259" s="14"/>
      <c r="R259" s="14"/>
      <c r="S259" s="14"/>
      <c r="T259" s="14"/>
    </row>
    <row r="260" spans="1:20" x14ac:dyDescent="0.25">
      <c r="A260" s="193">
        <v>4</v>
      </c>
      <c r="B260" s="131">
        <f>Fechas!D260</f>
        <v>0</v>
      </c>
      <c r="C260" s="14"/>
      <c r="D260" s="14"/>
      <c r="E260" s="14"/>
      <c r="F260" s="14"/>
      <c r="G260" s="14"/>
      <c r="H260" s="14"/>
      <c r="I260" s="14"/>
      <c r="J260" s="14"/>
      <c r="K260" s="14"/>
      <c r="L260" s="14"/>
      <c r="M260" s="14"/>
      <c r="N260" s="14"/>
      <c r="O260" s="14"/>
      <c r="P260" s="14"/>
      <c r="Q260" s="14"/>
      <c r="R260" s="14"/>
      <c r="S260" s="14"/>
      <c r="T260" s="14"/>
    </row>
    <row r="261" spans="1:20" x14ac:dyDescent="0.25">
      <c r="B261" s="41"/>
    </row>
    <row r="263" spans="1:20" x14ac:dyDescent="0.25">
      <c r="B263" s="169" t="s">
        <v>59</v>
      </c>
    </row>
    <row r="264" spans="1:20" x14ac:dyDescent="0.25">
      <c r="B264" s="58" t="s">
        <v>29</v>
      </c>
      <c r="C264" s="60" t="s">
        <v>253</v>
      </c>
      <c r="D264" s="30" t="s">
        <v>61</v>
      </c>
      <c r="E264" s="30"/>
    </row>
    <row r="265" spans="1:20" x14ac:dyDescent="0.25">
      <c r="B265" s="58" t="s">
        <v>14</v>
      </c>
      <c r="C265" s="60" t="s">
        <v>253</v>
      </c>
      <c r="D265" s="61" t="s">
        <v>60</v>
      </c>
    </row>
    <row r="266" spans="1:20" x14ac:dyDescent="0.25">
      <c r="B266" s="58" t="s">
        <v>15</v>
      </c>
      <c r="C266" s="60" t="s">
        <v>253</v>
      </c>
      <c r="D266" s="30" t="s">
        <v>60</v>
      </c>
    </row>
    <row r="267" spans="1:20" x14ac:dyDescent="0.25">
      <c r="B267" s="41"/>
    </row>
    <row r="268" spans="1:20" x14ac:dyDescent="0.25">
      <c r="B268" s="41"/>
    </row>
  </sheetData>
  <pageMargins left="0.75" right="0.75" top="1" bottom="1" header="0" footer="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dimension ref="A1:X317"/>
  <sheetViews>
    <sheetView zoomScale="75" zoomScaleNormal="75" workbookViewId="0">
      <pane xSplit="2" ySplit="5" topLeftCell="C6" activePane="bottomRight" state="frozen"/>
      <selection pane="topRight" activeCell="D1" sqref="D1"/>
      <selection pane="bottomLeft" activeCell="A6" sqref="A6"/>
      <selection pane="bottomRight" activeCell="F1" sqref="F1"/>
    </sheetView>
  </sheetViews>
  <sheetFormatPr baseColWidth="10" defaultColWidth="11.42578125" defaultRowHeight="15" x14ac:dyDescent="0.25"/>
  <cols>
    <col min="1" max="1" width="11.42578125" customWidth="1"/>
    <col min="2" max="2" width="28.140625" customWidth="1"/>
    <col min="3" max="24" width="10.5703125" customWidth="1"/>
    <col min="25" max="25" width="12.7109375" customWidth="1"/>
  </cols>
  <sheetData>
    <row r="1" spans="1:24" ht="15" customHeight="1" x14ac:dyDescent="0.25">
      <c r="A1" s="91" t="s">
        <v>139</v>
      </c>
      <c r="M1" s="1"/>
      <c r="W1" s="1"/>
    </row>
    <row r="2" spans="1:24" ht="15" customHeight="1" x14ac:dyDescent="0.25">
      <c r="A2" s="170" t="s">
        <v>254</v>
      </c>
      <c r="M2" s="1"/>
      <c r="W2" s="1"/>
    </row>
    <row r="3" spans="1:24" ht="15" customHeight="1" x14ac:dyDescent="0.25">
      <c r="A3" s="111" t="s">
        <v>242</v>
      </c>
      <c r="C3" s="93"/>
      <c r="D3" s="93"/>
      <c r="E3" s="93"/>
      <c r="M3" s="1"/>
      <c r="W3" s="1"/>
    </row>
    <row r="4" spans="1:24" ht="15" customHeight="1" x14ac:dyDescent="0.25">
      <c r="C4" s="157" t="s">
        <v>245</v>
      </c>
      <c r="D4" s="158"/>
      <c r="E4" s="158"/>
      <c r="F4" s="158"/>
      <c r="G4" s="158"/>
      <c r="H4" s="158"/>
      <c r="I4" s="158"/>
      <c r="J4" s="158"/>
      <c r="K4" s="158"/>
      <c r="L4" s="158"/>
      <c r="M4" s="159"/>
      <c r="N4" s="171" t="s">
        <v>246</v>
      </c>
      <c r="O4" s="172"/>
      <c r="P4" s="172"/>
      <c r="Q4" s="172"/>
      <c r="R4" s="172"/>
      <c r="S4" s="172"/>
      <c r="T4" s="172"/>
      <c r="U4" s="172"/>
      <c r="V4" s="172"/>
      <c r="W4" s="172"/>
      <c r="X4" s="173"/>
    </row>
    <row r="5" spans="1:24" ht="30" customHeight="1" x14ac:dyDescent="0.25">
      <c r="A5" s="163" t="s">
        <v>244</v>
      </c>
      <c r="B5" s="43" t="s">
        <v>1</v>
      </c>
      <c r="C5" s="43" t="s">
        <v>4</v>
      </c>
      <c r="D5" s="43" t="s">
        <v>5</v>
      </c>
      <c r="E5" s="43" t="s">
        <v>6</v>
      </c>
      <c r="F5" s="43" t="s">
        <v>7</v>
      </c>
      <c r="G5" s="43" t="s">
        <v>8</v>
      </c>
      <c r="H5" s="43" t="s">
        <v>9</v>
      </c>
      <c r="I5" s="43" t="s">
        <v>10</v>
      </c>
      <c r="J5" s="43" t="s">
        <v>11</v>
      </c>
      <c r="K5" s="43" t="s">
        <v>47</v>
      </c>
      <c r="L5" s="43" t="s">
        <v>12</v>
      </c>
      <c r="M5" s="57" t="s">
        <v>118</v>
      </c>
      <c r="N5" s="43" t="s">
        <v>4</v>
      </c>
      <c r="O5" s="43" t="s">
        <v>5</v>
      </c>
      <c r="P5" s="43" t="s">
        <v>6</v>
      </c>
      <c r="Q5" s="43" t="s">
        <v>7</v>
      </c>
      <c r="R5" s="43" t="s">
        <v>8</v>
      </c>
      <c r="S5" s="43" t="s">
        <v>9</v>
      </c>
      <c r="T5" s="43" t="s">
        <v>10</v>
      </c>
      <c r="U5" s="43" t="s">
        <v>11</v>
      </c>
      <c r="V5" s="43" t="s">
        <v>47</v>
      </c>
      <c r="W5" s="43" t="s">
        <v>12</v>
      </c>
      <c r="X5" s="57" t="s">
        <v>118</v>
      </c>
    </row>
    <row r="6" spans="1:24" ht="14.45" customHeight="1" x14ac:dyDescent="0.25">
      <c r="A6" s="187">
        <v>1</v>
      </c>
      <c r="B6" s="131" t="str">
        <f>Fechas!D6</f>
        <v>765</v>
      </c>
      <c r="C6" s="133">
        <v>0</v>
      </c>
      <c r="D6" s="133">
        <v>7</v>
      </c>
      <c r="E6" s="133">
        <v>0</v>
      </c>
      <c r="F6" s="133">
        <v>0</v>
      </c>
      <c r="G6" s="133"/>
      <c r="H6" s="133"/>
      <c r="I6" s="133"/>
      <c r="J6" s="133"/>
      <c r="K6" s="133"/>
      <c r="L6" s="133"/>
      <c r="M6" s="133"/>
      <c r="N6" s="133"/>
      <c r="O6" s="133"/>
      <c r="P6" s="133"/>
      <c r="Q6" s="133"/>
      <c r="R6" s="133"/>
      <c r="S6" s="133"/>
      <c r="T6" s="133"/>
      <c r="U6" s="133"/>
      <c r="V6" s="133"/>
      <c r="W6" s="133"/>
      <c r="X6" s="133"/>
    </row>
    <row r="7" spans="1:24" ht="14.45" customHeight="1" x14ac:dyDescent="0.25">
      <c r="A7" s="187">
        <v>1</v>
      </c>
      <c r="B7" s="131" t="str">
        <f>Fechas!D7</f>
        <v>ACA 319</v>
      </c>
      <c r="C7" s="133">
        <v>0</v>
      </c>
      <c r="D7" s="133">
        <v>0</v>
      </c>
      <c r="E7" s="133">
        <v>0</v>
      </c>
      <c r="F7" s="133">
        <v>0</v>
      </c>
      <c r="G7" s="133"/>
      <c r="H7" s="133"/>
      <c r="I7" s="133"/>
      <c r="J7" s="133"/>
      <c r="K7" s="133"/>
      <c r="L7" s="133"/>
      <c r="M7" s="133"/>
      <c r="N7" s="133"/>
      <c r="O7" s="133"/>
      <c r="P7" s="133"/>
      <c r="Q7" s="133"/>
      <c r="R7" s="133"/>
      <c r="S7" s="133"/>
      <c r="T7" s="133"/>
      <c r="U7" s="133"/>
      <c r="V7" s="133"/>
      <c r="W7" s="133"/>
      <c r="X7" s="133"/>
    </row>
    <row r="8" spans="1:24" ht="14.45" customHeight="1" x14ac:dyDescent="0.25">
      <c r="A8" s="187">
        <v>1</v>
      </c>
      <c r="B8" s="131" t="str">
        <f>Fechas!D8</f>
        <v>ACA 363</v>
      </c>
      <c r="C8" s="133">
        <v>0</v>
      </c>
      <c r="D8" s="133">
        <v>0</v>
      </c>
      <c r="E8" s="133">
        <v>0</v>
      </c>
      <c r="F8" s="133">
        <v>0</v>
      </c>
      <c r="G8" s="133"/>
      <c r="H8" s="133"/>
      <c r="I8" s="133"/>
      <c r="J8" s="133"/>
      <c r="K8" s="133"/>
      <c r="L8" s="133"/>
      <c r="M8" s="133"/>
      <c r="N8" s="133"/>
      <c r="O8" s="133"/>
      <c r="P8" s="133"/>
      <c r="Q8" s="133"/>
      <c r="R8" s="133"/>
      <c r="S8" s="133"/>
      <c r="T8" s="133"/>
      <c r="U8" s="133"/>
      <c r="V8" s="133"/>
      <c r="W8" s="133"/>
      <c r="X8" s="133"/>
    </row>
    <row r="9" spans="1:24" ht="14.45" customHeight="1" x14ac:dyDescent="0.25">
      <c r="A9" s="187">
        <v>1</v>
      </c>
      <c r="B9" s="131" t="str">
        <f>Fechas!D9</f>
        <v>ACA 364</v>
      </c>
      <c r="C9" s="133">
        <v>0</v>
      </c>
      <c r="D9" s="133">
        <v>0</v>
      </c>
      <c r="E9" s="133">
        <v>30</v>
      </c>
      <c r="F9" s="133">
        <v>0</v>
      </c>
      <c r="G9" s="133"/>
      <c r="H9" s="133"/>
      <c r="I9" s="133"/>
      <c r="J9" s="133"/>
      <c r="K9" s="133"/>
      <c r="L9" s="133"/>
      <c r="M9" s="133"/>
      <c r="N9" s="133"/>
      <c r="O9" s="133"/>
      <c r="P9" s="133"/>
      <c r="Q9" s="133"/>
      <c r="R9" s="133"/>
      <c r="S9" s="133"/>
      <c r="T9" s="133"/>
      <c r="U9" s="133"/>
      <c r="V9" s="133"/>
      <c r="W9" s="133"/>
      <c r="X9" s="133"/>
    </row>
    <row r="10" spans="1:24" ht="14.45" customHeight="1" x14ac:dyDescent="0.25">
      <c r="A10" s="187">
        <v>1</v>
      </c>
      <c r="B10" s="131" t="str">
        <f>Fechas!D10</f>
        <v>ACA 502</v>
      </c>
      <c r="C10" s="133">
        <v>0</v>
      </c>
      <c r="D10" s="133">
        <v>2</v>
      </c>
      <c r="E10" s="133">
        <v>0</v>
      </c>
      <c r="F10" s="133">
        <v>5</v>
      </c>
      <c r="G10" s="133"/>
      <c r="H10" s="133"/>
      <c r="I10" s="133"/>
      <c r="J10" s="133"/>
      <c r="K10" s="133"/>
      <c r="L10" s="133"/>
      <c r="M10" s="133"/>
      <c r="N10" s="133"/>
      <c r="O10" s="133"/>
      <c r="P10" s="133"/>
      <c r="Q10" s="133"/>
      <c r="R10" s="133"/>
      <c r="S10" s="133"/>
      <c r="T10" s="133"/>
      <c r="U10" s="133"/>
      <c r="V10" s="133"/>
      <c r="W10" s="133"/>
      <c r="X10" s="133"/>
    </row>
    <row r="11" spans="1:24" ht="14.45" customHeight="1" x14ac:dyDescent="0.25">
      <c r="A11" s="187">
        <v>1</v>
      </c>
      <c r="B11" s="131" t="str">
        <f>Fechas!D11</f>
        <v>ACA 308</v>
      </c>
      <c r="C11" s="133">
        <v>5</v>
      </c>
      <c r="D11" s="133">
        <v>5</v>
      </c>
      <c r="E11" s="133">
        <v>2</v>
      </c>
      <c r="F11" s="133">
        <v>0</v>
      </c>
      <c r="G11" s="133"/>
      <c r="H11" s="133"/>
      <c r="I11" s="133"/>
      <c r="J11" s="133"/>
      <c r="K11" s="133"/>
      <c r="L11" s="133"/>
      <c r="M11" s="133"/>
      <c r="N11" s="133"/>
      <c r="O11" s="133"/>
      <c r="P11" s="133"/>
      <c r="Q11" s="133"/>
      <c r="R11" s="133"/>
      <c r="S11" s="133"/>
      <c r="T11" s="133"/>
      <c r="U11" s="133"/>
      <c r="V11" s="133"/>
      <c r="W11" s="133"/>
      <c r="X11" s="133"/>
    </row>
    <row r="12" spans="1:24" ht="14.45" customHeight="1" x14ac:dyDescent="0.25">
      <c r="A12" s="187">
        <v>1</v>
      </c>
      <c r="B12" s="131" t="str">
        <f>Fechas!D12</f>
        <v>ARAUCARIA</v>
      </c>
      <c r="C12" s="133">
        <v>5</v>
      </c>
      <c r="D12" s="133">
        <v>0</v>
      </c>
      <c r="E12" s="133">
        <v>5</v>
      </c>
      <c r="F12" s="133">
        <v>0</v>
      </c>
      <c r="G12" s="133"/>
      <c r="H12" s="133"/>
      <c r="I12" s="133"/>
      <c r="J12" s="133"/>
      <c r="K12" s="133"/>
      <c r="L12" s="133"/>
      <c r="M12" s="133"/>
      <c r="N12" s="133"/>
      <c r="O12" s="133"/>
      <c r="P12" s="133"/>
      <c r="Q12" s="133"/>
      <c r="R12" s="133"/>
      <c r="S12" s="133"/>
      <c r="T12" s="133"/>
      <c r="U12" s="133"/>
      <c r="V12" s="133"/>
      <c r="W12" s="133"/>
      <c r="X12" s="133"/>
    </row>
    <row r="13" spans="1:24" ht="14.45" customHeight="1" x14ac:dyDescent="0.25">
      <c r="A13" s="187">
        <v>1</v>
      </c>
      <c r="B13" s="131" t="str">
        <f>Fechas!D13</f>
        <v>ARAZÁ</v>
      </c>
      <c r="C13" s="133">
        <v>0</v>
      </c>
      <c r="D13" s="133">
        <v>30</v>
      </c>
      <c r="E13" s="133">
        <v>0</v>
      </c>
      <c r="F13" s="133">
        <v>0</v>
      </c>
      <c r="G13" s="133"/>
      <c r="H13" s="133"/>
      <c r="I13" s="133"/>
      <c r="J13" s="133"/>
      <c r="K13" s="133"/>
      <c r="L13" s="133"/>
      <c r="M13" s="133"/>
      <c r="N13" s="133"/>
      <c r="O13" s="133"/>
      <c r="P13" s="133"/>
      <c r="Q13" s="133"/>
      <c r="R13" s="133"/>
      <c r="S13" s="133"/>
      <c r="T13" s="133"/>
      <c r="U13" s="133"/>
      <c r="V13" s="133"/>
      <c r="W13" s="133"/>
      <c r="X13" s="133"/>
    </row>
    <row r="14" spans="1:24" ht="14.45" customHeight="1" x14ac:dyDescent="0.25">
      <c r="A14" s="187">
        <v>1</v>
      </c>
      <c r="B14" s="131" t="str">
        <f>Fechas!D14</f>
        <v>BAGUETTE 820</v>
      </c>
      <c r="C14" s="133">
        <v>0</v>
      </c>
      <c r="D14" s="133">
        <v>35</v>
      </c>
      <c r="E14" s="133">
        <v>0</v>
      </c>
      <c r="F14" s="133">
        <v>0</v>
      </c>
      <c r="G14" s="133"/>
      <c r="H14" s="133"/>
      <c r="I14" s="133"/>
      <c r="J14" s="133"/>
      <c r="K14" s="133"/>
      <c r="L14" s="133"/>
      <c r="M14" s="133"/>
      <c r="N14" s="133"/>
      <c r="O14" s="133"/>
      <c r="P14" s="133"/>
      <c r="Q14" s="133"/>
      <c r="R14" s="133"/>
      <c r="S14" s="133"/>
      <c r="T14" s="133"/>
      <c r="U14" s="133"/>
      <c r="V14" s="133"/>
      <c r="W14" s="133"/>
      <c r="X14" s="133"/>
    </row>
    <row r="15" spans="1:24" ht="14.45" customHeight="1" x14ac:dyDescent="0.25">
      <c r="A15" s="187">
        <v>1</v>
      </c>
      <c r="B15" s="131" t="str">
        <f>Fechas!D15</f>
        <v>BASILIO</v>
      </c>
      <c r="C15" s="133">
        <v>0</v>
      </c>
      <c r="D15" s="133">
        <v>40</v>
      </c>
      <c r="E15" s="133">
        <v>0</v>
      </c>
      <c r="F15" s="133">
        <v>0</v>
      </c>
      <c r="G15" s="133"/>
      <c r="H15" s="133"/>
      <c r="I15" s="133"/>
      <c r="J15" s="133"/>
      <c r="K15" s="133"/>
      <c r="L15" s="133"/>
      <c r="M15" s="133"/>
      <c r="N15" s="133"/>
      <c r="O15" s="133"/>
      <c r="P15" s="133"/>
      <c r="Q15" s="133"/>
      <c r="R15" s="133"/>
      <c r="S15" s="133"/>
      <c r="T15" s="133"/>
      <c r="U15" s="133"/>
      <c r="V15" s="133"/>
      <c r="W15" s="133"/>
      <c r="X15" s="133"/>
    </row>
    <row r="16" spans="1:24" ht="14.45" customHeight="1" x14ac:dyDescent="0.25">
      <c r="A16" s="187">
        <v>1</v>
      </c>
      <c r="B16" s="131" t="str">
        <f>Fechas!D16</f>
        <v>BUCK PACÍFICO</v>
      </c>
      <c r="C16" s="133">
        <v>5</v>
      </c>
      <c r="D16" s="133">
        <v>10</v>
      </c>
      <c r="E16" s="133">
        <v>0</v>
      </c>
      <c r="F16" s="133">
        <v>0</v>
      </c>
      <c r="G16" s="133"/>
      <c r="H16" s="133"/>
      <c r="I16" s="133"/>
      <c r="J16" s="133"/>
      <c r="K16" s="133"/>
      <c r="L16" s="133"/>
      <c r="M16" s="133"/>
      <c r="N16" s="133"/>
      <c r="O16" s="133"/>
      <c r="P16" s="133"/>
      <c r="Q16" s="133"/>
      <c r="R16" s="133"/>
      <c r="S16" s="133"/>
      <c r="T16" s="133"/>
      <c r="U16" s="133"/>
      <c r="V16" s="133"/>
      <c r="W16" s="133"/>
      <c r="X16" s="133"/>
    </row>
    <row r="17" spans="1:24" ht="14.45" customHeight="1" x14ac:dyDescent="0.25">
      <c r="A17" s="187">
        <v>1</v>
      </c>
      <c r="B17" s="131" t="str">
        <f>Fechas!D17</f>
        <v>CATALPA</v>
      </c>
      <c r="C17" s="133">
        <v>0</v>
      </c>
      <c r="D17" s="133">
        <v>0</v>
      </c>
      <c r="E17" s="133">
        <v>25</v>
      </c>
      <c r="F17" s="133">
        <v>5</v>
      </c>
      <c r="G17" s="133"/>
      <c r="H17" s="133"/>
      <c r="I17" s="133"/>
      <c r="J17" s="133"/>
      <c r="K17" s="133"/>
      <c r="L17" s="133"/>
      <c r="M17" s="133"/>
      <c r="N17" s="133"/>
      <c r="O17" s="133"/>
      <c r="P17" s="133"/>
      <c r="Q17" s="133"/>
      <c r="R17" s="133"/>
      <c r="S17" s="133"/>
      <c r="T17" s="133"/>
      <c r="U17" s="133"/>
      <c r="V17" s="133"/>
      <c r="W17" s="133"/>
      <c r="X17" s="133"/>
    </row>
    <row r="18" spans="1:24" ht="14.45" customHeight="1" x14ac:dyDescent="0.25">
      <c r="A18" s="187">
        <v>1</v>
      </c>
      <c r="B18" s="131" t="str">
        <f>Fechas!D18</f>
        <v>FRESNO</v>
      </c>
      <c r="C18" s="133">
        <v>5</v>
      </c>
      <c r="D18" s="133">
        <v>5</v>
      </c>
      <c r="E18" s="133">
        <v>2</v>
      </c>
      <c r="F18" s="133">
        <v>0</v>
      </c>
      <c r="G18" s="133"/>
      <c r="H18" s="133"/>
      <c r="I18" s="133"/>
      <c r="J18" s="133"/>
      <c r="K18" s="133"/>
      <c r="L18" s="133"/>
      <c r="M18" s="133"/>
      <c r="N18" s="133"/>
      <c r="O18" s="133"/>
      <c r="P18" s="133"/>
      <c r="Q18" s="133"/>
      <c r="R18" s="133"/>
      <c r="S18" s="133"/>
      <c r="T18" s="133"/>
      <c r="U18" s="133"/>
      <c r="V18" s="133"/>
      <c r="W18" s="133"/>
      <c r="X18" s="133"/>
    </row>
    <row r="19" spans="1:24" ht="14.45" customHeight="1" x14ac:dyDescent="0.25">
      <c r="A19" s="187">
        <v>1</v>
      </c>
      <c r="B19" s="131" t="str">
        <f>Fechas!D19</f>
        <v>IS CARPINTERO</v>
      </c>
      <c r="C19" s="133">
        <v>2</v>
      </c>
      <c r="D19" s="133">
        <v>0</v>
      </c>
      <c r="E19" s="133">
        <v>0</v>
      </c>
      <c r="F19" s="133">
        <v>0</v>
      </c>
      <c r="G19" s="133"/>
      <c r="H19" s="133"/>
      <c r="I19" s="133"/>
      <c r="J19" s="133"/>
      <c r="K19" s="133"/>
      <c r="L19" s="133"/>
      <c r="M19" s="133"/>
      <c r="N19" s="133"/>
      <c r="O19" s="133"/>
      <c r="P19" s="133"/>
      <c r="Q19" s="133"/>
      <c r="R19" s="133"/>
      <c r="S19" s="133"/>
      <c r="T19" s="133"/>
      <c r="U19" s="133"/>
      <c r="V19" s="133"/>
      <c r="W19" s="133"/>
      <c r="X19" s="133"/>
    </row>
    <row r="20" spans="1:24" ht="14.45" customHeight="1" x14ac:dyDescent="0.25">
      <c r="A20" s="187">
        <v>1</v>
      </c>
      <c r="B20" s="131" t="str">
        <f>Fechas!D20</f>
        <v>IS TERO</v>
      </c>
      <c r="C20" s="133">
        <v>10</v>
      </c>
      <c r="D20" s="133">
        <v>0</v>
      </c>
      <c r="E20" s="133">
        <v>25</v>
      </c>
      <c r="F20" s="133">
        <v>0</v>
      </c>
      <c r="G20" s="133"/>
      <c r="H20" s="133"/>
      <c r="I20" s="133"/>
      <c r="J20" s="133"/>
      <c r="K20" s="133"/>
      <c r="L20" s="133"/>
      <c r="M20" s="133"/>
      <c r="N20" s="133"/>
      <c r="O20" s="133"/>
      <c r="P20" s="133"/>
      <c r="Q20" s="133"/>
      <c r="R20" s="133"/>
      <c r="S20" s="133"/>
      <c r="T20" s="133"/>
      <c r="U20" s="133"/>
      <c r="V20" s="133"/>
      <c r="W20" s="133"/>
      <c r="X20" s="133"/>
    </row>
    <row r="21" spans="1:24" ht="14.45" customHeight="1" x14ac:dyDescent="0.25">
      <c r="A21" s="187">
        <v>1</v>
      </c>
      <c r="B21" s="131" t="str">
        <f>Fechas!D21</f>
        <v>JACARANDÁ</v>
      </c>
      <c r="C21" s="133">
        <v>10</v>
      </c>
      <c r="D21" s="133">
        <v>0</v>
      </c>
      <c r="E21" s="133">
        <v>0</v>
      </c>
      <c r="F21" s="133">
        <v>0</v>
      </c>
      <c r="G21" s="133"/>
      <c r="H21" s="133"/>
      <c r="I21" s="133"/>
      <c r="J21" s="133"/>
      <c r="K21" s="133"/>
      <c r="L21" s="133"/>
      <c r="M21" s="133"/>
      <c r="N21" s="133"/>
      <c r="O21" s="133"/>
      <c r="P21" s="133"/>
      <c r="Q21" s="133"/>
      <c r="R21" s="133"/>
      <c r="S21" s="133"/>
      <c r="T21" s="133"/>
      <c r="U21" s="133"/>
      <c r="V21" s="133"/>
      <c r="W21" s="133"/>
      <c r="X21" s="133"/>
    </row>
    <row r="22" spans="1:24" ht="14.45" customHeight="1" x14ac:dyDescent="0.25">
      <c r="A22" s="187">
        <v>1</v>
      </c>
      <c r="B22" s="131" t="str">
        <f>Fechas!D22</f>
        <v>KLEIN EMBLEMA</v>
      </c>
      <c r="C22" s="133">
        <v>10</v>
      </c>
      <c r="D22" s="133">
        <v>0</v>
      </c>
      <c r="E22" s="133">
        <v>10</v>
      </c>
      <c r="F22" s="133">
        <v>0</v>
      </c>
      <c r="G22" s="133"/>
      <c r="H22" s="133"/>
      <c r="I22" s="133"/>
      <c r="J22" s="133"/>
      <c r="K22" s="133"/>
      <c r="L22" s="133"/>
      <c r="M22" s="133"/>
      <c r="N22" s="133"/>
      <c r="O22" s="133"/>
      <c r="P22" s="133"/>
      <c r="Q22" s="133"/>
      <c r="R22" s="133"/>
      <c r="S22" s="133"/>
      <c r="T22" s="133"/>
      <c r="U22" s="133"/>
      <c r="V22" s="133"/>
      <c r="W22" s="133"/>
      <c r="X22" s="133"/>
    </row>
    <row r="23" spans="1:24" ht="14.45" customHeight="1" x14ac:dyDescent="0.25">
      <c r="A23" s="187">
        <v>1</v>
      </c>
      <c r="B23" s="131" t="str">
        <f>Fechas!D23</f>
        <v>KLEIN EXTREMO</v>
      </c>
      <c r="C23" s="133">
        <v>10</v>
      </c>
      <c r="D23" s="133">
        <v>0</v>
      </c>
      <c r="E23" s="133">
        <v>0</v>
      </c>
      <c r="F23" s="133">
        <v>0</v>
      </c>
      <c r="G23" s="133"/>
      <c r="H23" s="133"/>
      <c r="I23" s="133"/>
      <c r="J23" s="133"/>
      <c r="K23" s="133"/>
      <c r="L23" s="133"/>
      <c r="M23" s="133"/>
      <c r="N23" s="133"/>
      <c r="O23" s="133"/>
      <c r="P23" s="133"/>
      <c r="Q23" s="133"/>
      <c r="R23" s="133"/>
      <c r="S23" s="133"/>
      <c r="T23" s="133"/>
      <c r="U23" s="133"/>
      <c r="V23" s="133"/>
      <c r="W23" s="133"/>
      <c r="X23" s="133"/>
    </row>
    <row r="24" spans="1:24" ht="14.45" customHeight="1" x14ac:dyDescent="0.25">
      <c r="A24" s="187">
        <v>1</v>
      </c>
      <c r="B24" s="131" t="str">
        <f>Fechas!D24</f>
        <v>LAUREL</v>
      </c>
      <c r="C24" s="133">
        <v>0</v>
      </c>
      <c r="D24" s="133">
        <v>0</v>
      </c>
      <c r="E24" s="133">
        <v>3</v>
      </c>
      <c r="F24" s="133">
        <v>5</v>
      </c>
      <c r="G24" s="133"/>
      <c r="H24" s="133"/>
      <c r="I24" s="133"/>
      <c r="J24" s="133"/>
      <c r="K24" s="133"/>
      <c r="L24" s="133"/>
      <c r="M24" s="133"/>
      <c r="N24" s="133"/>
      <c r="O24" s="133"/>
      <c r="P24" s="133"/>
      <c r="Q24" s="133"/>
      <c r="R24" s="133"/>
      <c r="S24" s="133"/>
      <c r="T24" s="133"/>
      <c r="U24" s="133"/>
      <c r="V24" s="133"/>
      <c r="W24" s="133"/>
      <c r="X24" s="133"/>
    </row>
    <row r="25" spans="1:24" ht="14.45" customHeight="1" x14ac:dyDescent="0.25">
      <c r="A25" s="187">
        <v>1</v>
      </c>
      <c r="B25" s="131" t="str">
        <f>Fechas!D25</f>
        <v>LG AZULEJO</v>
      </c>
      <c r="C25" s="133">
        <v>7</v>
      </c>
      <c r="D25" s="133">
        <v>0</v>
      </c>
      <c r="E25" s="133">
        <v>7</v>
      </c>
      <c r="F25" s="133">
        <v>0</v>
      </c>
      <c r="G25" s="133"/>
      <c r="H25" s="133"/>
      <c r="I25" s="133"/>
      <c r="J25" s="133"/>
      <c r="K25" s="133"/>
      <c r="L25" s="133"/>
      <c r="M25" s="133"/>
      <c r="N25" s="133"/>
      <c r="O25" s="133"/>
      <c r="P25" s="133"/>
      <c r="Q25" s="133"/>
      <c r="R25" s="133"/>
      <c r="S25" s="133"/>
      <c r="T25" s="133"/>
      <c r="U25" s="133"/>
      <c r="V25" s="133"/>
      <c r="W25" s="133"/>
      <c r="X25" s="133"/>
    </row>
    <row r="26" spans="1:24" ht="14.45" customHeight="1" x14ac:dyDescent="0.25">
      <c r="A26" s="187">
        <v>1</v>
      </c>
      <c r="B26" s="131" t="str">
        <f>Fechas!D26</f>
        <v>LG BAYO</v>
      </c>
      <c r="C26" s="133">
        <v>5</v>
      </c>
      <c r="D26" s="133">
        <v>0</v>
      </c>
      <c r="E26" s="133">
        <v>0</v>
      </c>
      <c r="F26" s="133">
        <v>0</v>
      </c>
      <c r="G26" s="133"/>
      <c r="H26" s="133"/>
      <c r="I26" s="133"/>
      <c r="J26" s="133"/>
      <c r="K26" s="133"/>
      <c r="L26" s="133"/>
      <c r="M26" s="133"/>
      <c r="N26" s="133"/>
      <c r="O26" s="133"/>
      <c r="P26" s="133"/>
      <c r="Q26" s="133"/>
      <c r="R26" s="133"/>
      <c r="S26" s="133"/>
      <c r="T26" s="133"/>
      <c r="U26" s="133"/>
      <c r="V26" s="133"/>
      <c r="W26" s="133"/>
      <c r="X26" s="133"/>
    </row>
    <row r="27" spans="1:24" ht="14.45" customHeight="1" x14ac:dyDescent="0.25">
      <c r="A27" s="187">
        <v>1</v>
      </c>
      <c r="B27" s="131" t="str">
        <f>Fechas!D27</f>
        <v>LG LOBUNO</v>
      </c>
      <c r="C27" s="133">
        <v>0</v>
      </c>
      <c r="D27" s="133">
        <v>90</v>
      </c>
      <c r="E27" s="133">
        <v>0</v>
      </c>
      <c r="F27" s="133">
        <v>0</v>
      </c>
      <c r="G27" s="133"/>
      <c r="H27" s="133"/>
      <c r="I27" s="133"/>
      <c r="J27" s="133"/>
      <c r="K27" s="133"/>
      <c r="L27" s="133"/>
      <c r="M27" s="133"/>
      <c r="N27" s="133"/>
      <c r="O27" s="133"/>
      <c r="P27" s="133"/>
      <c r="Q27" s="133"/>
      <c r="R27" s="133"/>
      <c r="S27" s="133"/>
      <c r="T27" s="133"/>
      <c r="U27" s="133"/>
      <c r="V27" s="133"/>
      <c r="W27" s="133"/>
      <c r="X27" s="133"/>
    </row>
    <row r="28" spans="1:24" ht="14.45" customHeight="1" x14ac:dyDescent="0.25">
      <c r="A28" s="187">
        <v>1</v>
      </c>
      <c r="B28" s="131" t="str">
        <f>Fechas!D28</f>
        <v>LIMAY</v>
      </c>
      <c r="C28" s="133">
        <v>10</v>
      </c>
      <c r="D28" s="133">
        <v>7</v>
      </c>
      <c r="E28" s="133">
        <v>5</v>
      </c>
      <c r="F28" s="133">
        <v>0</v>
      </c>
      <c r="G28" s="133"/>
      <c r="H28" s="133"/>
      <c r="I28" s="133"/>
      <c r="J28" s="133"/>
      <c r="K28" s="133"/>
      <c r="L28" s="133"/>
      <c r="M28" s="133"/>
      <c r="N28" s="133"/>
      <c r="O28" s="133"/>
      <c r="P28" s="133"/>
      <c r="Q28" s="133"/>
      <c r="R28" s="133"/>
      <c r="S28" s="133"/>
      <c r="T28" s="133"/>
      <c r="U28" s="133"/>
      <c r="V28" s="133"/>
      <c r="W28" s="133"/>
      <c r="X28" s="133"/>
    </row>
    <row r="29" spans="1:24" ht="14.45" customHeight="1" x14ac:dyDescent="0.25">
      <c r="A29" s="187">
        <v>1</v>
      </c>
      <c r="B29" s="131" t="str">
        <f>Fechas!D29</f>
        <v>MS INTA BONAERENSE 122</v>
      </c>
      <c r="C29" s="133">
        <v>30</v>
      </c>
      <c r="D29" s="133">
        <v>0</v>
      </c>
      <c r="E29" s="133">
        <v>0</v>
      </c>
      <c r="F29" s="133">
        <v>0</v>
      </c>
      <c r="G29" s="133"/>
      <c r="H29" s="133"/>
      <c r="I29" s="133"/>
      <c r="J29" s="133"/>
      <c r="K29" s="133"/>
      <c r="L29" s="133"/>
      <c r="M29" s="133"/>
      <c r="N29" s="133"/>
      <c r="O29" s="133"/>
      <c r="P29" s="133"/>
      <c r="Q29" s="133"/>
      <c r="R29" s="133"/>
      <c r="S29" s="133"/>
      <c r="T29" s="133"/>
      <c r="U29" s="133"/>
      <c r="V29" s="133"/>
      <c r="W29" s="133"/>
      <c r="X29" s="133"/>
    </row>
    <row r="30" spans="1:24" ht="14.45" customHeight="1" x14ac:dyDescent="0.25">
      <c r="A30" s="187">
        <v>1</v>
      </c>
      <c r="B30" s="131" t="str">
        <f>Fechas!D30</f>
        <v>MS INTA BONAERENSE 324</v>
      </c>
      <c r="C30" s="133">
        <v>0</v>
      </c>
      <c r="D30" s="133">
        <v>0</v>
      </c>
      <c r="E30" s="133">
        <v>0</v>
      </c>
      <c r="F30" s="133">
        <v>1</v>
      </c>
      <c r="G30" s="133"/>
      <c r="H30" s="133"/>
      <c r="I30" s="133"/>
      <c r="J30" s="133"/>
      <c r="K30" s="133"/>
      <c r="L30" s="133"/>
      <c r="M30" s="133"/>
      <c r="N30" s="133"/>
      <c r="O30" s="133"/>
      <c r="P30" s="133"/>
      <c r="Q30" s="133"/>
      <c r="R30" s="133"/>
      <c r="S30" s="133"/>
      <c r="T30" s="133"/>
      <c r="U30" s="133"/>
      <c r="V30" s="133"/>
      <c r="W30" s="133"/>
      <c r="X30" s="133"/>
    </row>
    <row r="31" spans="1:24" ht="14.45" customHeight="1" x14ac:dyDescent="0.25">
      <c r="A31" s="187">
        <v>1</v>
      </c>
      <c r="B31" s="131" t="str">
        <f>Fechas!D31</f>
        <v>NEO 50T23</v>
      </c>
      <c r="C31" s="133">
        <v>0</v>
      </c>
      <c r="D31" s="133">
        <v>0</v>
      </c>
      <c r="E31" s="133">
        <v>50</v>
      </c>
      <c r="F31" s="133">
        <v>0</v>
      </c>
      <c r="G31" s="133"/>
      <c r="H31" s="133"/>
      <c r="I31" s="133"/>
      <c r="J31" s="133"/>
      <c r="K31" s="133"/>
      <c r="L31" s="133"/>
      <c r="M31" s="133"/>
      <c r="N31" s="133"/>
      <c r="O31" s="133"/>
      <c r="P31" s="133"/>
      <c r="Q31" s="133"/>
      <c r="R31" s="133"/>
      <c r="S31" s="133"/>
      <c r="T31" s="133"/>
      <c r="U31" s="133"/>
      <c r="V31" s="133"/>
      <c r="W31" s="133"/>
      <c r="X31" s="133"/>
    </row>
    <row r="32" spans="1:24" ht="14.45" customHeight="1" x14ac:dyDescent="0.25">
      <c r="A32" s="187">
        <v>1</v>
      </c>
      <c r="B32" s="131" t="str">
        <f>Fechas!D32</f>
        <v>PEHUÉN</v>
      </c>
      <c r="C32" s="133">
        <v>10</v>
      </c>
      <c r="D32" s="133">
        <v>0</v>
      </c>
      <c r="E32" s="133">
        <v>20</v>
      </c>
      <c r="F32" s="133">
        <v>5</v>
      </c>
      <c r="G32" s="133"/>
      <c r="H32" s="133"/>
      <c r="I32" s="133"/>
      <c r="J32" s="133"/>
      <c r="K32" s="133"/>
      <c r="L32" s="133"/>
      <c r="M32" s="133"/>
      <c r="N32" s="133"/>
      <c r="O32" s="133"/>
      <c r="P32" s="133"/>
      <c r="Q32" s="133"/>
      <c r="R32" s="133"/>
      <c r="S32" s="133"/>
      <c r="T32" s="133"/>
      <c r="U32" s="133"/>
      <c r="V32" s="133"/>
      <c r="W32" s="133"/>
      <c r="X32" s="133"/>
    </row>
    <row r="33" spans="1:24" ht="14.45" customHeight="1" x14ac:dyDescent="0.25">
      <c r="A33" s="187">
        <v>1</v>
      </c>
      <c r="B33" s="131" t="str">
        <f>Fechas!D33</f>
        <v>RGT BORSALINO</v>
      </c>
      <c r="C33" s="133">
        <v>20</v>
      </c>
      <c r="D33" s="133">
        <v>0</v>
      </c>
      <c r="E33" s="133">
        <v>0</v>
      </c>
      <c r="F33" s="133">
        <v>0</v>
      </c>
      <c r="G33" s="133"/>
      <c r="H33" s="133"/>
      <c r="I33" s="133"/>
      <c r="J33" s="133"/>
      <c r="K33" s="133"/>
      <c r="L33" s="133"/>
      <c r="M33" s="133"/>
      <c r="N33" s="133"/>
      <c r="O33" s="133"/>
      <c r="P33" s="133"/>
      <c r="Q33" s="133"/>
      <c r="R33" s="133"/>
      <c r="S33" s="133"/>
      <c r="T33" s="133"/>
      <c r="U33" s="133"/>
      <c r="V33" s="133"/>
      <c r="W33" s="133"/>
      <c r="X33" s="133"/>
    </row>
    <row r="34" spans="1:24" ht="14.45" customHeight="1" x14ac:dyDescent="0.25">
      <c r="A34" s="187">
        <v>1</v>
      </c>
      <c r="B34" s="131" t="str">
        <f>Fechas!D34</f>
        <v>SARANDÍ</v>
      </c>
      <c r="C34" s="133">
        <v>0</v>
      </c>
      <c r="D34" s="133">
        <v>0</v>
      </c>
      <c r="E34" s="133">
        <v>80</v>
      </c>
      <c r="F34" s="133">
        <v>0</v>
      </c>
      <c r="G34" s="133"/>
      <c r="H34" s="133"/>
      <c r="I34" s="133"/>
      <c r="J34" s="133"/>
      <c r="K34" s="133"/>
      <c r="L34" s="133"/>
      <c r="M34" s="133"/>
      <c r="N34" s="133"/>
      <c r="O34" s="133"/>
      <c r="P34" s="133"/>
      <c r="Q34" s="133"/>
      <c r="R34" s="133"/>
      <c r="S34" s="133"/>
      <c r="T34" s="133"/>
      <c r="U34" s="133"/>
      <c r="V34" s="133"/>
      <c r="W34" s="133"/>
      <c r="X34" s="133"/>
    </row>
    <row r="35" spans="1:24" ht="14.45" customHeight="1" x14ac:dyDescent="0.25">
      <c r="A35" s="187">
        <v>1</v>
      </c>
      <c r="B35" s="131" t="str">
        <f>Fechas!D35</f>
        <v>SY 109</v>
      </c>
      <c r="C35" s="133">
        <v>15</v>
      </c>
      <c r="D35" s="133">
        <v>0</v>
      </c>
      <c r="E35" s="133">
        <v>0</v>
      </c>
      <c r="F35" s="133">
        <v>0</v>
      </c>
      <c r="G35" s="133"/>
      <c r="H35" s="133"/>
      <c r="I35" s="133"/>
      <c r="J35" s="133"/>
      <c r="K35" s="133"/>
      <c r="L35" s="133"/>
      <c r="M35" s="133"/>
      <c r="N35" s="133"/>
      <c r="O35" s="133"/>
      <c r="P35" s="133"/>
      <c r="Q35" s="133"/>
      <c r="R35" s="133"/>
      <c r="S35" s="133"/>
      <c r="T35" s="133"/>
      <c r="U35" s="133"/>
      <c r="V35" s="133"/>
      <c r="W35" s="133"/>
      <c r="X35" s="133"/>
    </row>
    <row r="36" spans="1:24" ht="14.45" customHeight="1" x14ac:dyDescent="0.25">
      <c r="A36" s="187">
        <v>1</v>
      </c>
      <c r="B36" s="131" t="str">
        <f>Fechas!D36</f>
        <v>SY 134</v>
      </c>
      <c r="C36" s="133">
        <v>10</v>
      </c>
      <c r="D36" s="133">
        <v>0</v>
      </c>
      <c r="E36" s="133">
        <v>0</v>
      </c>
      <c r="F36" s="133">
        <v>0</v>
      </c>
      <c r="G36" s="133"/>
      <c r="H36" s="133"/>
      <c r="I36" s="133"/>
      <c r="J36" s="133"/>
      <c r="K36" s="133"/>
      <c r="L36" s="133"/>
      <c r="M36" s="133"/>
      <c r="N36" s="133"/>
      <c r="O36" s="133"/>
      <c r="P36" s="133"/>
      <c r="Q36" s="133"/>
      <c r="R36" s="133"/>
      <c r="S36" s="133"/>
      <c r="T36" s="133"/>
      <c r="U36" s="133"/>
      <c r="V36" s="133"/>
      <c r="W36" s="133"/>
      <c r="X36" s="133"/>
    </row>
    <row r="37" spans="1:24" ht="14.45" customHeight="1" x14ac:dyDescent="0.25">
      <c r="A37" s="187">
        <v>1</v>
      </c>
      <c r="B37" s="131" t="str">
        <f>Fechas!D37</f>
        <v>TIMBÓ</v>
      </c>
      <c r="C37" s="133">
        <v>0</v>
      </c>
      <c r="D37" s="133">
        <v>7</v>
      </c>
      <c r="E37" s="133">
        <v>70</v>
      </c>
      <c r="F37" s="133">
        <v>0</v>
      </c>
      <c r="G37" s="133"/>
      <c r="H37" s="133"/>
      <c r="I37" s="133"/>
      <c r="J37" s="133"/>
      <c r="K37" s="133"/>
      <c r="L37" s="133"/>
      <c r="M37" s="133"/>
      <c r="N37" s="133"/>
      <c r="O37" s="133"/>
      <c r="P37" s="133"/>
      <c r="Q37" s="133"/>
      <c r="R37" s="133"/>
      <c r="S37" s="133"/>
      <c r="T37" s="133"/>
      <c r="U37" s="133"/>
      <c r="V37" s="133"/>
      <c r="W37" s="133"/>
      <c r="X37" s="133"/>
    </row>
    <row r="38" spans="1:24" ht="14.45" customHeight="1" x14ac:dyDescent="0.25">
      <c r="A38" s="187">
        <v>1</v>
      </c>
      <c r="B38" s="131" t="str">
        <f>Fechas!D38</f>
        <v>TRAFUL HB4</v>
      </c>
      <c r="C38" s="133">
        <v>0</v>
      </c>
      <c r="D38" s="133">
        <v>50</v>
      </c>
      <c r="E38" s="133">
        <v>0</v>
      </c>
      <c r="F38" s="133">
        <v>0</v>
      </c>
      <c r="G38" s="134"/>
      <c r="H38" s="134"/>
      <c r="I38" s="134"/>
      <c r="J38" s="134"/>
      <c r="K38" s="134"/>
      <c r="L38" s="134"/>
      <c r="M38" s="134"/>
      <c r="N38" s="134"/>
      <c r="O38" s="134"/>
      <c r="P38" s="133"/>
      <c r="Q38" s="134"/>
      <c r="R38" s="134"/>
      <c r="S38" s="134"/>
      <c r="T38" s="134"/>
      <c r="U38" s="134"/>
      <c r="V38" s="134"/>
      <c r="W38" s="134"/>
      <c r="X38" s="134"/>
    </row>
    <row r="39" spans="1:24" ht="14.45" customHeight="1" x14ac:dyDescent="0.25">
      <c r="A39" s="187">
        <v>1</v>
      </c>
      <c r="B39" s="131">
        <f>Fechas!D39</f>
        <v>0</v>
      </c>
      <c r="C39" s="134"/>
      <c r="D39" s="134"/>
      <c r="E39" s="133"/>
      <c r="F39" s="134"/>
      <c r="G39" s="134"/>
      <c r="H39" s="134"/>
      <c r="I39" s="134"/>
      <c r="J39" s="134"/>
      <c r="K39" s="134"/>
      <c r="L39" s="134"/>
      <c r="M39" s="134"/>
      <c r="N39" s="134"/>
      <c r="O39" s="134"/>
      <c r="P39" s="133"/>
      <c r="Q39" s="134"/>
      <c r="R39" s="134"/>
      <c r="S39" s="134"/>
      <c r="T39" s="134"/>
      <c r="U39" s="134"/>
      <c r="V39" s="134"/>
      <c r="W39" s="134"/>
      <c r="X39" s="134"/>
    </row>
    <row r="40" spans="1:24" ht="14.45" customHeight="1" x14ac:dyDescent="0.25">
      <c r="A40" s="187">
        <v>1</v>
      </c>
      <c r="B40" s="131">
        <f>Fechas!D40</f>
        <v>0</v>
      </c>
      <c r="C40" s="134"/>
      <c r="D40" s="134"/>
      <c r="E40" s="134"/>
      <c r="F40" s="134"/>
      <c r="G40" s="134"/>
      <c r="H40" s="134"/>
      <c r="I40" s="134"/>
      <c r="J40" s="134"/>
      <c r="K40" s="134"/>
      <c r="L40" s="134"/>
      <c r="M40" s="134"/>
      <c r="N40" s="134"/>
      <c r="O40" s="134"/>
      <c r="P40" s="134"/>
      <c r="Q40" s="134"/>
      <c r="R40" s="134"/>
      <c r="S40" s="134"/>
      <c r="T40" s="134"/>
      <c r="U40" s="134"/>
      <c r="V40" s="134"/>
      <c r="W40" s="134"/>
      <c r="X40" s="134"/>
    </row>
    <row r="41" spans="1:24" ht="14.45" customHeight="1" x14ac:dyDescent="0.25">
      <c r="A41" s="187">
        <v>1</v>
      </c>
      <c r="B41" s="131">
        <f>Fechas!D41</f>
        <v>0</v>
      </c>
      <c r="C41" s="134"/>
      <c r="D41" s="134"/>
      <c r="E41" s="134"/>
      <c r="F41" s="134"/>
      <c r="G41" s="134"/>
      <c r="H41" s="134"/>
      <c r="I41" s="134"/>
      <c r="J41" s="134"/>
      <c r="K41" s="134"/>
      <c r="L41" s="134"/>
      <c r="M41" s="134"/>
      <c r="N41" s="134"/>
      <c r="O41" s="134"/>
      <c r="P41" s="134"/>
      <c r="Q41" s="134"/>
      <c r="R41" s="134"/>
      <c r="S41" s="134"/>
      <c r="T41" s="134"/>
      <c r="U41" s="134"/>
      <c r="V41" s="134"/>
      <c r="W41" s="134"/>
      <c r="X41" s="134"/>
    </row>
    <row r="42" spans="1:24" ht="14.45" customHeight="1" x14ac:dyDescent="0.25">
      <c r="A42" s="187">
        <v>1</v>
      </c>
      <c r="B42" s="131">
        <f>Fechas!D42</f>
        <v>0</v>
      </c>
      <c r="C42" s="134"/>
      <c r="D42" s="134"/>
      <c r="E42" s="134"/>
      <c r="F42" s="134"/>
      <c r="G42" s="134"/>
      <c r="H42" s="134"/>
      <c r="I42" s="134"/>
      <c r="J42" s="134"/>
      <c r="K42" s="134"/>
      <c r="L42" s="134"/>
      <c r="M42" s="134"/>
      <c r="N42" s="134"/>
      <c r="O42" s="134"/>
      <c r="P42" s="134"/>
      <c r="Q42" s="134"/>
      <c r="R42" s="134"/>
      <c r="S42" s="134"/>
      <c r="T42" s="134"/>
      <c r="U42" s="134"/>
      <c r="V42" s="134"/>
      <c r="W42" s="134"/>
      <c r="X42" s="134"/>
    </row>
    <row r="43" spans="1:24" ht="14.45" customHeight="1" x14ac:dyDescent="0.25">
      <c r="A43" s="187">
        <v>1</v>
      </c>
      <c r="B43" s="131">
        <f>Fechas!D43</f>
        <v>0</v>
      </c>
      <c r="C43" s="134"/>
      <c r="D43" s="134"/>
      <c r="E43" s="134"/>
      <c r="F43" s="134"/>
      <c r="G43" s="134"/>
      <c r="H43" s="134"/>
      <c r="I43" s="134"/>
      <c r="J43" s="134"/>
      <c r="K43" s="134"/>
      <c r="L43" s="134"/>
      <c r="M43" s="134"/>
      <c r="N43" s="134"/>
      <c r="O43" s="134"/>
      <c r="P43" s="134"/>
      <c r="Q43" s="134"/>
      <c r="R43" s="134"/>
      <c r="S43" s="134"/>
      <c r="T43" s="134"/>
      <c r="U43" s="134"/>
      <c r="V43" s="134"/>
      <c r="W43" s="134"/>
      <c r="X43" s="134"/>
    </row>
    <row r="44" spans="1:24" ht="14.45" customHeight="1" x14ac:dyDescent="0.25">
      <c r="A44" s="187">
        <v>1</v>
      </c>
      <c r="B44" s="131">
        <f>Fechas!D44</f>
        <v>0</v>
      </c>
      <c r="C44" s="134"/>
      <c r="D44" s="134"/>
      <c r="E44" s="134"/>
      <c r="F44" s="134"/>
      <c r="G44" s="134"/>
      <c r="H44" s="134"/>
      <c r="I44" s="134"/>
      <c r="J44" s="134"/>
      <c r="K44" s="134"/>
      <c r="L44" s="134"/>
      <c r="M44" s="134"/>
      <c r="N44" s="134"/>
      <c r="O44" s="134"/>
      <c r="P44" s="134"/>
      <c r="Q44" s="134"/>
      <c r="R44" s="134"/>
      <c r="S44" s="134"/>
      <c r="T44" s="134"/>
      <c r="U44" s="134"/>
      <c r="V44" s="134"/>
      <c r="W44" s="134"/>
      <c r="X44" s="134"/>
    </row>
    <row r="45" spans="1:24" ht="14.45" customHeight="1" x14ac:dyDescent="0.25">
      <c r="A45" s="187">
        <v>1</v>
      </c>
      <c r="B45" s="131">
        <f>Fechas!D45</f>
        <v>0</v>
      </c>
      <c r="C45" s="134"/>
      <c r="D45" s="134"/>
      <c r="E45" s="134"/>
      <c r="F45" s="134"/>
      <c r="G45" s="134"/>
      <c r="H45" s="134"/>
      <c r="I45" s="134"/>
      <c r="J45" s="134"/>
      <c r="K45" s="134"/>
      <c r="L45" s="134"/>
      <c r="M45" s="134"/>
      <c r="N45" s="134"/>
      <c r="O45" s="134"/>
      <c r="P45" s="134"/>
      <c r="Q45" s="134"/>
      <c r="R45" s="134"/>
      <c r="S45" s="134"/>
      <c r="T45" s="134"/>
      <c r="U45" s="134"/>
      <c r="V45" s="134"/>
      <c r="W45" s="134"/>
      <c r="X45" s="134"/>
    </row>
    <row r="46" spans="1:24" ht="14.45" customHeight="1" x14ac:dyDescent="0.25">
      <c r="A46" s="187">
        <v>1</v>
      </c>
      <c r="B46" s="131">
        <f>Fechas!D46</f>
        <v>0</v>
      </c>
      <c r="C46" s="134"/>
      <c r="D46" s="134"/>
      <c r="E46" s="134"/>
      <c r="F46" s="134"/>
      <c r="G46" s="134"/>
      <c r="H46" s="134"/>
      <c r="I46" s="134"/>
      <c r="J46" s="134"/>
      <c r="K46" s="134"/>
      <c r="L46" s="134"/>
      <c r="M46" s="134"/>
      <c r="N46" s="134"/>
      <c r="O46" s="134"/>
      <c r="P46" s="134"/>
      <c r="Q46" s="134"/>
      <c r="R46" s="134"/>
      <c r="S46" s="134"/>
      <c r="T46" s="134"/>
      <c r="U46" s="134"/>
      <c r="V46" s="134"/>
      <c r="W46" s="134"/>
      <c r="X46" s="134"/>
    </row>
    <row r="47" spans="1:24" ht="14.45" customHeight="1" x14ac:dyDescent="0.25">
      <c r="A47" s="187">
        <v>1</v>
      </c>
      <c r="B47" s="131">
        <f>Fechas!D47</f>
        <v>0</v>
      </c>
      <c r="C47" s="134"/>
      <c r="D47" s="134"/>
      <c r="E47" s="134"/>
      <c r="F47" s="134"/>
      <c r="G47" s="134"/>
      <c r="H47" s="134"/>
      <c r="I47" s="134"/>
      <c r="J47" s="134"/>
      <c r="K47" s="134"/>
      <c r="L47" s="134"/>
      <c r="M47" s="134"/>
      <c r="N47" s="134"/>
      <c r="O47" s="134"/>
      <c r="P47" s="134"/>
      <c r="Q47" s="134"/>
      <c r="R47" s="134"/>
      <c r="S47" s="134"/>
      <c r="T47" s="134"/>
      <c r="U47" s="134"/>
      <c r="V47" s="134"/>
      <c r="W47" s="134"/>
      <c r="X47" s="134"/>
    </row>
    <row r="48" spans="1:24" ht="14.45" customHeight="1" x14ac:dyDescent="0.25">
      <c r="A48" s="187">
        <v>1</v>
      </c>
      <c r="B48" s="131">
        <f>Fechas!D48</f>
        <v>0</v>
      </c>
      <c r="C48" s="134"/>
      <c r="D48" s="134"/>
      <c r="E48" s="134"/>
      <c r="F48" s="134"/>
      <c r="G48" s="134"/>
      <c r="H48" s="134"/>
      <c r="I48" s="134"/>
      <c r="J48" s="134"/>
      <c r="K48" s="134"/>
      <c r="L48" s="134"/>
      <c r="M48" s="134"/>
      <c r="N48" s="134"/>
      <c r="O48" s="134"/>
      <c r="P48" s="134"/>
      <c r="Q48" s="134"/>
      <c r="R48" s="134"/>
      <c r="S48" s="134"/>
      <c r="T48" s="134"/>
      <c r="U48" s="134"/>
      <c r="V48" s="134"/>
      <c r="W48" s="134"/>
      <c r="X48" s="134"/>
    </row>
    <row r="49" spans="1:24" ht="14.45" customHeight="1" x14ac:dyDescent="0.25">
      <c r="A49" s="187">
        <v>1</v>
      </c>
      <c r="B49" s="131">
        <f>Fechas!D49</f>
        <v>0</v>
      </c>
      <c r="C49" s="134"/>
      <c r="D49" s="134"/>
      <c r="E49" s="134"/>
      <c r="F49" s="134"/>
      <c r="G49" s="134"/>
      <c r="H49" s="134"/>
      <c r="I49" s="134"/>
      <c r="J49" s="134"/>
      <c r="K49" s="134"/>
      <c r="L49" s="134"/>
      <c r="M49" s="134"/>
      <c r="N49" s="134"/>
      <c r="O49" s="134"/>
      <c r="P49" s="134"/>
      <c r="Q49" s="134"/>
      <c r="R49" s="134"/>
      <c r="S49" s="134"/>
      <c r="T49" s="134"/>
      <c r="U49" s="134"/>
      <c r="V49" s="134"/>
      <c r="W49" s="134"/>
      <c r="X49" s="134"/>
    </row>
    <row r="50" spans="1:24" ht="14.45" customHeight="1" x14ac:dyDescent="0.25">
      <c r="A50" s="187">
        <v>1</v>
      </c>
      <c r="B50" s="131">
        <f>Fechas!D50</f>
        <v>0</v>
      </c>
      <c r="C50" s="134"/>
      <c r="D50" s="134"/>
      <c r="E50" s="134"/>
      <c r="F50" s="134"/>
      <c r="G50" s="134"/>
      <c r="H50" s="134"/>
      <c r="I50" s="134"/>
      <c r="J50" s="134"/>
      <c r="K50" s="134"/>
      <c r="L50" s="134"/>
      <c r="M50" s="134"/>
      <c r="N50" s="134"/>
      <c r="O50" s="134"/>
      <c r="P50" s="134"/>
      <c r="Q50" s="134"/>
      <c r="R50" s="134"/>
      <c r="S50" s="134"/>
      <c r="T50" s="134"/>
      <c r="U50" s="134"/>
      <c r="V50" s="134"/>
      <c r="W50" s="134"/>
      <c r="X50" s="134"/>
    </row>
    <row r="51" spans="1:24" ht="14.45" customHeight="1" x14ac:dyDescent="0.25">
      <c r="A51" s="187">
        <v>1</v>
      </c>
      <c r="B51" s="131">
        <f>Fechas!D51</f>
        <v>0</v>
      </c>
      <c r="C51" s="134"/>
      <c r="D51" s="134"/>
      <c r="E51" s="134"/>
      <c r="F51" s="134"/>
      <c r="G51" s="134"/>
      <c r="H51" s="134"/>
      <c r="I51" s="134"/>
      <c r="J51" s="134"/>
      <c r="K51" s="134"/>
      <c r="L51" s="134"/>
      <c r="M51" s="134"/>
      <c r="N51" s="134"/>
      <c r="O51" s="134"/>
      <c r="P51" s="134"/>
      <c r="Q51" s="134"/>
      <c r="R51" s="134"/>
      <c r="S51" s="134"/>
      <c r="T51" s="134"/>
      <c r="U51" s="134"/>
      <c r="V51" s="134"/>
      <c r="W51" s="134"/>
      <c r="X51" s="134"/>
    </row>
    <row r="52" spans="1:24" ht="14.45" customHeight="1" x14ac:dyDescent="0.25">
      <c r="A52" s="187">
        <v>1</v>
      </c>
      <c r="B52" s="131">
        <f>Fechas!D52</f>
        <v>0</v>
      </c>
      <c r="C52" s="134"/>
      <c r="D52" s="134"/>
      <c r="E52" s="134"/>
      <c r="F52" s="134"/>
      <c r="G52" s="134"/>
      <c r="H52" s="134"/>
      <c r="I52" s="134"/>
      <c r="J52" s="134"/>
      <c r="K52" s="134"/>
      <c r="L52" s="134"/>
      <c r="M52" s="134"/>
      <c r="N52" s="134"/>
      <c r="O52" s="134"/>
      <c r="P52" s="134"/>
      <c r="Q52" s="134"/>
      <c r="R52" s="134"/>
      <c r="S52" s="134"/>
      <c r="T52" s="134"/>
      <c r="U52" s="134"/>
      <c r="V52" s="134"/>
      <c r="W52" s="134"/>
      <c r="X52" s="134"/>
    </row>
    <row r="53" spans="1:24" ht="14.45" customHeight="1" x14ac:dyDescent="0.25">
      <c r="A53" s="187">
        <v>1</v>
      </c>
      <c r="B53" s="131">
        <f>Fechas!D53</f>
        <v>0</v>
      </c>
      <c r="C53" s="134"/>
      <c r="D53" s="134"/>
      <c r="E53" s="134"/>
      <c r="F53" s="134"/>
      <c r="G53" s="134"/>
      <c r="H53" s="134"/>
      <c r="I53" s="134"/>
      <c r="J53" s="134"/>
      <c r="K53" s="134"/>
      <c r="L53" s="134"/>
      <c r="M53" s="134"/>
      <c r="N53" s="134"/>
      <c r="O53" s="134"/>
      <c r="P53" s="134"/>
      <c r="Q53" s="134"/>
      <c r="R53" s="134"/>
      <c r="S53" s="134"/>
      <c r="T53" s="134"/>
      <c r="U53" s="134"/>
      <c r="V53" s="134"/>
      <c r="W53" s="134"/>
      <c r="X53" s="134"/>
    </row>
    <row r="54" spans="1:24" ht="14.45" customHeight="1" x14ac:dyDescent="0.25">
      <c r="A54" s="187">
        <v>1</v>
      </c>
      <c r="B54" s="131">
        <f>Fechas!D54</f>
        <v>0</v>
      </c>
      <c r="C54" s="134"/>
      <c r="D54" s="134"/>
      <c r="E54" s="134"/>
      <c r="F54" s="134"/>
      <c r="G54" s="134"/>
      <c r="H54" s="134"/>
      <c r="I54" s="134"/>
      <c r="J54" s="134"/>
      <c r="K54" s="134"/>
      <c r="L54" s="134"/>
      <c r="M54" s="134"/>
      <c r="N54" s="134"/>
      <c r="O54" s="134"/>
      <c r="P54" s="134"/>
      <c r="Q54" s="134"/>
      <c r="R54" s="134"/>
      <c r="S54" s="134"/>
      <c r="T54" s="134"/>
      <c r="U54" s="134"/>
      <c r="V54" s="134"/>
      <c r="W54" s="134"/>
      <c r="X54" s="134"/>
    </row>
    <row r="55" spans="1:24" ht="14.45" customHeight="1" x14ac:dyDescent="0.25">
      <c r="A55" s="187">
        <v>1</v>
      </c>
      <c r="B55" s="131">
        <f>Fechas!D55</f>
        <v>0</v>
      </c>
      <c r="C55" s="134"/>
      <c r="D55" s="134"/>
      <c r="E55" s="134"/>
      <c r="F55" s="134"/>
      <c r="G55" s="134"/>
      <c r="H55" s="134"/>
      <c r="I55" s="134"/>
      <c r="J55" s="134"/>
      <c r="K55" s="134"/>
      <c r="L55" s="134"/>
      <c r="M55" s="134"/>
      <c r="N55" s="134"/>
      <c r="O55" s="134"/>
      <c r="P55" s="134"/>
      <c r="Q55" s="134"/>
      <c r="R55" s="134"/>
      <c r="S55" s="134"/>
      <c r="T55" s="134"/>
      <c r="U55" s="134"/>
      <c r="V55" s="134"/>
      <c r="W55" s="134"/>
      <c r="X55" s="134"/>
    </row>
    <row r="56" spans="1:24" ht="14.45" customHeight="1" x14ac:dyDescent="0.25">
      <c r="A56" s="187">
        <v>1</v>
      </c>
      <c r="B56" s="131">
        <f>Fechas!D56</f>
        <v>0</v>
      </c>
      <c r="C56" s="135"/>
      <c r="D56" s="135"/>
      <c r="E56" s="135"/>
      <c r="F56" s="135"/>
      <c r="G56" s="135"/>
      <c r="H56" s="135"/>
      <c r="I56" s="135"/>
      <c r="J56" s="135"/>
      <c r="K56" s="135"/>
      <c r="L56" s="135"/>
      <c r="M56" s="135"/>
      <c r="N56" s="135"/>
      <c r="O56" s="135"/>
      <c r="P56" s="135"/>
      <c r="Q56" s="135"/>
      <c r="R56" s="135"/>
      <c r="S56" s="135"/>
      <c r="T56" s="135"/>
      <c r="U56" s="135"/>
      <c r="V56" s="135"/>
      <c r="W56" s="135"/>
      <c r="X56" s="135"/>
    </row>
    <row r="57" spans="1:24" ht="14.45" customHeight="1" x14ac:dyDescent="0.25">
      <c r="A57" s="187">
        <v>1</v>
      </c>
      <c r="B57" s="131">
        <f>Fechas!D57</f>
        <v>0</v>
      </c>
      <c r="C57" s="135"/>
      <c r="D57" s="135"/>
      <c r="E57" s="135"/>
      <c r="F57" s="135"/>
      <c r="G57" s="135"/>
      <c r="H57" s="135"/>
      <c r="I57" s="135"/>
      <c r="J57" s="135"/>
      <c r="K57" s="135"/>
      <c r="L57" s="135"/>
      <c r="M57" s="135"/>
      <c r="N57" s="135"/>
      <c r="O57" s="135"/>
      <c r="P57" s="135"/>
      <c r="Q57" s="135"/>
      <c r="R57" s="135"/>
      <c r="S57" s="135"/>
      <c r="T57" s="135"/>
      <c r="U57" s="135"/>
      <c r="V57" s="135"/>
      <c r="W57" s="135"/>
      <c r="X57" s="135"/>
    </row>
    <row r="58" spans="1:24" ht="14.45" customHeight="1" x14ac:dyDescent="0.25">
      <c r="A58" s="187">
        <v>1</v>
      </c>
      <c r="B58" s="131">
        <f>Fechas!D58</f>
        <v>0</v>
      </c>
      <c r="C58" s="135"/>
      <c r="D58" s="135"/>
      <c r="E58" s="135"/>
      <c r="F58" s="135"/>
      <c r="G58" s="135"/>
      <c r="H58" s="135"/>
      <c r="I58" s="135"/>
      <c r="J58" s="135"/>
      <c r="K58" s="135"/>
      <c r="L58" s="135"/>
      <c r="M58" s="135"/>
      <c r="N58" s="135"/>
      <c r="O58" s="135"/>
      <c r="P58" s="135"/>
      <c r="Q58" s="135"/>
      <c r="R58" s="135"/>
      <c r="S58" s="135"/>
      <c r="T58" s="135"/>
      <c r="U58" s="135"/>
      <c r="V58" s="135"/>
      <c r="W58" s="135"/>
      <c r="X58" s="135"/>
    </row>
    <row r="59" spans="1:24" ht="14.45" customHeight="1" x14ac:dyDescent="0.25">
      <c r="A59" s="187">
        <v>1</v>
      </c>
      <c r="B59" s="131">
        <f>Fechas!D59</f>
        <v>0</v>
      </c>
      <c r="C59" s="136"/>
      <c r="D59" s="136"/>
      <c r="E59" s="136"/>
      <c r="F59" s="136"/>
      <c r="G59" s="136"/>
      <c r="H59" s="136"/>
      <c r="I59" s="136"/>
      <c r="J59" s="136"/>
      <c r="K59" s="136"/>
      <c r="L59" s="136"/>
      <c r="M59" s="136"/>
      <c r="N59" s="136"/>
      <c r="O59" s="136"/>
      <c r="P59" s="136"/>
      <c r="Q59" s="136"/>
      <c r="R59" s="136"/>
      <c r="S59" s="136"/>
      <c r="T59" s="136"/>
      <c r="U59" s="136"/>
      <c r="V59" s="136"/>
      <c r="W59" s="136"/>
      <c r="X59" s="136"/>
    </row>
    <row r="60" spans="1:24" ht="14.45" customHeight="1" x14ac:dyDescent="0.25">
      <c r="A60" s="187">
        <v>1</v>
      </c>
      <c r="B60" s="131">
        <f>Fechas!D60</f>
        <v>0</v>
      </c>
      <c r="C60" s="136"/>
      <c r="D60" s="136"/>
      <c r="E60" s="136"/>
      <c r="F60" s="136"/>
      <c r="G60" s="136"/>
      <c r="H60" s="136"/>
      <c r="I60" s="136"/>
      <c r="J60" s="136"/>
      <c r="K60" s="136"/>
      <c r="L60" s="136"/>
      <c r="M60" s="136"/>
      <c r="N60" s="136"/>
      <c r="O60" s="136"/>
      <c r="P60" s="136"/>
      <c r="Q60" s="136"/>
      <c r="R60" s="136"/>
      <c r="S60" s="136"/>
      <c r="T60" s="136"/>
      <c r="U60" s="136"/>
      <c r="V60" s="136"/>
      <c r="W60" s="136"/>
      <c r="X60" s="136"/>
    </row>
    <row r="61" spans="1:24" ht="14.45" customHeight="1" x14ac:dyDescent="0.25">
      <c r="A61" s="187">
        <v>1</v>
      </c>
      <c r="B61" s="131">
        <f>Fechas!D61</f>
        <v>0</v>
      </c>
      <c r="C61" s="136"/>
      <c r="D61" s="136"/>
      <c r="E61" s="136"/>
      <c r="F61" s="136"/>
      <c r="G61" s="136"/>
      <c r="H61" s="136"/>
      <c r="I61" s="136"/>
      <c r="J61" s="136"/>
      <c r="K61" s="136"/>
      <c r="L61" s="136"/>
      <c r="M61" s="136"/>
      <c r="N61" s="136"/>
      <c r="O61" s="136"/>
      <c r="P61" s="136"/>
      <c r="Q61" s="136"/>
      <c r="R61" s="136"/>
      <c r="S61" s="136"/>
      <c r="T61" s="136"/>
      <c r="U61" s="136"/>
      <c r="V61" s="136"/>
      <c r="W61" s="136"/>
      <c r="X61" s="136"/>
    </row>
    <row r="62" spans="1:24" ht="14.45" customHeight="1" x14ac:dyDescent="0.25">
      <c r="A62" s="187">
        <v>1</v>
      </c>
      <c r="B62" s="131">
        <f>Fechas!D62</f>
        <v>0</v>
      </c>
      <c r="C62" s="136"/>
      <c r="D62" s="136"/>
      <c r="E62" s="136"/>
      <c r="F62" s="136"/>
      <c r="G62" s="136"/>
      <c r="H62" s="136"/>
      <c r="I62" s="136"/>
      <c r="J62" s="136"/>
      <c r="K62" s="136"/>
      <c r="L62" s="136"/>
      <c r="M62" s="136"/>
      <c r="N62" s="136"/>
      <c r="O62" s="136"/>
      <c r="P62" s="136"/>
      <c r="Q62" s="136"/>
      <c r="R62" s="136"/>
      <c r="S62" s="136"/>
      <c r="T62" s="136"/>
      <c r="U62" s="136"/>
      <c r="V62" s="136"/>
      <c r="W62" s="136"/>
      <c r="X62" s="136"/>
    </row>
    <row r="63" spans="1:24" ht="14.45" customHeight="1" x14ac:dyDescent="0.25">
      <c r="A63" s="187">
        <v>1</v>
      </c>
      <c r="B63" s="131">
        <f>Fechas!D63</f>
        <v>0</v>
      </c>
      <c r="C63" s="136"/>
      <c r="D63" s="136"/>
      <c r="E63" s="136"/>
      <c r="F63" s="136"/>
      <c r="G63" s="136"/>
      <c r="H63" s="136"/>
      <c r="I63" s="136"/>
      <c r="J63" s="136"/>
      <c r="K63" s="136"/>
      <c r="L63" s="136"/>
      <c r="M63" s="136"/>
      <c r="N63" s="136"/>
      <c r="O63" s="136"/>
      <c r="P63" s="136"/>
      <c r="Q63" s="136"/>
      <c r="R63" s="136"/>
      <c r="S63" s="136"/>
      <c r="T63" s="136"/>
      <c r="U63" s="136"/>
      <c r="V63" s="136"/>
      <c r="W63" s="136"/>
      <c r="X63" s="136"/>
    </row>
    <row r="64" spans="1:24" ht="14.45" customHeight="1" x14ac:dyDescent="0.25">
      <c r="A64" s="187">
        <v>1</v>
      </c>
      <c r="B64" s="131">
        <f>Fechas!D64</f>
        <v>0</v>
      </c>
      <c r="C64" s="136"/>
      <c r="D64" s="136"/>
      <c r="E64" s="136"/>
      <c r="F64" s="136"/>
      <c r="G64" s="136"/>
      <c r="H64" s="136"/>
      <c r="I64" s="136"/>
      <c r="J64" s="136"/>
      <c r="K64" s="136"/>
      <c r="L64" s="136"/>
      <c r="M64" s="136"/>
      <c r="N64" s="136"/>
      <c r="O64" s="136"/>
      <c r="P64" s="136"/>
      <c r="Q64" s="136"/>
      <c r="R64" s="136"/>
      <c r="S64" s="136"/>
      <c r="T64" s="136"/>
      <c r="U64" s="136"/>
      <c r="V64" s="136"/>
      <c r="W64" s="136"/>
      <c r="X64" s="136"/>
    </row>
    <row r="65" spans="1:24" ht="14.45" customHeight="1" x14ac:dyDescent="0.25">
      <c r="A65" s="187">
        <v>1</v>
      </c>
      <c r="B65" s="131">
        <f>Fechas!D65</f>
        <v>0</v>
      </c>
      <c r="C65" s="136"/>
      <c r="D65" s="136"/>
      <c r="E65" s="136"/>
      <c r="F65" s="136"/>
      <c r="G65" s="136"/>
      <c r="H65" s="136"/>
      <c r="I65" s="136"/>
      <c r="J65" s="136"/>
      <c r="K65" s="136"/>
      <c r="L65" s="136"/>
      <c r="M65" s="136"/>
      <c r="N65" s="136"/>
      <c r="O65" s="136"/>
      <c r="P65" s="136"/>
      <c r="Q65" s="136"/>
      <c r="R65" s="136"/>
      <c r="S65" s="136"/>
      <c r="T65" s="136"/>
      <c r="U65" s="136"/>
      <c r="V65" s="136"/>
      <c r="W65" s="136"/>
      <c r="X65" s="136"/>
    </row>
    <row r="66" spans="1:24" ht="14.45" customHeight="1" x14ac:dyDescent="0.25">
      <c r="A66" s="39"/>
      <c r="B66" s="56"/>
    </row>
    <row r="67" spans="1:24" ht="14.45" customHeight="1" x14ac:dyDescent="0.25">
      <c r="A67" s="39"/>
    </row>
    <row r="68" spans="1:24" ht="14.45" customHeight="1" x14ac:dyDescent="0.25">
      <c r="A68" s="39"/>
    </row>
    <row r="69" spans="1:24" ht="14.45" customHeight="1" x14ac:dyDescent="0.25">
      <c r="A69" s="39"/>
      <c r="C69" s="157" t="s">
        <v>245</v>
      </c>
      <c r="D69" s="158"/>
      <c r="E69" s="158"/>
      <c r="F69" s="158"/>
      <c r="G69" s="158"/>
      <c r="H69" s="158"/>
      <c r="I69" s="158"/>
      <c r="J69" s="158"/>
      <c r="K69" s="158"/>
      <c r="L69" s="158"/>
      <c r="M69" s="159"/>
      <c r="N69" s="171" t="s">
        <v>246</v>
      </c>
      <c r="O69" s="172"/>
      <c r="P69" s="172"/>
      <c r="Q69" s="172"/>
      <c r="R69" s="172"/>
      <c r="S69" s="172"/>
      <c r="T69" s="172"/>
      <c r="U69" s="172"/>
      <c r="V69" s="172"/>
      <c r="W69" s="172"/>
      <c r="X69" s="173"/>
    </row>
    <row r="70" spans="1:24" ht="30" customHeight="1" x14ac:dyDescent="0.25">
      <c r="A70" s="163" t="s">
        <v>244</v>
      </c>
      <c r="B70" s="88" t="str">
        <f>B$5</f>
        <v>Cultivar</v>
      </c>
      <c r="C70" s="57" t="str">
        <f t="shared" ref="C70:L70" si="0">C$5</f>
        <v>Roya de la hoja</v>
      </c>
      <c r="D70" s="57" t="str">
        <f t="shared" si="0"/>
        <v>Roya del tallo</v>
      </c>
      <c r="E70" s="57" t="str">
        <f t="shared" si="0"/>
        <v>Roya estriada</v>
      </c>
      <c r="F70" s="57" t="str">
        <f t="shared" si="0"/>
        <v>Septoriosis de la hoja</v>
      </c>
      <c r="G70" s="57" t="str">
        <f t="shared" si="0"/>
        <v>Mancha amarilla</v>
      </c>
      <c r="H70" s="57" t="str">
        <f t="shared" si="0"/>
        <v>Fusariosis de la espiga</v>
      </c>
      <c r="I70" s="57" t="str">
        <f t="shared" si="0"/>
        <v>Tizón bacteriano</v>
      </c>
      <c r="J70" s="57" t="str">
        <f t="shared" si="0"/>
        <v>Estría bacteriana</v>
      </c>
      <c r="K70" s="57" t="str">
        <f t="shared" si="0"/>
        <v>Oidio</v>
      </c>
      <c r="L70" s="57" t="str">
        <f t="shared" si="0"/>
        <v>Plagas</v>
      </c>
      <c r="M70" s="57" t="s">
        <v>118</v>
      </c>
      <c r="N70" s="57" t="str">
        <f t="shared" ref="N70:W70" si="1">N$5</f>
        <v>Roya de la hoja</v>
      </c>
      <c r="O70" s="57" t="str">
        <f t="shared" si="1"/>
        <v>Roya del tallo</v>
      </c>
      <c r="P70" s="57" t="str">
        <f t="shared" si="1"/>
        <v>Roya estriada</v>
      </c>
      <c r="Q70" s="57" t="str">
        <f t="shared" si="1"/>
        <v>Septoriosis de la hoja</v>
      </c>
      <c r="R70" s="57" t="str">
        <f t="shared" si="1"/>
        <v>Mancha amarilla</v>
      </c>
      <c r="S70" s="57" t="str">
        <f t="shared" si="1"/>
        <v>Fusariosis de la espiga</v>
      </c>
      <c r="T70" s="57" t="str">
        <f t="shared" si="1"/>
        <v>Tizón bacteriano</v>
      </c>
      <c r="U70" s="57" t="str">
        <f t="shared" si="1"/>
        <v>Estría bacteriana</v>
      </c>
      <c r="V70" s="57" t="str">
        <f t="shared" si="1"/>
        <v>Oidio</v>
      </c>
      <c r="W70" s="57" t="str">
        <f t="shared" si="1"/>
        <v>Plagas</v>
      </c>
      <c r="X70" s="57" t="s">
        <v>118</v>
      </c>
    </row>
    <row r="71" spans="1:24" ht="14.45" customHeight="1" x14ac:dyDescent="0.25">
      <c r="A71" s="190">
        <v>2</v>
      </c>
      <c r="B71" s="131" t="str">
        <f>Fechas!D71</f>
        <v>765</v>
      </c>
      <c r="C71" s="62"/>
      <c r="D71" s="62"/>
      <c r="E71" s="62"/>
      <c r="F71" s="62"/>
      <c r="G71" s="62"/>
      <c r="H71" s="62"/>
      <c r="I71" s="62"/>
      <c r="J71" s="62"/>
      <c r="K71" s="62"/>
      <c r="L71" s="62"/>
      <c r="M71" s="37"/>
      <c r="N71" s="62"/>
      <c r="O71" s="62"/>
      <c r="P71" s="62"/>
      <c r="Q71" s="62"/>
      <c r="R71" s="62"/>
      <c r="S71" s="62"/>
      <c r="T71" s="62"/>
      <c r="U71" s="62"/>
      <c r="V71" s="62"/>
      <c r="W71" s="62"/>
      <c r="X71" s="37"/>
    </row>
    <row r="72" spans="1:24" ht="14.45" customHeight="1" x14ac:dyDescent="0.25">
      <c r="A72" s="190">
        <v>2</v>
      </c>
      <c r="B72" s="131" t="str">
        <f>Fechas!D72</f>
        <v>610 BAGUETTE</v>
      </c>
      <c r="C72" s="37"/>
      <c r="D72" s="37"/>
      <c r="E72" s="37"/>
      <c r="F72" s="37"/>
      <c r="G72" s="37"/>
      <c r="H72" s="37"/>
      <c r="I72" s="37"/>
      <c r="J72" s="62"/>
      <c r="K72" s="62"/>
      <c r="L72" s="62"/>
      <c r="M72" s="37"/>
      <c r="N72" s="37"/>
      <c r="O72" s="37"/>
      <c r="P72" s="37"/>
      <c r="Q72" s="37"/>
      <c r="R72" s="37"/>
      <c r="S72" s="37"/>
      <c r="T72" s="37"/>
      <c r="U72" s="62"/>
      <c r="V72" s="62"/>
      <c r="W72" s="62"/>
      <c r="X72" s="37"/>
    </row>
    <row r="73" spans="1:24" ht="14.45" customHeight="1" x14ac:dyDescent="0.25">
      <c r="A73" s="190">
        <v>2</v>
      </c>
      <c r="B73" s="131" t="str">
        <f>Fechas!D73</f>
        <v>ACA 319</v>
      </c>
      <c r="C73" s="37"/>
      <c r="D73" s="37"/>
      <c r="E73" s="37"/>
      <c r="F73" s="37"/>
      <c r="G73" s="37"/>
      <c r="H73" s="37"/>
      <c r="I73" s="37"/>
      <c r="J73" s="62"/>
      <c r="K73" s="62"/>
      <c r="L73" s="62"/>
      <c r="M73" s="37"/>
      <c r="N73" s="37"/>
      <c r="O73" s="37"/>
      <c r="P73" s="37"/>
      <c r="Q73" s="37"/>
      <c r="R73" s="37"/>
      <c r="S73" s="37"/>
      <c r="T73" s="37"/>
      <c r="U73" s="62"/>
      <c r="V73" s="62"/>
      <c r="W73" s="62"/>
      <c r="X73" s="37"/>
    </row>
    <row r="74" spans="1:24" ht="14.45" customHeight="1" x14ac:dyDescent="0.25">
      <c r="A74" s="190">
        <v>2</v>
      </c>
      <c r="B74" s="131" t="str">
        <f>Fechas!D74</f>
        <v>ACA 363</v>
      </c>
      <c r="C74" s="37"/>
      <c r="D74" s="37"/>
      <c r="E74" s="37"/>
      <c r="F74" s="37"/>
      <c r="G74" s="37"/>
      <c r="H74" s="37"/>
      <c r="I74" s="37"/>
      <c r="J74" s="62"/>
      <c r="K74" s="62"/>
      <c r="L74" s="62"/>
      <c r="M74" s="37"/>
      <c r="N74" s="37"/>
      <c r="O74" s="37"/>
      <c r="P74" s="37"/>
      <c r="Q74" s="37"/>
      <c r="R74" s="37"/>
      <c r="S74" s="37"/>
      <c r="T74" s="37"/>
      <c r="U74" s="62"/>
      <c r="V74" s="62"/>
      <c r="W74" s="62"/>
      <c r="X74" s="37"/>
    </row>
    <row r="75" spans="1:24" ht="14.45" customHeight="1" x14ac:dyDescent="0.25">
      <c r="A75" s="190">
        <v>2</v>
      </c>
      <c r="B75" s="131" t="str">
        <f>Fechas!D75</f>
        <v>ACA 364</v>
      </c>
      <c r="C75" s="37"/>
      <c r="D75" s="37"/>
      <c r="E75" s="37"/>
      <c r="F75" s="37"/>
      <c r="G75" s="37"/>
      <c r="H75" s="37"/>
      <c r="I75" s="37"/>
      <c r="J75" s="62"/>
      <c r="K75" s="62"/>
      <c r="L75" s="62"/>
      <c r="M75" s="37"/>
      <c r="N75" s="37"/>
      <c r="O75" s="37"/>
      <c r="P75" s="37"/>
      <c r="Q75" s="37"/>
      <c r="R75" s="37"/>
      <c r="S75" s="37"/>
      <c r="T75" s="37"/>
      <c r="U75" s="62"/>
      <c r="V75" s="62"/>
      <c r="W75" s="62"/>
      <c r="X75" s="37"/>
    </row>
    <row r="76" spans="1:24" ht="14.45" customHeight="1" x14ac:dyDescent="0.25">
      <c r="A76" s="190">
        <v>2</v>
      </c>
      <c r="B76" s="131" t="str">
        <f>Fechas!D76</f>
        <v>ACA 502</v>
      </c>
      <c r="C76" s="37"/>
      <c r="D76" s="37"/>
      <c r="E76" s="37"/>
      <c r="F76" s="37"/>
      <c r="G76" s="37"/>
      <c r="H76" s="37"/>
      <c r="I76" s="37"/>
      <c r="J76" s="62"/>
      <c r="K76" s="62"/>
      <c r="L76" s="62"/>
      <c r="M76" s="37"/>
      <c r="N76" s="37"/>
      <c r="O76" s="37"/>
      <c r="P76" s="37"/>
      <c r="Q76" s="37"/>
      <c r="R76" s="37"/>
      <c r="S76" s="37"/>
      <c r="T76" s="37"/>
      <c r="U76" s="62"/>
      <c r="V76" s="62"/>
      <c r="W76" s="62"/>
      <c r="X76" s="37"/>
    </row>
    <row r="77" spans="1:24" ht="14.45" customHeight="1" x14ac:dyDescent="0.25">
      <c r="A77" s="190">
        <v>2</v>
      </c>
      <c r="B77" s="131" t="str">
        <f>Fechas!D77</f>
        <v>ACA 604</v>
      </c>
      <c r="C77" s="37"/>
      <c r="D77" s="37"/>
      <c r="E77" s="37"/>
      <c r="F77" s="37"/>
      <c r="G77" s="37"/>
      <c r="H77" s="37"/>
      <c r="I77" s="37"/>
      <c r="J77" s="62"/>
      <c r="K77" s="62"/>
      <c r="L77" s="62"/>
      <c r="M77" s="37"/>
      <c r="N77" s="37"/>
      <c r="O77" s="37"/>
      <c r="P77" s="37"/>
      <c r="Q77" s="37"/>
      <c r="R77" s="37"/>
      <c r="S77" s="37"/>
      <c r="T77" s="37"/>
      <c r="U77" s="62"/>
      <c r="V77" s="62"/>
      <c r="W77" s="62"/>
      <c r="X77" s="37"/>
    </row>
    <row r="78" spans="1:24" ht="14.45" customHeight="1" x14ac:dyDescent="0.25">
      <c r="A78" s="190">
        <v>2</v>
      </c>
      <c r="B78" s="131" t="str">
        <f>Fechas!D78</f>
        <v>ACA 605</v>
      </c>
      <c r="C78" s="37"/>
      <c r="D78" s="37"/>
      <c r="E78" s="37"/>
      <c r="F78" s="37"/>
      <c r="G78" s="37"/>
      <c r="H78" s="37"/>
      <c r="I78" s="37"/>
      <c r="J78" s="62"/>
      <c r="K78" s="62"/>
      <c r="L78" s="62"/>
      <c r="M78" s="37"/>
      <c r="N78" s="37"/>
      <c r="O78" s="37"/>
      <c r="P78" s="37"/>
      <c r="Q78" s="37"/>
      <c r="R78" s="37"/>
      <c r="S78" s="37"/>
      <c r="T78" s="37"/>
      <c r="U78" s="62"/>
      <c r="V78" s="62"/>
      <c r="W78" s="62"/>
      <c r="X78" s="37"/>
    </row>
    <row r="79" spans="1:24" ht="14.45" customHeight="1" x14ac:dyDescent="0.25">
      <c r="A79" s="190">
        <v>2</v>
      </c>
      <c r="B79" s="131" t="str">
        <f>Fechas!D79</f>
        <v>ACA 607</v>
      </c>
      <c r="C79" s="37"/>
      <c r="D79" s="37"/>
      <c r="E79" s="37"/>
      <c r="F79" s="37"/>
      <c r="G79" s="37"/>
      <c r="H79" s="37"/>
      <c r="I79" s="37"/>
      <c r="J79" s="62"/>
      <c r="K79" s="62"/>
      <c r="L79" s="62"/>
      <c r="M79" s="37"/>
      <c r="N79" s="37"/>
      <c r="O79" s="37"/>
      <c r="P79" s="37"/>
      <c r="Q79" s="37"/>
      <c r="R79" s="37"/>
      <c r="S79" s="37"/>
      <c r="T79" s="37"/>
      <c r="U79" s="62"/>
      <c r="V79" s="62"/>
      <c r="W79" s="62"/>
      <c r="X79" s="37"/>
    </row>
    <row r="80" spans="1:24" ht="14.45" customHeight="1" x14ac:dyDescent="0.25">
      <c r="A80" s="190">
        <v>2</v>
      </c>
      <c r="B80" s="131" t="str">
        <f>Fechas!D80</f>
        <v>ACA 308</v>
      </c>
      <c r="C80" s="37"/>
      <c r="D80" s="37"/>
      <c r="E80" s="37"/>
      <c r="F80" s="37"/>
      <c r="G80" s="37"/>
      <c r="H80" s="37"/>
      <c r="I80" s="37"/>
      <c r="J80" s="62"/>
      <c r="K80" s="62"/>
      <c r="L80" s="62"/>
      <c r="M80" s="37"/>
      <c r="N80" s="37"/>
      <c r="O80" s="37"/>
      <c r="P80" s="37"/>
      <c r="Q80" s="37"/>
      <c r="R80" s="37"/>
      <c r="S80" s="37"/>
      <c r="T80" s="37"/>
      <c r="U80" s="62"/>
      <c r="V80" s="62"/>
      <c r="W80" s="62"/>
      <c r="X80" s="37"/>
    </row>
    <row r="81" spans="1:24" ht="14.45" customHeight="1" x14ac:dyDescent="0.25">
      <c r="A81" s="190">
        <v>2</v>
      </c>
      <c r="B81" s="131" t="str">
        <f>Fechas!D81</f>
        <v>ARAUCARIA</v>
      </c>
      <c r="C81" s="37"/>
      <c r="D81" s="37"/>
      <c r="E81" s="37"/>
      <c r="F81" s="37"/>
      <c r="G81" s="37"/>
      <c r="H81" s="37"/>
      <c r="I81" s="37"/>
      <c r="J81" s="62"/>
      <c r="K81" s="62"/>
      <c r="L81" s="62"/>
      <c r="M81" s="37"/>
      <c r="N81" s="37"/>
      <c r="O81" s="37"/>
      <c r="P81" s="37"/>
      <c r="Q81" s="37"/>
      <c r="R81" s="37"/>
      <c r="S81" s="37"/>
      <c r="T81" s="37"/>
      <c r="U81" s="62"/>
      <c r="V81" s="62"/>
      <c r="W81" s="62"/>
      <c r="X81" s="37"/>
    </row>
    <row r="82" spans="1:24" ht="14.45" customHeight="1" x14ac:dyDescent="0.25">
      <c r="A82" s="190">
        <v>2</v>
      </c>
      <c r="B82" s="131" t="str">
        <f>Fechas!D82</f>
        <v>ARAZÁ</v>
      </c>
      <c r="C82" s="37"/>
      <c r="D82" s="37"/>
      <c r="E82" s="37"/>
      <c r="F82" s="37"/>
      <c r="G82" s="37"/>
      <c r="H82" s="37"/>
      <c r="I82" s="37"/>
      <c r="J82" s="62"/>
      <c r="K82" s="62"/>
      <c r="L82" s="62"/>
      <c r="M82" s="37"/>
      <c r="N82" s="37"/>
      <c r="O82" s="37"/>
      <c r="P82" s="37"/>
      <c r="Q82" s="37"/>
      <c r="R82" s="37"/>
      <c r="S82" s="37"/>
      <c r="T82" s="37"/>
      <c r="U82" s="62"/>
      <c r="V82" s="62"/>
      <c r="W82" s="62"/>
      <c r="X82" s="37"/>
    </row>
    <row r="83" spans="1:24" ht="14.45" customHeight="1" x14ac:dyDescent="0.25">
      <c r="A83" s="190">
        <v>2</v>
      </c>
      <c r="B83" s="131" t="str">
        <f>Fechas!D83</f>
        <v>BAGUETTE 525</v>
      </c>
      <c r="C83" s="37"/>
      <c r="D83" s="37"/>
      <c r="E83" s="37"/>
      <c r="F83" s="37"/>
      <c r="G83" s="37"/>
      <c r="H83" s="37"/>
      <c r="I83" s="37"/>
      <c r="J83" s="62"/>
      <c r="K83" s="62"/>
      <c r="L83" s="62"/>
      <c r="M83" s="37"/>
      <c r="N83" s="37"/>
      <c r="O83" s="37"/>
      <c r="P83" s="37"/>
      <c r="Q83" s="37"/>
      <c r="R83" s="37"/>
      <c r="S83" s="37"/>
      <c r="T83" s="37"/>
      <c r="U83" s="62"/>
      <c r="V83" s="62"/>
      <c r="W83" s="62"/>
      <c r="X83" s="37"/>
    </row>
    <row r="84" spans="1:24" ht="14.45" customHeight="1" x14ac:dyDescent="0.25">
      <c r="A84" s="190">
        <v>2</v>
      </c>
      <c r="B84" s="131" t="str">
        <f>Fechas!D84</f>
        <v>BASILIO</v>
      </c>
      <c r="C84" s="37"/>
      <c r="D84" s="37"/>
      <c r="E84" s="37"/>
      <c r="F84" s="37"/>
      <c r="G84" s="37"/>
      <c r="H84" s="37"/>
      <c r="I84" s="37"/>
      <c r="J84" s="62"/>
      <c r="K84" s="62"/>
      <c r="L84" s="62"/>
      <c r="M84" s="37"/>
      <c r="N84" s="37"/>
      <c r="O84" s="37"/>
      <c r="P84" s="37"/>
      <c r="Q84" s="37"/>
      <c r="R84" s="37"/>
      <c r="S84" s="37"/>
      <c r="T84" s="37"/>
      <c r="U84" s="62"/>
      <c r="V84" s="62"/>
      <c r="W84" s="62"/>
      <c r="X84" s="37"/>
    </row>
    <row r="85" spans="1:24" ht="14.45" customHeight="1" x14ac:dyDescent="0.25">
      <c r="A85" s="190">
        <v>2</v>
      </c>
      <c r="B85" s="131" t="str">
        <f>Fechas!D85</f>
        <v>BUCK AIMARÁ</v>
      </c>
      <c r="C85" s="37"/>
      <c r="D85" s="37"/>
      <c r="E85" s="37"/>
      <c r="F85" s="37"/>
      <c r="G85" s="37"/>
      <c r="H85" s="37"/>
      <c r="I85" s="37"/>
      <c r="J85" s="62"/>
      <c r="K85" s="62"/>
      <c r="L85" s="62"/>
      <c r="M85" s="37"/>
      <c r="N85" s="37"/>
      <c r="O85" s="37"/>
      <c r="P85" s="37"/>
      <c r="Q85" s="37"/>
      <c r="R85" s="37"/>
      <c r="S85" s="37"/>
      <c r="T85" s="37"/>
      <c r="U85" s="62"/>
      <c r="V85" s="62"/>
      <c r="W85" s="62"/>
      <c r="X85" s="37"/>
    </row>
    <row r="86" spans="1:24" ht="14.45" customHeight="1" x14ac:dyDescent="0.25">
      <c r="A86" s="190">
        <v>2</v>
      </c>
      <c r="B86" s="131" t="str">
        <f>Fechas!D86</f>
        <v>BUCK COLIHUE</v>
      </c>
      <c r="C86" s="37"/>
      <c r="D86" s="37"/>
      <c r="E86" s="37"/>
      <c r="F86" s="37"/>
      <c r="G86" s="37"/>
      <c r="H86" s="37"/>
      <c r="I86" s="37"/>
      <c r="J86" s="62"/>
      <c r="K86" s="62"/>
      <c r="L86" s="62"/>
      <c r="M86" s="37"/>
      <c r="N86" s="37"/>
      <c r="O86" s="37"/>
      <c r="P86" s="37"/>
      <c r="Q86" s="37"/>
      <c r="R86" s="37"/>
      <c r="S86" s="37"/>
      <c r="T86" s="37"/>
      <c r="U86" s="62"/>
      <c r="V86" s="62"/>
      <c r="W86" s="62"/>
      <c r="X86" s="37"/>
    </row>
    <row r="87" spans="1:24" ht="14.45" customHeight="1" x14ac:dyDescent="0.25">
      <c r="A87" s="190">
        <v>2</v>
      </c>
      <c r="B87" s="131" t="str">
        <f>Fechas!D87</f>
        <v>BUCK PACÍFICO</v>
      </c>
      <c r="C87" s="37"/>
      <c r="D87" s="37"/>
      <c r="E87" s="37"/>
      <c r="F87" s="37"/>
      <c r="G87" s="37"/>
      <c r="H87" s="37"/>
      <c r="I87" s="37"/>
      <c r="J87" s="62"/>
      <c r="K87" s="62"/>
      <c r="L87" s="62"/>
      <c r="M87" s="37"/>
      <c r="N87" s="37"/>
      <c r="O87" s="37"/>
      <c r="P87" s="37"/>
      <c r="Q87" s="37"/>
      <c r="R87" s="37"/>
      <c r="S87" s="37"/>
      <c r="T87" s="37"/>
      <c r="U87" s="62"/>
      <c r="V87" s="62"/>
      <c r="W87" s="62"/>
      <c r="X87" s="37"/>
    </row>
    <row r="88" spans="1:24" ht="14.45" customHeight="1" x14ac:dyDescent="0.25">
      <c r="A88" s="190">
        <v>2</v>
      </c>
      <c r="B88" s="131" t="str">
        <f>Fechas!D88</f>
        <v>CATALPA</v>
      </c>
      <c r="C88" s="37"/>
      <c r="D88" s="37"/>
      <c r="E88" s="37"/>
      <c r="F88" s="37"/>
      <c r="G88" s="37"/>
      <c r="H88" s="37"/>
      <c r="I88" s="37"/>
      <c r="J88" s="62"/>
      <c r="K88" s="62"/>
      <c r="L88" s="62"/>
      <c r="M88" s="37"/>
      <c r="N88" s="37"/>
      <c r="O88" s="37"/>
      <c r="P88" s="37"/>
      <c r="Q88" s="37"/>
      <c r="R88" s="37"/>
      <c r="S88" s="37"/>
      <c r="T88" s="37"/>
      <c r="U88" s="62"/>
      <c r="V88" s="62"/>
      <c r="W88" s="62"/>
      <c r="X88" s="37"/>
    </row>
    <row r="89" spans="1:24" ht="14.45" customHeight="1" x14ac:dyDescent="0.25">
      <c r="A89" s="190">
        <v>2</v>
      </c>
      <c r="B89" s="131" t="str">
        <f>Fechas!D89</f>
        <v>FD20WW0506 (HB4)</v>
      </c>
      <c r="C89" s="37"/>
      <c r="D89" s="37"/>
      <c r="E89" s="37"/>
      <c r="F89" s="37"/>
      <c r="G89" s="37"/>
      <c r="H89" s="37"/>
      <c r="I89" s="37"/>
      <c r="J89" s="62"/>
      <c r="K89" s="62"/>
      <c r="L89" s="62"/>
      <c r="M89" s="37"/>
      <c r="N89" s="37"/>
      <c r="O89" s="37"/>
      <c r="P89" s="37"/>
      <c r="Q89" s="37"/>
      <c r="R89" s="37"/>
      <c r="S89" s="37"/>
      <c r="T89" s="37"/>
      <c r="U89" s="62"/>
      <c r="V89" s="62"/>
      <c r="W89" s="62"/>
      <c r="X89" s="37"/>
    </row>
    <row r="90" spans="1:24" ht="14.45" customHeight="1" x14ac:dyDescent="0.25">
      <c r="A90" s="190">
        <v>2</v>
      </c>
      <c r="B90" s="131" t="str">
        <f>Fechas!D90</f>
        <v>FRESNO</v>
      </c>
      <c r="C90" s="37"/>
      <c r="D90" s="37"/>
      <c r="E90" s="37"/>
      <c r="F90" s="37"/>
      <c r="G90" s="37"/>
      <c r="H90" s="37"/>
      <c r="I90" s="37"/>
      <c r="J90" s="62"/>
      <c r="K90" s="62"/>
      <c r="L90" s="62"/>
      <c r="M90" s="37"/>
      <c r="N90" s="37"/>
      <c r="O90" s="37"/>
      <c r="P90" s="37"/>
      <c r="Q90" s="37"/>
      <c r="R90" s="37"/>
      <c r="S90" s="37"/>
      <c r="T90" s="37"/>
      <c r="U90" s="62"/>
      <c r="V90" s="62"/>
      <c r="W90" s="62"/>
      <c r="X90" s="37"/>
    </row>
    <row r="91" spans="1:24" ht="14.45" customHeight="1" x14ac:dyDescent="0.25">
      <c r="A91" s="190">
        <v>2</v>
      </c>
      <c r="B91" s="131" t="str">
        <f>Fechas!D91</f>
        <v>IS CARPINTERO</v>
      </c>
      <c r="C91" s="37"/>
      <c r="D91" s="37"/>
      <c r="E91" s="37"/>
      <c r="F91" s="37"/>
      <c r="G91" s="37"/>
      <c r="H91" s="37"/>
      <c r="I91" s="37"/>
      <c r="J91" s="62"/>
      <c r="K91" s="62"/>
      <c r="L91" s="62"/>
      <c r="M91" s="37"/>
      <c r="N91" s="37"/>
      <c r="O91" s="37"/>
      <c r="P91" s="37"/>
      <c r="Q91" s="37"/>
      <c r="R91" s="37"/>
      <c r="S91" s="37"/>
      <c r="T91" s="37"/>
      <c r="U91" s="62"/>
      <c r="V91" s="62"/>
      <c r="W91" s="62"/>
      <c r="X91" s="37"/>
    </row>
    <row r="92" spans="1:24" ht="14.45" customHeight="1" x14ac:dyDescent="0.25">
      <c r="A92" s="190">
        <v>2</v>
      </c>
      <c r="B92" s="131" t="str">
        <f>Fechas!D92</f>
        <v>IS TERO</v>
      </c>
      <c r="C92" s="37"/>
      <c r="D92" s="37"/>
      <c r="E92" s="37"/>
      <c r="F92" s="37"/>
      <c r="G92" s="37"/>
      <c r="H92" s="37"/>
      <c r="I92" s="37"/>
      <c r="J92" s="62"/>
      <c r="K92" s="62"/>
      <c r="L92" s="62"/>
      <c r="M92" s="37"/>
      <c r="N92" s="37"/>
      <c r="O92" s="37"/>
      <c r="P92" s="37"/>
      <c r="Q92" s="37"/>
      <c r="R92" s="37"/>
      <c r="S92" s="37"/>
      <c r="T92" s="37"/>
      <c r="U92" s="62"/>
      <c r="V92" s="62"/>
      <c r="W92" s="62"/>
      <c r="X92" s="37"/>
    </row>
    <row r="93" spans="1:24" ht="14.45" customHeight="1" x14ac:dyDescent="0.25">
      <c r="A93" s="190">
        <v>2</v>
      </c>
      <c r="B93" s="131" t="str">
        <f>Fechas!D93</f>
        <v>JACARANDÁ</v>
      </c>
      <c r="C93" s="37"/>
      <c r="D93" s="37"/>
      <c r="E93" s="37"/>
      <c r="F93" s="37"/>
      <c r="G93" s="37"/>
      <c r="H93" s="37"/>
      <c r="I93" s="37"/>
      <c r="J93" s="62"/>
      <c r="K93" s="62"/>
      <c r="L93" s="62"/>
      <c r="M93" s="37"/>
      <c r="N93" s="37"/>
      <c r="O93" s="37"/>
      <c r="P93" s="37"/>
      <c r="Q93" s="37"/>
      <c r="R93" s="37"/>
      <c r="S93" s="37"/>
      <c r="T93" s="37"/>
      <c r="U93" s="62"/>
      <c r="V93" s="62"/>
      <c r="W93" s="62"/>
      <c r="X93" s="37"/>
    </row>
    <row r="94" spans="1:24" ht="14.45" customHeight="1" x14ac:dyDescent="0.25">
      <c r="A94" s="190">
        <v>2</v>
      </c>
      <c r="B94" s="131" t="str">
        <f>Fechas!D94</f>
        <v>KLEIN BALLESTA</v>
      </c>
      <c r="C94" s="37"/>
      <c r="D94" s="37"/>
      <c r="E94" s="37"/>
      <c r="F94" s="37"/>
      <c r="G94" s="37"/>
      <c r="H94" s="37"/>
      <c r="I94" s="37"/>
      <c r="J94" s="62"/>
      <c r="K94" s="62"/>
      <c r="L94" s="62"/>
      <c r="M94" s="37"/>
      <c r="N94" s="37"/>
      <c r="O94" s="37"/>
      <c r="P94" s="37"/>
      <c r="Q94" s="37"/>
      <c r="R94" s="37"/>
      <c r="S94" s="37"/>
      <c r="T94" s="37"/>
      <c r="U94" s="62"/>
      <c r="V94" s="62"/>
      <c r="W94" s="62"/>
      <c r="X94" s="37"/>
    </row>
    <row r="95" spans="1:24" ht="14.45" customHeight="1" x14ac:dyDescent="0.25">
      <c r="A95" s="190">
        <v>2</v>
      </c>
      <c r="B95" s="131" t="str">
        <f>Fechas!D95</f>
        <v>KLEIN EMBLEMA</v>
      </c>
      <c r="C95" s="37"/>
      <c r="D95" s="37"/>
      <c r="E95" s="37"/>
      <c r="F95" s="37"/>
      <c r="G95" s="37"/>
      <c r="H95" s="37"/>
      <c r="I95" s="37"/>
      <c r="J95" s="62"/>
      <c r="K95" s="62"/>
      <c r="L95" s="62"/>
      <c r="M95" s="37"/>
      <c r="N95" s="37"/>
      <c r="O95" s="37"/>
      <c r="P95" s="37"/>
      <c r="Q95" s="37"/>
      <c r="R95" s="37"/>
      <c r="S95" s="37"/>
      <c r="T95" s="37"/>
      <c r="U95" s="62"/>
      <c r="V95" s="62"/>
      <c r="W95" s="62"/>
      <c r="X95" s="37"/>
    </row>
    <row r="96" spans="1:24" ht="14.45" customHeight="1" x14ac:dyDescent="0.25">
      <c r="A96" s="190">
        <v>2</v>
      </c>
      <c r="B96" s="131" t="str">
        <f>Fechas!D96</f>
        <v>KLEIN EXTREMO</v>
      </c>
      <c r="C96" s="37"/>
      <c r="D96" s="37"/>
      <c r="E96" s="37"/>
      <c r="F96" s="37"/>
      <c r="G96" s="37"/>
      <c r="H96" s="37"/>
      <c r="I96" s="37"/>
      <c r="J96" s="62"/>
      <c r="K96" s="62"/>
      <c r="L96" s="62"/>
      <c r="M96" s="37"/>
      <c r="N96" s="37"/>
      <c r="O96" s="37"/>
      <c r="P96" s="37"/>
      <c r="Q96" s="37"/>
      <c r="R96" s="37"/>
      <c r="S96" s="37"/>
      <c r="T96" s="37"/>
      <c r="U96" s="62"/>
      <c r="V96" s="62"/>
      <c r="W96" s="62"/>
      <c r="X96" s="37"/>
    </row>
    <row r="97" spans="1:24" ht="14.45" customHeight="1" x14ac:dyDescent="0.25">
      <c r="A97" s="190">
        <v>2</v>
      </c>
      <c r="B97" s="131" t="str">
        <f>Fechas!D97</f>
        <v>KLEIN LEYENDA</v>
      </c>
      <c r="C97" s="37"/>
      <c r="D97" s="37"/>
      <c r="E97" s="37"/>
      <c r="F97" s="37"/>
      <c r="G97" s="37"/>
      <c r="H97" s="37"/>
      <c r="I97" s="37"/>
      <c r="J97" s="62"/>
      <c r="K97" s="62"/>
      <c r="L97" s="62"/>
      <c r="M97" s="37"/>
      <c r="N97" s="37"/>
      <c r="O97" s="37"/>
      <c r="P97" s="37"/>
      <c r="Q97" s="37"/>
      <c r="R97" s="37"/>
      <c r="S97" s="37"/>
      <c r="T97" s="37"/>
      <c r="U97" s="62"/>
      <c r="V97" s="62"/>
      <c r="W97" s="62"/>
      <c r="X97" s="37"/>
    </row>
    <row r="98" spans="1:24" ht="14.45" customHeight="1" x14ac:dyDescent="0.25">
      <c r="A98" s="190">
        <v>2</v>
      </c>
      <c r="B98" s="131" t="str">
        <f>Fechas!D98</f>
        <v>LAUREL</v>
      </c>
      <c r="C98" s="37"/>
      <c r="D98" s="37"/>
      <c r="E98" s="37"/>
      <c r="F98" s="37"/>
      <c r="G98" s="37"/>
      <c r="H98" s="37"/>
      <c r="I98" s="37"/>
      <c r="J98" s="62"/>
      <c r="K98" s="62"/>
      <c r="L98" s="62"/>
      <c r="M98" s="37"/>
      <c r="N98" s="37"/>
      <c r="O98" s="37"/>
      <c r="P98" s="37"/>
      <c r="Q98" s="37"/>
      <c r="R98" s="37"/>
      <c r="S98" s="37"/>
      <c r="T98" s="37"/>
      <c r="U98" s="62"/>
      <c r="V98" s="62"/>
      <c r="W98" s="62"/>
      <c r="X98" s="37"/>
    </row>
    <row r="99" spans="1:24" ht="14.45" customHeight="1" x14ac:dyDescent="0.25">
      <c r="A99" s="190">
        <v>2</v>
      </c>
      <c r="B99" s="131" t="str">
        <f>Fechas!D99</f>
        <v>LG BAYO</v>
      </c>
      <c r="C99" s="37"/>
      <c r="D99" s="37"/>
      <c r="E99" s="37"/>
      <c r="F99" s="37"/>
      <c r="G99" s="37"/>
      <c r="H99" s="37"/>
      <c r="I99" s="37"/>
      <c r="J99" s="62"/>
      <c r="K99" s="62"/>
      <c r="L99" s="62"/>
      <c r="M99" s="37"/>
      <c r="N99" s="37"/>
      <c r="O99" s="37"/>
      <c r="P99" s="37"/>
      <c r="Q99" s="37"/>
      <c r="R99" s="37"/>
      <c r="S99" s="37"/>
      <c r="T99" s="37"/>
      <c r="U99" s="62"/>
      <c r="V99" s="62"/>
      <c r="W99" s="62"/>
      <c r="X99" s="37"/>
    </row>
    <row r="100" spans="1:24" ht="14.45" customHeight="1" x14ac:dyDescent="0.25">
      <c r="A100" s="190">
        <v>2</v>
      </c>
      <c r="B100" s="131" t="str">
        <f>Fechas!D100</f>
        <v>LG LOBUNO</v>
      </c>
      <c r="C100" s="37"/>
      <c r="D100" s="37"/>
      <c r="E100" s="37"/>
      <c r="F100" s="37"/>
      <c r="G100" s="37"/>
      <c r="H100" s="37"/>
      <c r="I100" s="37"/>
      <c r="J100" s="62"/>
      <c r="K100" s="62"/>
      <c r="L100" s="62"/>
      <c r="M100" s="37"/>
      <c r="N100" s="37"/>
      <c r="O100" s="37"/>
      <c r="P100" s="37"/>
      <c r="Q100" s="37"/>
      <c r="R100" s="37"/>
      <c r="S100" s="37"/>
      <c r="T100" s="37"/>
      <c r="U100" s="62"/>
      <c r="V100" s="62"/>
      <c r="W100" s="62"/>
      <c r="X100" s="37"/>
    </row>
    <row r="101" spans="1:24" ht="14.45" customHeight="1" x14ac:dyDescent="0.25">
      <c r="A101" s="190">
        <v>2</v>
      </c>
      <c r="B101" s="131" t="str">
        <f>Fechas!D101</f>
        <v>LG MORO</v>
      </c>
      <c r="C101" s="37"/>
      <c r="D101" s="37"/>
      <c r="E101" s="37"/>
      <c r="F101" s="37"/>
      <c r="G101" s="37"/>
      <c r="H101" s="37"/>
      <c r="I101" s="37"/>
      <c r="J101" s="62"/>
      <c r="K101" s="62"/>
      <c r="L101" s="62"/>
      <c r="M101" s="37"/>
      <c r="N101" s="37"/>
      <c r="O101" s="37"/>
      <c r="P101" s="37"/>
      <c r="Q101" s="37"/>
      <c r="R101" s="37"/>
      <c r="S101" s="37"/>
      <c r="T101" s="37"/>
      <c r="U101" s="62"/>
      <c r="V101" s="62"/>
      <c r="W101" s="62"/>
      <c r="X101" s="37"/>
    </row>
    <row r="102" spans="1:24" ht="14.45" customHeight="1" x14ac:dyDescent="0.25">
      <c r="A102" s="190">
        <v>2</v>
      </c>
      <c r="B102" s="131" t="str">
        <f>Fechas!D102</f>
        <v>LG TOBIANO</v>
      </c>
      <c r="C102" s="37"/>
      <c r="D102" s="37"/>
      <c r="E102" s="37"/>
      <c r="F102" s="37"/>
      <c r="G102" s="37"/>
      <c r="H102" s="37"/>
      <c r="I102" s="37"/>
      <c r="J102" s="62"/>
      <c r="K102" s="62"/>
      <c r="L102" s="62"/>
      <c r="M102" s="37"/>
      <c r="N102" s="37"/>
      <c r="O102" s="37"/>
      <c r="P102" s="37"/>
      <c r="Q102" s="37"/>
      <c r="R102" s="37"/>
      <c r="S102" s="37"/>
      <c r="T102" s="37"/>
      <c r="U102" s="62"/>
      <c r="V102" s="62"/>
      <c r="W102" s="62"/>
      <c r="X102" s="37"/>
    </row>
    <row r="103" spans="1:24" ht="14.45" customHeight="1" x14ac:dyDescent="0.25">
      <c r="A103" s="190">
        <v>2</v>
      </c>
      <c r="B103" s="131" t="str">
        <f>Fechas!D103</f>
        <v>LIMAY</v>
      </c>
      <c r="C103" s="37"/>
      <c r="D103" s="37"/>
      <c r="E103" s="37"/>
      <c r="F103" s="37"/>
      <c r="G103" s="37"/>
      <c r="H103" s="37"/>
      <c r="I103" s="37"/>
      <c r="J103" s="62"/>
      <c r="K103" s="62"/>
      <c r="L103" s="62"/>
      <c r="M103" s="14"/>
      <c r="N103" s="37"/>
      <c r="O103" s="37"/>
      <c r="P103" s="37"/>
      <c r="Q103" s="37"/>
      <c r="R103" s="37"/>
      <c r="S103" s="37"/>
      <c r="T103" s="37"/>
      <c r="U103" s="62"/>
      <c r="V103" s="62"/>
      <c r="W103" s="62"/>
      <c r="X103" s="14"/>
    </row>
    <row r="104" spans="1:24" ht="14.45" customHeight="1" x14ac:dyDescent="0.25">
      <c r="A104" s="190">
        <v>2</v>
      </c>
      <c r="B104" s="131" t="str">
        <f>Fechas!D104</f>
        <v>MS INTA BONAERENSE 122</v>
      </c>
      <c r="C104" s="37"/>
      <c r="D104" s="37"/>
      <c r="E104" s="37"/>
      <c r="F104" s="37"/>
      <c r="G104" s="37"/>
      <c r="H104" s="37"/>
      <c r="I104" s="37"/>
      <c r="J104" s="62"/>
      <c r="K104" s="62"/>
      <c r="L104" s="62"/>
      <c r="M104" s="14"/>
      <c r="N104" s="37"/>
      <c r="O104" s="37"/>
      <c r="P104" s="37"/>
      <c r="Q104" s="37"/>
      <c r="R104" s="37"/>
      <c r="S104" s="37"/>
      <c r="T104" s="37"/>
      <c r="U104" s="62"/>
      <c r="V104" s="62"/>
      <c r="W104" s="62"/>
      <c r="X104" s="14"/>
    </row>
    <row r="105" spans="1:24" ht="14.45" customHeight="1" x14ac:dyDescent="0.25">
      <c r="A105" s="190">
        <v>2</v>
      </c>
      <c r="B105" s="131" t="str">
        <f>Fechas!D105</f>
        <v>MS INTA BONAERENSE 324</v>
      </c>
      <c r="C105" s="37"/>
      <c r="D105" s="37"/>
      <c r="E105" s="37"/>
      <c r="F105" s="37"/>
      <c r="G105" s="37"/>
      <c r="H105" s="37"/>
      <c r="I105" s="37"/>
      <c r="J105" s="62"/>
      <c r="K105" s="62"/>
      <c r="L105" s="62"/>
      <c r="M105" s="14"/>
      <c r="N105" s="37"/>
      <c r="O105" s="37"/>
      <c r="P105" s="37"/>
      <c r="Q105" s="37"/>
      <c r="R105" s="37"/>
      <c r="S105" s="37"/>
      <c r="T105" s="37"/>
      <c r="U105" s="62"/>
      <c r="V105" s="62"/>
      <c r="W105" s="62"/>
      <c r="X105" s="14"/>
    </row>
    <row r="106" spans="1:24" ht="14.45" customHeight="1" x14ac:dyDescent="0.25">
      <c r="A106" s="190">
        <v>2</v>
      </c>
      <c r="B106" s="131" t="str">
        <f>Fechas!D106</f>
        <v>MS INTA BONAERENSE 423</v>
      </c>
      <c r="C106" s="37"/>
      <c r="D106" s="37"/>
      <c r="E106" s="37"/>
      <c r="F106" s="37"/>
      <c r="G106" s="37"/>
      <c r="H106" s="37"/>
      <c r="I106" s="37"/>
      <c r="J106" s="62"/>
      <c r="K106" s="62"/>
      <c r="L106" s="62"/>
      <c r="M106" s="14"/>
      <c r="N106" s="37"/>
      <c r="O106" s="37"/>
      <c r="P106" s="37"/>
      <c r="Q106" s="37"/>
      <c r="R106" s="37"/>
      <c r="S106" s="37"/>
      <c r="T106" s="37"/>
      <c r="U106" s="62"/>
      <c r="V106" s="62"/>
      <c r="W106" s="62"/>
      <c r="X106" s="14"/>
    </row>
    <row r="107" spans="1:24" ht="14.45" customHeight="1" x14ac:dyDescent="0.25">
      <c r="A107" s="190">
        <v>2</v>
      </c>
      <c r="B107" s="131" t="str">
        <f>Fechas!D107</f>
        <v>NEO 50T23</v>
      </c>
      <c r="C107" s="37"/>
      <c r="D107" s="37"/>
      <c r="E107" s="37"/>
      <c r="F107" s="37"/>
      <c r="G107" s="37"/>
      <c r="H107" s="37"/>
      <c r="I107" s="37"/>
      <c r="J107" s="62"/>
      <c r="K107" s="62"/>
      <c r="L107" s="62"/>
      <c r="M107" s="14"/>
      <c r="N107" s="37"/>
      <c r="O107" s="37"/>
      <c r="P107" s="37"/>
      <c r="Q107" s="37"/>
      <c r="R107" s="37"/>
      <c r="S107" s="37"/>
      <c r="T107" s="37"/>
      <c r="U107" s="62"/>
      <c r="V107" s="62"/>
      <c r="W107" s="62"/>
      <c r="X107" s="14"/>
    </row>
    <row r="108" spans="1:24" ht="14.45" customHeight="1" x14ac:dyDescent="0.25">
      <c r="A108" s="190">
        <v>2</v>
      </c>
      <c r="B108" s="131" t="str">
        <f>Fechas!D108</f>
        <v>PEHUÉN</v>
      </c>
      <c r="C108" s="37"/>
      <c r="D108" s="37"/>
      <c r="E108" s="37"/>
      <c r="F108" s="37"/>
      <c r="G108" s="37"/>
      <c r="H108" s="37"/>
      <c r="I108" s="37"/>
      <c r="J108" s="62"/>
      <c r="K108" s="62"/>
      <c r="L108" s="62"/>
      <c r="M108" s="14"/>
      <c r="N108" s="37"/>
      <c r="O108" s="37"/>
      <c r="P108" s="37"/>
      <c r="Q108" s="37"/>
      <c r="R108" s="37"/>
      <c r="S108" s="37"/>
      <c r="T108" s="37"/>
      <c r="U108" s="62"/>
      <c r="V108" s="62"/>
      <c r="W108" s="62"/>
      <c r="X108" s="14"/>
    </row>
    <row r="109" spans="1:24" ht="14.45" customHeight="1" x14ac:dyDescent="0.25">
      <c r="A109" s="190">
        <v>2</v>
      </c>
      <c r="B109" s="131" t="str">
        <f>Fechas!D109</f>
        <v>RGT BORSALINO</v>
      </c>
      <c r="C109" s="37"/>
      <c r="D109" s="37"/>
      <c r="E109" s="37"/>
      <c r="F109" s="37"/>
      <c r="G109" s="37"/>
      <c r="H109" s="37"/>
      <c r="I109" s="37"/>
      <c r="J109" s="62"/>
      <c r="K109" s="62"/>
      <c r="L109" s="62"/>
      <c r="M109" s="14"/>
      <c r="N109" s="37"/>
      <c r="O109" s="37"/>
      <c r="P109" s="37"/>
      <c r="Q109" s="37"/>
      <c r="R109" s="37"/>
      <c r="S109" s="37"/>
      <c r="T109" s="37"/>
      <c r="U109" s="62"/>
      <c r="V109" s="62"/>
      <c r="W109" s="62"/>
      <c r="X109" s="14"/>
    </row>
    <row r="110" spans="1:24" ht="14.45" customHeight="1" x14ac:dyDescent="0.25">
      <c r="A110" s="190">
        <v>2</v>
      </c>
      <c r="B110" s="131" t="str">
        <f>Fechas!D110</f>
        <v>RGT QUIRIKO</v>
      </c>
      <c r="C110" s="37"/>
      <c r="D110" s="37"/>
      <c r="E110" s="37"/>
      <c r="F110" s="37"/>
      <c r="G110" s="37"/>
      <c r="H110" s="37"/>
      <c r="I110" s="37"/>
      <c r="J110" s="62"/>
      <c r="K110" s="62"/>
      <c r="L110" s="62"/>
      <c r="M110" s="14"/>
      <c r="N110" s="37"/>
      <c r="O110" s="37"/>
      <c r="P110" s="37"/>
      <c r="Q110" s="37"/>
      <c r="R110" s="37"/>
      <c r="S110" s="37"/>
      <c r="T110" s="37"/>
      <c r="U110" s="62"/>
      <c r="V110" s="62"/>
      <c r="W110" s="62"/>
      <c r="X110" s="14"/>
    </row>
    <row r="111" spans="1:24" ht="14.45" customHeight="1" x14ac:dyDescent="0.25">
      <c r="A111" s="190">
        <v>2</v>
      </c>
      <c r="B111" s="131" t="str">
        <f>Fechas!D111</f>
        <v>SARANDÍ</v>
      </c>
      <c r="C111" s="37"/>
      <c r="D111" s="37"/>
      <c r="E111" s="37"/>
      <c r="F111" s="37"/>
      <c r="G111" s="37"/>
      <c r="H111" s="37"/>
      <c r="I111" s="37"/>
      <c r="J111" s="62"/>
      <c r="K111" s="62"/>
      <c r="L111" s="62"/>
      <c r="M111" s="14"/>
      <c r="N111" s="37"/>
      <c r="O111" s="37"/>
      <c r="P111" s="37"/>
      <c r="Q111" s="37"/>
      <c r="R111" s="37"/>
      <c r="S111" s="37"/>
      <c r="T111" s="37"/>
      <c r="U111" s="62"/>
      <c r="V111" s="62"/>
      <c r="W111" s="62"/>
      <c r="X111" s="14"/>
    </row>
    <row r="112" spans="1:24" ht="14.45" customHeight="1" x14ac:dyDescent="0.25">
      <c r="A112" s="190">
        <v>2</v>
      </c>
      <c r="B112" s="131" t="str">
        <f>Fechas!D112</f>
        <v>SY 109</v>
      </c>
      <c r="C112" s="37"/>
      <c r="D112" s="37"/>
      <c r="E112" s="37"/>
      <c r="F112" s="37"/>
      <c r="G112" s="37"/>
      <c r="H112" s="37"/>
      <c r="I112" s="37"/>
      <c r="J112" s="62"/>
      <c r="K112" s="62"/>
      <c r="L112" s="62"/>
      <c r="M112" s="14"/>
      <c r="N112" s="37"/>
      <c r="O112" s="37"/>
      <c r="P112" s="37"/>
      <c r="Q112" s="37"/>
      <c r="R112" s="37"/>
      <c r="S112" s="37"/>
      <c r="T112" s="37"/>
      <c r="U112" s="62"/>
      <c r="V112" s="62"/>
      <c r="W112" s="62"/>
      <c r="X112" s="14"/>
    </row>
    <row r="113" spans="1:24" ht="14.45" customHeight="1" x14ac:dyDescent="0.25">
      <c r="A113" s="190">
        <v>2</v>
      </c>
      <c r="B113" s="131" t="str">
        <f>Fechas!D113</f>
        <v>SY 134</v>
      </c>
      <c r="C113" s="37"/>
      <c r="D113" s="37"/>
      <c r="E113" s="37"/>
      <c r="F113" s="37"/>
      <c r="G113" s="37"/>
      <c r="H113" s="37"/>
      <c r="I113" s="37"/>
      <c r="J113" s="62"/>
      <c r="K113" s="62"/>
      <c r="L113" s="62"/>
      <c r="M113" s="14"/>
      <c r="N113" s="37"/>
      <c r="O113" s="37"/>
      <c r="P113" s="37"/>
      <c r="Q113" s="37"/>
      <c r="R113" s="37"/>
      <c r="S113" s="37"/>
      <c r="T113" s="37"/>
      <c r="U113" s="62"/>
      <c r="V113" s="62"/>
      <c r="W113" s="62"/>
      <c r="X113" s="14"/>
    </row>
    <row r="114" spans="1:24" ht="14.45" customHeight="1" x14ac:dyDescent="0.25">
      <c r="A114" s="190">
        <v>2</v>
      </c>
      <c r="B114" s="131" t="str">
        <f>Fechas!D114</f>
        <v>TIMBÓ</v>
      </c>
      <c r="C114" s="37"/>
      <c r="D114" s="37"/>
      <c r="E114" s="37"/>
      <c r="F114" s="37"/>
      <c r="G114" s="37"/>
      <c r="H114" s="37"/>
      <c r="I114" s="37"/>
      <c r="J114" s="62"/>
      <c r="K114" s="62"/>
      <c r="L114" s="62"/>
      <c r="M114" s="14"/>
      <c r="N114" s="37"/>
      <c r="O114" s="37"/>
      <c r="P114" s="37"/>
      <c r="Q114" s="37"/>
      <c r="R114" s="37"/>
      <c r="S114" s="37"/>
      <c r="T114" s="37"/>
      <c r="U114" s="62"/>
      <c r="V114" s="62"/>
      <c r="W114" s="62"/>
      <c r="X114" s="14"/>
    </row>
    <row r="115" spans="1:24" ht="14.45" customHeight="1" x14ac:dyDescent="0.25">
      <c r="A115" s="190">
        <v>2</v>
      </c>
      <c r="B115" s="131" t="str">
        <f>Fechas!D115</f>
        <v>TRAFUL HB4</v>
      </c>
      <c r="C115" s="37"/>
      <c r="D115" s="37"/>
      <c r="E115" s="37"/>
      <c r="F115" s="37"/>
      <c r="G115" s="37"/>
      <c r="H115" s="37"/>
      <c r="I115" s="37"/>
      <c r="J115" s="62"/>
      <c r="K115" s="62"/>
      <c r="L115" s="62"/>
      <c r="M115" s="14"/>
      <c r="N115" s="37"/>
      <c r="O115" s="37"/>
      <c r="P115" s="37"/>
      <c r="Q115" s="37"/>
      <c r="R115" s="37"/>
      <c r="S115" s="37"/>
      <c r="T115" s="37"/>
      <c r="U115" s="62"/>
      <c r="V115" s="62"/>
      <c r="W115" s="62"/>
      <c r="X115" s="14"/>
    </row>
    <row r="116" spans="1:24" ht="14.45" customHeight="1" x14ac:dyDescent="0.25">
      <c r="A116" s="190">
        <v>2</v>
      </c>
      <c r="B116" s="131" t="str">
        <f>Fechas!D116</f>
        <v>ZONDA</v>
      </c>
      <c r="C116" s="37"/>
      <c r="D116" s="37"/>
      <c r="E116" s="37"/>
      <c r="F116" s="37"/>
      <c r="G116" s="37"/>
      <c r="H116" s="37"/>
      <c r="I116" s="37"/>
      <c r="J116" s="62"/>
      <c r="K116" s="62"/>
      <c r="L116" s="62"/>
      <c r="M116" s="14"/>
      <c r="N116" s="37"/>
      <c r="O116" s="37"/>
      <c r="P116" s="37"/>
      <c r="Q116" s="37"/>
      <c r="R116" s="37"/>
      <c r="S116" s="37"/>
      <c r="T116" s="37"/>
      <c r="U116" s="62"/>
      <c r="V116" s="62"/>
      <c r="W116" s="62"/>
      <c r="X116" s="14"/>
    </row>
    <row r="117" spans="1:24" ht="14.45" customHeight="1" x14ac:dyDescent="0.25">
      <c r="A117" s="190">
        <v>2</v>
      </c>
      <c r="B117" s="131">
        <f>Fechas!D117</f>
        <v>0</v>
      </c>
      <c r="C117" s="37"/>
      <c r="D117" s="37"/>
      <c r="E117" s="37"/>
      <c r="F117" s="37"/>
      <c r="G117" s="37"/>
      <c r="H117" s="37"/>
      <c r="I117" s="37"/>
      <c r="J117" s="62"/>
      <c r="K117" s="62"/>
      <c r="L117" s="62"/>
      <c r="M117" s="14"/>
      <c r="N117" s="37"/>
      <c r="O117" s="37"/>
      <c r="P117" s="37"/>
      <c r="Q117" s="37"/>
      <c r="R117" s="37"/>
      <c r="S117" s="37"/>
      <c r="T117" s="37"/>
      <c r="U117" s="62"/>
      <c r="V117" s="62"/>
      <c r="W117" s="62"/>
      <c r="X117" s="14"/>
    </row>
    <row r="118" spans="1:24" ht="14.45" customHeight="1" x14ac:dyDescent="0.25">
      <c r="A118" s="190">
        <v>2</v>
      </c>
      <c r="B118" s="131">
        <f>Fechas!D118</f>
        <v>0</v>
      </c>
      <c r="C118" s="37"/>
      <c r="D118" s="37"/>
      <c r="E118" s="37"/>
      <c r="F118" s="37"/>
      <c r="G118" s="37"/>
      <c r="H118" s="37"/>
      <c r="I118" s="37"/>
      <c r="J118" s="62"/>
      <c r="K118" s="62"/>
      <c r="L118" s="62"/>
      <c r="M118" s="14"/>
      <c r="N118" s="37"/>
      <c r="O118" s="37"/>
      <c r="P118" s="37"/>
      <c r="Q118" s="37"/>
      <c r="R118" s="37"/>
      <c r="S118" s="37"/>
      <c r="T118" s="37"/>
      <c r="U118" s="62"/>
      <c r="V118" s="62"/>
      <c r="W118" s="62"/>
      <c r="X118" s="14"/>
    </row>
    <row r="119" spans="1:24" ht="14.45" customHeight="1" x14ac:dyDescent="0.25">
      <c r="A119" s="190">
        <v>2</v>
      </c>
      <c r="B119" s="131">
        <f>Fechas!D119</f>
        <v>0</v>
      </c>
      <c r="C119" s="37"/>
      <c r="D119" s="37"/>
      <c r="E119" s="37"/>
      <c r="F119" s="37"/>
      <c r="G119" s="37"/>
      <c r="H119" s="37"/>
      <c r="I119" s="37"/>
      <c r="J119" s="62"/>
      <c r="K119" s="62"/>
      <c r="L119" s="62"/>
      <c r="M119" s="14"/>
      <c r="N119" s="37"/>
      <c r="O119" s="37"/>
      <c r="P119" s="37"/>
      <c r="Q119" s="37"/>
      <c r="R119" s="37"/>
      <c r="S119" s="37"/>
      <c r="T119" s="37"/>
      <c r="U119" s="62"/>
      <c r="V119" s="62"/>
      <c r="W119" s="62"/>
      <c r="X119" s="14"/>
    </row>
    <row r="120" spans="1:24" ht="14.45" customHeight="1" x14ac:dyDescent="0.25">
      <c r="A120" s="190">
        <v>2</v>
      </c>
      <c r="B120" s="131">
        <f>Fechas!D120</f>
        <v>0</v>
      </c>
      <c r="C120" s="37"/>
      <c r="D120" s="37"/>
      <c r="E120" s="37"/>
      <c r="F120" s="37"/>
      <c r="G120" s="37"/>
      <c r="H120" s="37"/>
      <c r="I120" s="37"/>
      <c r="J120" s="62"/>
      <c r="K120" s="62"/>
      <c r="L120" s="62"/>
      <c r="M120" s="14"/>
      <c r="N120" s="37"/>
      <c r="O120" s="37"/>
      <c r="P120" s="37"/>
      <c r="Q120" s="37"/>
      <c r="R120" s="37"/>
      <c r="S120" s="37"/>
      <c r="T120" s="37"/>
      <c r="U120" s="62"/>
      <c r="V120" s="62"/>
      <c r="W120" s="62"/>
      <c r="X120" s="14"/>
    </row>
    <row r="121" spans="1:24" ht="14.45" customHeight="1" x14ac:dyDescent="0.25">
      <c r="A121" s="190">
        <v>2</v>
      </c>
      <c r="B121" s="131">
        <f>Fechas!D121</f>
        <v>0</v>
      </c>
      <c r="C121" s="37"/>
      <c r="D121" s="37"/>
      <c r="E121" s="37"/>
      <c r="F121" s="37"/>
      <c r="G121" s="37"/>
      <c r="H121" s="37"/>
      <c r="I121" s="37"/>
      <c r="J121" s="62"/>
      <c r="K121" s="62"/>
      <c r="L121" s="62"/>
      <c r="M121" s="49"/>
      <c r="N121" s="37"/>
      <c r="O121" s="37"/>
      <c r="P121" s="37"/>
      <c r="Q121" s="37"/>
      <c r="R121" s="37"/>
      <c r="S121" s="37"/>
      <c r="T121" s="37"/>
      <c r="U121" s="62"/>
      <c r="V121" s="62"/>
      <c r="W121" s="62"/>
      <c r="X121" s="49"/>
    </row>
    <row r="122" spans="1:24" ht="14.45" customHeight="1" x14ac:dyDescent="0.25">
      <c r="A122" s="190">
        <v>2</v>
      </c>
      <c r="B122" s="131">
        <f>Fechas!D122</f>
        <v>0</v>
      </c>
      <c r="C122" s="47"/>
      <c r="D122" s="47"/>
      <c r="E122" s="47"/>
      <c r="F122" s="47"/>
      <c r="G122" s="47"/>
      <c r="H122" s="47"/>
      <c r="I122" s="47"/>
      <c r="J122" s="62"/>
      <c r="K122" s="62"/>
      <c r="L122" s="62"/>
      <c r="M122" s="49"/>
      <c r="N122" s="47"/>
      <c r="O122" s="47"/>
      <c r="P122" s="47"/>
      <c r="Q122" s="47"/>
      <c r="R122" s="47"/>
      <c r="S122" s="47"/>
      <c r="T122" s="47"/>
      <c r="U122" s="62"/>
      <c r="V122" s="62"/>
      <c r="W122" s="62"/>
      <c r="X122" s="49"/>
    </row>
    <row r="123" spans="1:24" ht="14.45" customHeight="1" x14ac:dyDescent="0.25">
      <c r="A123" s="190">
        <v>2</v>
      </c>
      <c r="B123" s="131">
        <f>Fechas!D123</f>
        <v>0</v>
      </c>
      <c r="C123" s="47"/>
      <c r="D123" s="47"/>
      <c r="E123" s="47"/>
      <c r="F123" s="47"/>
      <c r="G123" s="47"/>
      <c r="H123" s="47"/>
      <c r="I123" s="47"/>
      <c r="J123" s="62"/>
      <c r="K123" s="62"/>
      <c r="L123" s="62"/>
      <c r="M123" s="49"/>
      <c r="N123" s="47"/>
      <c r="O123" s="47"/>
      <c r="P123" s="47"/>
      <c r="Q123" s="47"/>
      <c r="R123" s="47"/>
      <c r="S123" s="47"/>
      <c r="T123" s="47"/>
      <c r="U123" s="62"/>
      <c r="V123" s="62"/>
      <c r="W123" s="62"/>
      <c r="X123" s="49"/>
    </row>
    <row r="124" spans="1:24" ht="14.45" customHeight="1" x14ac:dyDescent="0.25">
      <c r="A124" s="190">
        <v>2</v>
      </c>
      <c r="B124" s="131">
        <f>Fechas!D124</f>
        <v>0</v>
      </c>
      <c r="C124" s="36"/>
      <c r="D124" s="36"/>
      <c r="E124" s="47"/>
      <c r="F124" s="36"/>
      <c r="G124" s="36"/>
      <c r="H124" s="36"/>
      <c r="I124" s="36"/>
      <c r="J124" s="62"/>
      <c r="K124" s="62"/>
      <c r="L124" s="62"/>
      <c r="M124" s="30"/>
      <c r="N124" s="36"/>
      <c r="O124" s="36"/>
      <c r="P124" s="47"/>
      <c r="Q124" s="36"/>
      <c r="R124" s="36"/>
      <c r="S124" s="36"/>
      <c r="T124" s="36"/>
      <c r="U124" s="62"/>
      <c r="V124" s="62"/>
      <c r="W124" s="62"/>
      <c r="X124" s="30"/>
    </row>
    <row r="125" spans="1:24" ht="14.45" customHeight="1" x14ac:dyDescent="0.25">
      <c r="A125" s="190">
        <v>2</v>
      </c>
      <c r="B125" s="131">
        <f>Fechas!D125</f>
        <v>0</v>
      </c>
      <c r="C125" s="30"/>
      <c r="D125" s="30"/>
      <c r="E125" s="47"/>
      <c r="F125" s="30"/>
      <c r="G125" s="30"/>
      <c r="H125" s="30"/>
      <c r="I125" s="30"/>
      <c r="J125" s="49"/>
      <c r="K125" s="49"/>
      <c r="L125" s="49"/>
      <c r="M125" s="30"/>
      <c r="N125" s="30"/>
      <c r="O125" s="30"/>
      <c r="P125" s="47"/>
      <c r="Q125" s="30"/>
      <c r="R125" s="30"/>
      <c r="S125" s="30"/>
      <c r="T125" s="30"/>
      <c r="U125" s="49"/>
      <c r="V125" s="49"/>
      <c r="W125" s="49"/>
      <c r="X125" s="30"/>
    </row>
    <row r="126" spans="1:24" ht="14.45" customHeight="1" x14ac:dyDescent="0.25">
      <c r="A126" s="190">
        <v>2</v>
      </c>
      <c r="B126" s="131">
        <f>Fechas!D126</f>
        <v>0</v>
      </c>
      <c r="C126" s="30"/>
      <c r="D126" s="30"/>
      <c r="E126" s="47"/>
      <c r="F126" s="30"/>
      <c r="G126" s="30"/>
      <c r="H126" s="30"/>
      <c r="I126" s="30"/>
      <c r="J126" s="49"/>
      <c r="K126" s="49"/>
      <c r="L126" s="49"/>
      <c r="M126" s="30"/>
      <c r="N126" s="30"/>
      <c r="O126" s="30"/>
      <c r="P126" s="47"/>
      <c r="Q126" s="30"/>
      <c r="R126" s="30"/>
      <c r="S126" s="30"/>
      <c r="T126" s="30"/>
      <c r="U126" s="49"/>
      <c r="V126" s="49"/>
      <c r="W126" s="49"/>
      <c r="X126" s="30"/>
    </row>
    <row r="127" spans="1:24" ht="14.45" customHeight="1" x14ac:dyDescent="0.25">
      <c r="A127" s="190">
        <v>2</v>
      </c>
      <c r="B127" s="131">
        <f>Fechas!D127</f>
        <v>0</v>
      </c>
      <c r="C127" s="30"/>
      <c r="D127" s="30"/>
      <c r="E127" s="47"/>
      <c r="F127" s="30"/>
      <c r="G127" s="30"/>
      <c r="H127" s="30"/>
      <c r="I127" s="30"/>
      <c r="J127" s="49"/>
      <c r="K127" s="49"/>
      <c r="L127" s="49"/>
      <c r="M127" s="30"/>
      <c r="N127" s="30"/>
      <c r="O127" s="30"/>
      <c r="P127" s="47"/>
      <c r="Q127" s="30"/>
      <c r="R127" s="30"/>
      <c r="S127" s="30"/>
      <c r="T127" s="30"/>
      <c r="U127" s="49"/>
      <c r="V127" s="49"/>
      <c r="W127" s="49"/>
      <c r="X127" s="30"/>
    </row>
    <row r="128" spans="1:24" ht="14.45" customHeight="1" x14ac:dyDescent="0.25">
      <c r="A128" s="190">
        <v>2</v>
      </c>
      <c r="B128" s="131">
        <f>Fechas!D128</f>
        <v>0</v>
      </c>
      <c r="C128" s="30"/>
      <c r="D128" s="30"/>
      <c r="E128" s="30"/>
      <c r="F128" s="30"/>
      <c r="G128" s="30"/>
      <c r="H128" s="30"/>
      <c r="I128" s="30"/>
      <c r="J128" s="49"/>
      <c r="K128" s="49"/>
      <c r="L128" s="49"/>
      <c r="M128" s="30"/>
      <c r="N128" s="30"/>
      <c r="O128" s="30"/>
      <c r="P128" s="30"/>
      <c r="Q128" s="30"/>
      <c r="R128" s="30"/>
      <c r="S128" s="30"/>
      <c r="T128" s="30"/>
      <c r="U128" s="49"/>
      <c r="V128" s="49"/>
      <c r="W128" s="49"/>
      <c r="X128" s="30"/>
    </row>
    <row r="129" spans="1:24" ht="14.45" customHeight="1" x14ac:dyDescent="0.25">
      <c r="A129" s="190">
        <v>2</v>
      </c>
      <c r="B129" s="131">
        <f>Fechas!D129</f>
        <v>0</v>
      </c>
      <c r="C129" s="30"/>
      <c r="D129" s="30"/>
      <c r="E129" s="30"/>
      <c r="F129" s="30"/>
      <c r="G129" s="30"/>
      <c r="H129" s="30"/>
      <c r="I129" s="30"/>
      <c r="J129" s="49"/>
      <c r="K129" s="49"/>
      <c r="L129" s="49"/>
      <c r="M129" s="30"/>
      <c r="N129" s="30"/>
      <c r="O129" s="30"/>
      <c r="P129" s="30"/>
      <c r="Q129" s="30"/>
      <c r="R129" s="30"/>
      <c r="S129" s="30"/>
      <c r="T129" s="30"/>
      <c r="U129" s="49"/>
      <c r="V129" s="49"/>
      <c r="W129" s="49"/>
      <c r="X129" s="30"/>
    </row>
    <row r="130" spans="1:24" ht="14.45" customHeight="1" x14ac:dyDescent="0.25">
      <c r="A130" s="190">
        <v>2</v>
      </c>
      <c r="B130" s="131">
        <f>Fechas!D130</f>
        <v>0</v>
      </c>
      <c r="C130" s="30"/>
      <c r="D130" s="30"/>
      <c r="E130" s="30"/>
      <c r="F130" s="30"/>
      <c r="G130" s="30"/>
      <c r="H130" s="30"/>
      <c r="I130" s="30"/>
      <c r="J130" s="49"/>
      <c r="K130" s="49"/>
      <c r="L130" s="49"/>
      <c r="M130" s="30"/>
      <c r="N130" s="30"/>
      <c r="O130" s="30"/>
      <c r="P130" s="30"/>
      <c r="Q130" s="30"/>
      <c r="R130" s="30"/>
      <c r="S130" s="30"/>
      <c r="T130" s="30"/>
      <c r="U130" s="49"/>
      <c r="V130" s="49"/>
      <c r="W130" s="49"/>
      <c r="X130" s="30"/>
    </row>
    <row r="131" spans="1:24" ht="14.45" customHeight="1" x14ac:dyDescent="0.25">
      <c r="A131" s="39"/>
      <c r="B131" s="41"/>
      <c r="J131" s="1"/>
      <c r="K131" s="1"/>
      <c r="L131" s="1"/>
      <c r="M131" s="1"/>
      <c r="U131" s="1"/>
      <c r="V131" s="1"/>
      <c r="W131" s="1"/>
      <c r="X131" s="1"/>
    </row>
    <row r="132" spans="1:24" ht="14.45" customHeight="1" x14ac:dyDescent="0.25">
      <c r="A132" s="39"/>
      <c r="J132" s="1"/>
      <c r="K132" s="1"/>
      <c r="L132" s="1"/>
      <c r="M132" s="1"/>
      <c r="U132" s="1"/>
      <c r="V132" s="1"/>
      <c r="W132" s="1"/>
      <c r="X132" s="1"/>
    </row>
    <row r="133" spans="1:24" ht="14.45" customHeight="1" x14ac:dyDescent="0.25">
      <c r="A133" s="39"/>
      <c r="M133" s="1"/>
      <c r="X133" s="1"/>
    </row>
    <row r="134" spans="1:24" ht="14.45" customHeight="1" x14ac:dyDescent="0.25">
      <c r="A134" s="39"/>
      <c r="C134" s="157" t="s">
        <v>245</v>
      </c>
      <c r="D134" s="158"/>
      <c r="E134" s="158"/>
      <c r="F134" s="158"/>
      <c r="G134" s="158"/>
      <c r="H134" s="158"/>
      <c r="I134" s="158"/>
      <c r="J134" s="158"/>
      <c r="K134" s="158"/>
      <c r="L134" s="158"/>
      <c r="M134" s="159"/>
      <c r="N134" s="171" t="s">
        <v>246</v>
      </c>
      <c r="O134" s="172"/>
      <c r="P134" s="172"/>
      <c r="Q134" s="172"/>
      <c r="R134" s="172"/>
      <c r="S134" s="172"/>
      <c r="T134" s="172"/>
      <c r="U134" s="172"/>
      <c r="V134" s="172"/>
      <c r="W134" s="172"/>
      <c r="X134" s="173"/>
    </row>
    <row r="135" spans="1:24" ht="30" customHeight="1" x14ac:dyDescent="0.25">
      <c r="A135" s="163" t="s">
        <v>244</v>
      </c>
      <c r="B135" s="88" t="str">
        <f>B$5</f>
        <v>Cultivar</v>
      </c>
      <c r="C135" s="57" t="str">
        <f t="shared" ref="C135:L135" si="2">C$5</f>
        <v>Roya de la hoja</v>
      </c>
      <c r="D135" s="57" t="str">
        <f t="shared" si="2"/>
        <v>Roya del tallo</v>
      </c>
      <c r="E135" s="57" t="str">
        <f t="shared" si="2"/>
        <v>Roya estriada</v>
      </c>
      <c r="F135" s="57" t="str">
        <f t="shared" si="2"/>
        <v>Septoriosis de la hoja</v>
      </c>
      <c r="G135" s="57" t="str">
        <f t="shared" si="2"/>
        <v>Mancha amarilla</v>
      </c>
      <c r="H135" s="57" t="str">
        <f t="shared" si="2"/>
        <v>Fusariosis de la espiga</v>
      </c>
      <c r="I135" s="57" t="str">
        <f t="shared" si="2"/>
        <v>Tizón bacteriano</v>
      </c>
      <c r="J135" s="57" t="str">
        <f t="shared" si="2"/>
        <v>Estría bacteriana</v>
      </c>
      <c r="K135" s="57" t="str">
        <f t="shared" si="2"/>
        <v>Oidio</v>
      </c>
      <c r="L135" s="57" t="str">
        <f t="shared" si="2"/>
        <v>Plagas</v>
      </c>
      <c r="M135" s="57" t="s">
        <v>118</v>
      </c>
      <c r="N135" s="57" t="str">
        <f t="shared" ref="N135:W135" si="3">N$5</f>
        <v>Roya de la hoja</v>
      </c>
      <c r="O135" s="57" t="str">
        <f t="shared" si="3"/>
        <v>Roya del tallo</v>
      </c>
      <c r="P135" s="57" t="str">
        <f t="shared" si="3"/>
        <v>Roya estriada</v>
      </c>
      <c r="Q135" s="57" t="str">
        <f t="shared" si="3"/>
        <v>Septoriosis de la hoja</v>
      </c>
      <c r="R135" s="57" t="str">
        <f t="shared" si="3"/>
        <v>Mancha amarilla</v>
      </c>
      <c r="S135" s="57" t="str">
        <f t="shared" si="3"/>
        <v>Fusariosis de la espiga</v>
      </c>
      <c r="T135" s="57" t="str">
        <f t="shared" si="3"/>
        <v>Tizón bacteriano</v>
      </c>
      <c r="U135" s="57" t="str">
        <f t="shared" si="3"/>
        <v>Estría bacteriana</v>
      </c>
      <c r="V135" s="57" t="str">
        <f t="shared" si="3"/>
        <v>Oidio</v>
      </c>
      <c r="W135" s="57" t="str">
        <f t="shared" si="3"/>
        <v>Plagas</v>
      </c>
      <c r="X135" s="57" t="s">
        <v>118</v>
      </c>
    </row>
    <row r="136" spans="1:24" ht="14.45" customHeight="1" x14ac:dyDescent="0.25">
      <c r="A136" s="191">
        <v>3</v>
      </c>
      <c r="B136" s="131" t="str">
        <f>Fechas!D136</f>
        <v>575</v>
      </c>
      <c r="C136" s="37">
        <v>0</v>
      </c>
      <c r="D136" s="37">
        <v>0</v>
      </c>
      <c r="E136" s="37">
        <v>0</v>
      </c>
      <c r="F136" s="37">
        <v>0</v>
      </c>
      <c r="G136" s="37"/>
      <c r="H136" s="37"/>
      <c r="I136" s="37"/>
      <c r="J136" s="37"/>
      <c r="K136" s="37"/>
      <c r="L136" s="37"/>
      <c r="M136" s="37"/>
      <c r="N136" s="37"/>
      <c r="O136" s="37"/>
      <c r="P136" s="37"/>
      <c r="Q136" s="37"/>
      <c r="R136" s="37"/>
      <c r="S136" s="37"/>
      <c r="T136" s="37"/>
      <c r="U136" s="37"/>
      <c r="V136" s="37"/>
      <c r="W136" s="37"/>
      <c r="X136" s="37"/>
    </row>
    <row r="137" spans="1:24" ht="14.45" customHeight="1" x14ac:dyDescent="0.25">
      <c r="A137" s="191">
        <v>3</v>
      </c>
      <c r="B137" s="131" t="str">
        <f>Fechas!D137</f>
        <v>370502</v>
      </c>
      <c r="C137" s="37">
        <v>7</v>
      </c>
      <c r="D137" s="37">
        <v>0</v>
      </c>
      <c r="E137" s="37">
        <v>0</v>
      </c>
      <c r="F137" s="37">
        <v>0</v>
      </c>
      <c r="G137" s="37"/>
      <c r="H137" s="37"/>
      <c r="I137" s="37"/>
      <c r="J137" s="37"/>
      <c r="K137" s="37"/>
      <c r="L137" s="37"/>
      <c r="M137" s="37"/>
      <c r="N137" s="37"/>
      <c r="O137" s="37"/>
      <c r="P137" s="37"/>
      <c r="Q137" s="37"/>
      <c r="R137" s="37"/>
      <c r="S137" s="37"/>
      <c r="T137" s="37"/>
      <c r="U137" s="37"/>
      <c r="V137" s="37"/>
      <c r="W137" s="37"/>
      <c r="X137" s="37"/>
    </row>
    <row r="138" spans="1:24" ht="14.45" customHeight="1" x14ac:dyDescent="0.25">
      <c r="A138" s="191">
        <v>3</v>
      </c>
      <c r="B138" s="131" t="str">
        <f>Fechas!D138</f>
        <v>610 BAGUETTE</v>
      </c>
      <c r="C138" s="37">
        <v>10</v>
      </c>
      <c r="D138" s="37">
        <v>10</v>
      </c>
      <c r="E138" s="37">
        <v>0</v>
      </c>
      <c r="F138" s="37">
        <v>0</v>
      </c>
      <c r="G138" s="37"/>
      <c r="H138" s="37"/>
      <c r="I138" s="37"/>
      <c r="J138" s="37"/>
      <c r="K138" s="37"/>
      <c r="L138" s="37"/>
      <c r="M138" s="37"/>
      <c r="N138" s="37"/>
      <c r="O138" s="37"/>
      <c r="P138" s="37"/>
      <c r="Q138" s="37"/>
      <c r="R138" s="37"/>
      <c r="S138" s="37"/>
      <c r="T138" s="37"/>
      <c r="U138" s="37"/>
      <c r="V138" s="37"/>
      <c r="W138" s="37"/>
      <c r="X138" s="37"/>
    </row>
    <row r="139" spans="1:24" ht="14.45" customHeight="1" x14ac:dyDescent="0.25">
      <c r="A139" s="191">
        <v>3</v>
      </c>
      <c r="B139" s="131" t="str">
        <f>Fechas!D139</f>
        <v>ACA 604</v>
      </c>
      <c r="C139" s="37">
        <v>20</v>
      </c>
      <c r="D139" s="37">
        <v>0</v>
      </c>
      <c r="E139" s="37">
        <v>0</v>
      </c>
      <c r="F139" s="37">
        <v>0</v>
      </c>
      <c r="G139" s="37"/>
      <c r="H139" s="37"/>
      <c r="I139" s="37"/>
      <c r="J139" s="37"/>
      <c r="K139" s="37"/>
      <c r="L139" s="37"/>
      <c r="M139" s="37"/>
      <c r="N139" s="37"/>
      <c r="O139" s="37"/>
      <c r="P139" s="37"/>
      <c r="Q139" s="37"/>
      <c r="R139" s="37"/>
      <c r="S139" s="37"/>
      <c r="T139" s="37"/>
      <c r="U139" s="37"/>
      <c r="V139" s="37"/>
      <c r="W139" s="37"/>
      <c r="X139" s="37"/>
    </row>
    <row r="140" spans="1:24" ht="14.45" customHeight="1" x14ac:dyDescent="0.25">
      <c r="A140" s="191">
        <v>3</v>
      </c>
      <c r="B140" s="131" t="str">
        <f>Fechas!D140</f>
        <v>ACA 605</v>
      </c>
      <c r="C140" s="37">
        <v>30</v>
      </c>
      <c r="D140" s="37">
        <v>0</v>
      </c>
      <c r="E140" s="37">
        <v>0</v>
      </c>
      <c r="F140" s="37">
        <v>0</v>
      </c>
      <c r="G140" s="37"/>
      <c r="H140" s="37"/>
      <c r="I140" s="37"/>
      <c r="J140" s="37"/>
      <c r="K140" s="37"/>
      <c r="L140" s="37"/>
      <c r="M140" s="37"/>
      <c r="N140" s="37"/>
      <c r="O140" s="37"/>
      <c r="P140" s="37"/>
      <c r="Q140" s="37"/>
      <c r="R140" s="37"/>
      <c r="S140" s="37"/>
      <c r="T140" s="37"/>
      <c r="U140" s="37"/>
      <c r="V140" s="37"/>
      <c r="W140" s="37"/>
      <c r="X140" s="37"/>
    </row>
    <row r="141" spans="1:24" ht="14.45" customHeight="1" x14ac:dyDescent="0.25">
      <c r="A141" s="191">
        <v>3</v>
      </c>
      <c r="B141" s="131" t="str">
        <f>Fechas!D141</f>
        <v>ACA 607</v>
      </c>
      <c r="C141" s="37">
        <v>0</v>
      </c>
      <c r="D141" s="37">
        <v>0</v>
      </c>
      <c r="E141" s="37">
        <v>0</v>
      </c>
      <c r="F141" s="37">
        <v>0</v>
      </c>
      <c r="G141" s="37"/>
      <c r="H141" s="37"/>
      <c r="I141" s="37"/>
      <c r="J141" s="37"/>
      <c r="K141" s="37"/>
      <c r="L141" s="37"/>
      <c r="M141" s="37"/>
      <c r="N141" s="37"/>
      <c r="O141" s="37"/>
      <c r="P141" s="37"/>
      <c r="Q141" s="37"/>
      <c r="R141" s="37"/>
      <c r="S141" s="37"/>
      <c r="T141" s="37"/>
      <c r="U141" s="37"/>
      <c r="V141" s="37"/>
      <c r="W141" s="37"/>
      <c r="X141" s="37"/>
    </row>
    <row r="142" spans="1:24" ht="14.45" customHeight="1" x14ac:dyDescent="0.25">
      <c r="A142" s="191">
        <v>3</v>
      </c>
      <c r="B142" s="131" t="str">
        <f>Fechas!D142</f>
        <v>ACA 917</v>
      </c>
      <c r="C142" s="37">
        <v>5</v>
      </c>
      <c r="D142" s="37">
        <v>0</v>
      </c>
      <c r="E142" s="37">
        <v>0</v>
      </c>
      <c r="F142" s="37">
        <v>0</v>
      </c>
      <c r="G142" s="37"/>
      <c r="H142" s="37"/>
      <c r="I142" s="37"/>
      <c r="J142" s="37"/>
      <c r="K142" s="37"/>
      <c r="L142" s="37"/>
      <c r="M142" s="37"/>
      <c r="N142" s="37"/>
      <c r="O142" s="37"/>
      <c r="P142" s="37"/>
      <c r="Q142" s="37"/>
      <c r="R142" s="37"/>
      <c r="S142" s="37"/>
      <c r="T142" s="37"/>
      <c r="U142" s="37"/>
      <c r="V142" s="37"/>
      <c r="W142" s="37"/>
      <c r="X142" s="37"/>
    </row>
    <row r="143" spans="1:24" ht="14.45" customHeight="1" x14ac:dyDescent="0.25">
      <c r="A143" s="191">
        <v>3</v>
      </c>
      <c r="B143" s="131" t="str">
        <f>Fechas!D143</f>
        <v>ACA 921</v>
      </c>
      <c r="C143" s="37">
        <v>0</v>
      </c>
      <c r="D143" s="37">
        <v>0</v>
      </c>
      <c r="E143" s="37">
        <v>50</v>
      </c>
      <c r="F143" s="37">
        <v>0</v>
      </c>
      <c r="G143" s="37"/>
      <c r="H143" s="37"/>
      <c r="I143" s="37"/>
      <c r="J143" s="37"/>
      <c r="K143" s="37"/>
      <c r="L143" s="37"/>
      <c r="M143" s="37"/>
      <c r="N143" s="37"/>
      <c r="O143" s="37"/>
      <c r="P143" s="37"/>
      <c r="Q143" s="37"/>
      <c r="R143" s="37"/>
      <c r="S143" s="37"/>
      <c r="T143" s="37"/>
      <c r="U143" s="37"/>
      <c r="V143" s="37"/>
      <c r="W143" s="37"/>
      <c r="X143" s="37"/>
    </row>
    <row r="144" spans="1:24" ht="14.45" customHeight="1" x14ac:dyDescent="0.25">
      <c r="A144" s="191">
        <v>3</v>
      </c>
      <c r="B144" s="131" t="str">
        <f>Fechas!D144</f>
        <v>ÁLAMO</v>
      </c>
      <c r="C144" s="37">
        <v>25</v>
      </c>
      <c r="D144" s="37">
        <v>0</v>
      </c>
      <c r="E144" s="37">
        <v>0</v>
      </c>
      <c r="F144" s="37">
        <v>0</v>
      </c>
      <c r="G144" s="37"/>
      <c r="H144" s="37"/>
      <c r="I144" s="37"/>
      <c r="J144" s="37"/>
      <c r="K144" s="37"/>
      <c r="L144" s="37"/>
      <c r="M144" s="37"/>
      <c r="N144" s="37"/>
      <c r="O144" s="37"/>
      <c r="P144" s="37"/>
      <c r="Q144" s="37"/>
      <c r="R144" s="37"/>
      <c r="S144" s="37"/>
      <c r="T144" s="37"/>
      <c r="U144" s="37"/>
      <c r="V144" s="37"/>
      <c r="W144" s="37"/>
      <c r="X144" s="37"/>
    </row>
    <row r="145" spans="1:24" ht="14.45" customHeight="1" x14ac:dyDescent="0.25">
      <c r="A145" s="191">
        <v>3</v>
      </c>
      <c r="B145" s="131" t="str">
        <f>Fechas!D145</f>
        <v>ARCE</v>
      </c>
      <c r="C145" s="37">
        <v>0</v>
      </c>
      <c r="D145" s="37">
        <v>1</v>
      </c>
      <c r="E145" s="37">
        <v>3</v>
      </c>
      <c r="F145" s="37">
        <v>0</v>
      </c>
      <c r="G145" s="37"/>
      <c r="H145" s="37"/>
      <c r="I145" s="37"/>
      <c r="J145" s="37"/>
      <c r="K145" s="37"/>
      <c r="L145" s="37"/>
      <c r="M145" s="37"/>
      <c r="N145" s="37"/>
      <c r="O145" s="37"/>
      <c r="P145" s="37"/>
      <c r="Q145" s="37"/>
      <c r="R145" s="37"/>
      <c r="S145" s="37"/>
      <c r="T145" s="37"/>
      <c r="U145" s="37"/>
      <c r="V145" s="37"/>
      <c r="W145" s="37"/>
      <c r="X145" s="37"/>
    </row>
    <row r="146" spans="1:24" ht="14.45" customHeight="1" x14ac:dyDescent="0.25">
      <c r="A146" s="191">
        <v>3</v>
      </c>
      <c r="B146" s="131" t="str">
        <f>Fechas!D146</f>
        <v>AROMO</v>
      </c>
      <c r="C146" s="37">
        <v>0</v>
      </c>
      <c r="D146" s="37">
        <v>0</v>
      </c>
      <c r="E146" s="37">
        <v>25</v>
      </c>
      <c r="F146" s="37">
        <v>0</v>
      </c>
      <c r="G146" s="37"/>
      <c r="H146" s="37"/>
      <c r="I146" s="37"/>
      <c r="J146" s="37"/>
      <c r="K146" s="37"/>
      <c r="L146" s="37"/>
      <c r="M146" s="37"/>
      <c r="N146" s="37"/>
      <c r="O146" s="37"/>
      <c r="P146" s="37"/>
      <c r="Q146" s="37"/>
      <c r="R146" s="37"/>
      <c r="S146" s="37"/>
      <c r="T146" s="37"/>
      <c r="U146" s="37"/>
      <c r="V146" s="37"/>
      <c r="W146" s="37"/>
      <c r="X146" s="37"/>
    </row>
    <row r="147" spans="1:24" ht="14.45" customHeight="1" x14ac:dyDescent="0.25">
      <c r="A147" s="191">
        <v>3</v>
      </c>
      <c r="B147" s="131" t="str">
        <f>Fechas!D147</f>
        <v>BAGUETTE 525</v>
      </c>
      <c r="C147" s="37">
        <v>5</v>
      </c>
      <c r="D147" s="37">
        <v>5</v>
      </c>
      <c r="E147" s="37">
        <v>0</v>
      </c>
      <c r="F147" s="37">
        <v>0</v>
      </c>
      <c r="G147" s="37"/>
      <c r="H147" s="37"/>
      <c r="I147" s="37"/>
      <c r="J147" s="37"/>
      <c r="K147" s="37"/>
      <c r="L147" s="37"/>
      <c r="M147" s="37"/>
      <c r="N147" s="37"/>
      <c r="O147" s="37"/>
      <c r="P147" s="37"/>
      <c r="Q147" s="37"/>
      <c r="R147" s="37"/>
      <c r="S147" s="37"/>
      <c r="T147" s="37"/>
      <c r="U147" s="37"/>
      <c r="V147" s="37"/>
      <c r="W147" s="37"/>
      <c r="X147" s="37"/>
    </row>
    <row r="148" spans="1:24" ht="14.45" customHeight="1" x14ac:dyDescent="0.25">
      <c r="A148" s="191">
        <v>3</v>
      </c>
      <c r="B148" s="131" t="str">
        <f>Fechas!D148</f>
        <v>BUCK AIMARÁ</v>
      </c>
      <c r="C148" s="37">
        <v>5</v>
      </c>
      <c r="D148" s="37">
        <v>10</v>
      </c>
      <c r="E148" s="37">
        <v>0</v>
      </c>
      <c r="F148" s="37">
        <v>0</v>
      </c>
      <c r="G148" s="37"/>
      <c r="H148" s="37"/>
      <c r="I148" s="37"/>
      <c r="J148" s="37"/>
      <c r="K148" s="37"/>
      <c r="L148" s="37"/>
      <c r="M148" s="37"/>
      <c r="N148" s="37"/>
      <c r="O148" s="37"/>
      <c r="P148" s="37"/>
      <c r="Q148" s="37"/>
      <c r="R148" s="37"/>
      <c r="S148" s="37"/>
      <c r="T148" s="37"/>
      <c r="U148" s="37"/>
      <c r="V148" s="37"/>
      <c r="W148" s="37"/>
      <c r="X148" s="37"/>
    </row>
    <row r="149" spans="1:24" ht="14.45" customHeight="1" x14ac:dyDescent="0.25">
      <c r="A149" s="191">
        <v>3</v>
      </c>
      <c r="B149" s="131" t="str">
        <f>Fechas!D149</f>
        <v>BUCK BRAVÍO CL2</v>
      </c>
      <c r="C149" s="37">
        <v>0</v>
      </c>
      <c r="D149" s="37">
        <v>0</v>
      </c>
      <c r="E149" s="37">
        <v>5</v>
      </c>
      <c r="F149" s="37">
        <v>3</v>
      </c>
      <c r="G149" s="37"/>
      <c r="H149" s="37"/>
      <c r="I149" s="37"/>
      <c r="J149" s="37"/>
      <c r="K149" s="37"/>
      <c r="L149" s="37"/>
      <c r="M149" s="37"/>
      <c r="N149" s="37"/>
      <c r="O149" s="37"/>
      <c r="P149" s="37"/>
      <c r="Q149" s="37"/>
      <c r="R149" s="37"/>
      <c r="S149" s="37"/>
      <c r="T149" s="37"/>
      <c r="U149" s="37"/>
      <c r="V149" s="37"/>
      <c r="W149" s="37"/>
      <c r="X149" s="37"/>
    </row>
    <row r="150" spans="1:24" ht="14.45" customHeight="1" x14ac:dyDescent="0.25">
      <c r="A150" s="191">
        <v>3</v>
      </c>
      <c r="B150" s="131" t="str">
        <f>Fechas!D150</f>
        <v>BUCK COLIHUE</v>
      </c>
      <c r="C150" s="37">
        <v>0</v>
      </c>
      <c r="D150" s="37">
        <v>10</v>
      </c>
      <c r="E150" s="37">
        <v>0</v>
      </c>
      <c r="F150" s="37">
        <v>0</v>
      </c>
      <c r="G150" s="37"/>
      <c r="H150" s="37"/>
      <c r="I150" s="37"/>
      <c r="J150" s="37"/>
      <c r="K150" s="37"/>
      <c r="L150" s="37"/>
      <c r="M150" s="37"/>
      <c r="N150" s="37"/>
      <c r="O150" s="37"/>
      <c r="P150" s="37"/>
      <c r="Q150" s="37"/>
      <c r="R150" s="37"/>
      <c r="S150" s="37"/>
      <c r="T150" s="37"/>
      <c r="U150" s="37"/>
      <c r="V150" s="37"/>
      <c r="W150" s="37"/>
      <c r="X150" s="37"/>
    </row>
    <row r="151" spans="1:24" ht="14.45" customHeight="1" x14ac:dyDescent="0.25">
      <c r="A151" s="191">
        <v>3</v>
      </c>
      <c r="B151" s="131" t="str">
        <f>Fechas!D151</f>
        <v>BUCK FULGOR</v>
      </c>
      <c r="C151" s="37">
        <v>10</v>
      </c>
      <c r="D151" s="37">
        <v>0</v>
      </c>
      <c r="E151" s="37">
        <v>0</v>
      </c>
      <c r="F151" s="37">
        <v>0</v>
      </c>
      <c r="G151" s="37"/>
      <c r="H151" s="37"/>
      <c r="I151" s="37"/>
      <c r="J151" s="37"/>
      <c r="K151" s="37"/>
      <c r="L151" s="37"/>
      <c r="M151" s="37"/>
      <c r="N151" s="37"/>
      <c r="O151" s="37"/>
      <c r="P151" s="37"/>
      <c r="Q151" s="37"/>
      <c r="R151" s="37"/>
      <c r="S151" s="37"/>
      <c r="T151" s="37"/>
      <c r="U151" s="37"/>
      <c r="V151" s="37"/>
      <c r="W151" s="37"/>
      <c r="X151" s="37"/>
    </row>
    <row r="152" spans="1:24" ht="14.45" customHeight="1" x14ac:dyDescent="0.25">
      <c r="A152" s="191">
        <v>3</v>
      </c>
      <c r="B152" s="131" t="str">
        <f>Fechas!D152</f>
        <v>BUCK PRETAL</v>
      </c>
      <c r="C152" s="37">
        <v>0</v>
      </c>
      <c r="D152" s="37">
        <v>0</v>
      </c>
      <c r="E152" s="37">
        <v>0</v>
      </c>
      <c r="F152" s="37">
        <v>0</v>
      </c>
      <c r="G152" s="37"/>
      <c r="H152" s="37"/>
      <c r="I152" s="37"/>
      <c r="J152" s="37"/>
      <c r="K152" s="37"/>
      <c r="L152" s="37"/>
      <c r="M152" s="37"/>
      <c r="N152" s="37"/>
      <c r="O152" s="37"/>
      <c r="P152" s="37"/>
      <c r="Q152" s="37"/>
      <c r="R152" s="37"/>
      <c r="S152" s="37"/>
      <c r="T152" s="37"/>
      <c r="U152" s="37"/>
      <c r="V152" s="37"/>
      <c r="W152" s="37"/>
      <c r="X152" s="37"/>
    </row>
    <row r="153" spans="1:24" ht="14.45" customHeight="1" x14ac:dyDescent="0.25">
      <c r="A153" s="191">
        <v>3</v>
      </c>
      <c r="B153" s="131" t="str">
        <f>Fechas!D153</f>
        <v>FD20WW0506 (HB4)</v>
      </c>
      <c r="C153" s="37">
        <v>0</v>
      </c>
      <c r="D153" s="37">
        <v>10</v>
      </c>
      <c r="E153" s="37">
        <v>0</v>
      </c>
      <c r="F153" s="37">
        <v>0</v>
      </c>
      <c r="G153" s="37"/>
      <c r="H153" s="37"/>
      <c r="I153" s="37"/>
      <c r="J153" s="37"/>
      <c r="K153" s="37"/>
      <c r="L153" s="37"/>
      <c r="M153" s="37"/>
      <c r="N153" s="37"/>
      <c r="O153" s="37"/>
      <c r="P153" s="37"/>
      <c r="Q153" s="37"/>
      <c r="R153" s="37"/>
      <c r="S153" s="37"/>
      <c r="T153" s="37"/>
      <c r="U153" s="37"/>
      <c r="V153" s="37"/>
      <c r="W153" s="37"/>
      <c r="X153" s="37"/>
    </row>
    <row r="154" spans="1:24" ht="14.45" customHeight="1" x14ac:dyDescent="0.25">
      <c r="A154" s="191">
        <v>3</v>
      </c>
      <c r="B154" s="131" t="str">
        <f>Fechas!D154</f>
        <v>GINGKO</v>
      </c>
      <c r="C154" s="37">
        <v>0</v>
      </c>
      <c r="D154" s="37">
        <v>0</v>
      </c>
      <c r="E154" s="37">
        <v>0</v>
      </c>
      <c r="F154" s="37">
        <v>0</v>
      </c>
      <c r="G154" s="37"/>
      <c r="H154" s="37"/>
      <c r="I154" s="37"/>
      <c r="J154" s="37"/>
      <c r="K154" s="37"/>
      <c r="L154" s="37"/>
      <c r="M154" s="37"/>
      <c r="N154" s="37"/>
      <c r="O154" s="37"/>
      <c r="P154" s="37"/>
      <c r="Q154" s="37"/>
      <c r="R154" s="37"/>
      <c r="S154" s="37"/>
      <c r="T154" s="37"/>
      <c r="U154" s="37"/>
      <c r="V154" s="37"/>
      <c r="W154" s="37"/>
      <c r="X154" s="37"/>
    </row>
    <row r="155" spans="1:24" ht="14.45" customHeight="1" x14ac:dyDescent="0.25">
      <c r="A155" s="191">
        <v>3</v>
      </c>
      <c r="B155" s="131" t="str">
        <f>Fechas!D155</f>
        <v>IS CANARIO</v>
      </c>
      <c r="C155" s="37">
        <v>0</v>
      </c>
      <c r="D155" s="37">
        <v>0</v>
      </c>
      <c r="E155" s="37">
        <v>20</v>
      </c>
      <c r="F155" s="37">
        <v>0</v>
      </c>
      <c r="G155" s="37"/>
      <c r="H155" s="37"/>
      <c r="I155" s="37"/>
      <c r="J155" s="37"/>
      <c r="K155" s="37"/>
      <c r="L155" s="37"/>
      <c r="M155" s="37"/>
      <c r="N155" s="37"/>
      <c r="O155" s="37"/>
      <c r="P155" s="37"/>
      <c r="Q155" s="37"/>
      <c r="R155" s="37"/>
      <c r="S155" s="37"/>
      <c r="T155" s="37"/>
      <c r="U155" s="37"/>
      <c r="V155" s="37"/>
      <c r="W155" s="37"/>
      <c r="X155" s="37"/>
    </row>
    <row r="156" spans="1:24" ht="14.45" customHeight="1" x14ac:dyDescent="0.25">
      <c r="A156" s="191">
        <v>3</v>
      </c>
      <c r="B156" s="131" t="str">
        <f>Fechas!D156</f>
        <v>IS TORDO</v>
      </c>
      <c r="C156" s="37">
        <v>5</v>
      </c>
      <c r="D156" s="37">
        <v>0</v>
      </c>
      <c r="E156" s="37">
        <v>35</v>
      </c>
      <c r="F156" s="37">
        <v>0</v>
      </c>
      <c r="G156" s="37"/>
      <c r="H156" s="37"/>
      <c r="I156" s="37"/>
      <c r="J156" s="37"/>
      <c r="K156" s="37"/>
      <c r="L156" s="37"/>
      <c r="M156" s="37"/>
      <c r="N156" s="37"/>
      <c r="O156" s="37"/>
      <c r="P156" s="37"/>
      <c r="Q156" s="37"/>
      <c r="R156" s="37"/>
      <c r="S156" s="37"/>
      <c r="T156" s="37"/>
      <c r="U156" s="37"/>
      <c r="V156" s="37"/>
      <c r="W156" s="37"/>
      <c r="X156" s="37"/>
    </row>
    <row r="157" spans="1:24" ht="14.45" customHeight="1" x14ac:dyDescent="0.25">
      <c r="A157" s="191">
        <v>3</v>
      </c>
      <c r="B157" s="131" t="str">
        <f>Fechas!D157</f>
        <v>JURAMENTO</v>
      </c>
      <c r="C157" s="37">
        <v>0</v>
      </c>
      <c r="D157" s="37">
        <v>5</v>
      </c>
      <c r="E157" s="37">
        <v>50</v>
      </c>
      <c r="F157" s="37">
        <v>0</v>
      </c>
      <c r="G157" s="37"/>
      <c r="H157" s="37"/>
      <c r="I157" s="37"/>
      <c r="J157" s="37"/>
      <c r="K157" s="37"/>
      <c r="L157" s="37"/>
      <c r="M157" s="37"/>
      <c r="N157" s="37"/>
      <c r="O157" s="37"/>
      <c r="P157" s="37"/>
      <c r="Q157" s="37"/>
      <c r="R157" s="37"/>
      <c r="S157" s="37"/>
      <c r="T157" s="37"/>
      <c r="U157" s="37"/>
      <c r="V157" s="37"/>
      <c r="W157" s="37"/>
      <c r="X157" s="37"/>
    </row>
    <row r="158" spans="1:24" ht="14.45" customHeight="1" x14ac:dyDescent="0.25">
      <c r="A158" s="191">
        <v>3</v>
      </c>
      <c r="B158" s="131" t="str">
        <f>Fechas!D158</f>
        <v>KLEIN BALLESTA</v>
      </c>
      <c r="C158" s="37">
        <v>0</v>
      </c>
      <c r="D158" s="37">
        <v>0</v>
      </c>
      <c r="E158" s="37">
        <v>0</v>
      </c>
      <c r="F158" s="37">
        <v>0</v>
      </c>
      <c r="G158" s="37"/>
      <c r="H158" s="37"/>
      <c r="I158" s="37"/>
      <c r="J158" s="37"/>
      <c r="K158" s="37"/>
      <c r="L158" s="37"/>
      <c r="M158" s="37"/>
      <c r="N158" s="37"/>
      <c r="O158" s="37"/>
      <c r="P158" s="37"/>
      <c r="Q158" s="37"/>
      <c r="R158" s="37"/>
      <c r="S158" s="37"/>
      <c r="T158" s="37"/>
      <c r="U158" s="37"/>
      <c r="V158" s="37"/>
      <c r="W158" s="37"/>
      <c r="X158" s="37"/>
    </row>
    <row r="159" spans="1:24" ht="14.45" customHeight="1" x14ac:dyDescent="0.25">
      <c r="A159" s="191">
        <v>3</v>
      </c>
      <c r="B159" s="131" t="str">
        <f>Fechas!D159</f>
        <v>KLEIN LEYENDA</v>
      </c>
      <c r="C159" s="37">
        <v>0</v>
      </c>
      <c r="D159" s="37">
        <v>0</v>
      </c>
      <c r="E159" s="37">
        <v>10</v>
      </c>
      <c r="F159" s="37">
        <v>3</v>
      </c>
      <c r="G159" s="37"/>
      <c r="H159" s="37"/>
      <c r="I159" s="37"/>
      <c r="J159" s="37"/>
      <c r="K159" s="37"/>
      <c r="L159" s="37"/>
      <c r="M159" s="37"/>
      <c r="N159" s="37"/>
      <c r="O159" s="37"/>
      <c r="P159" s="37"/>
      <c r="Q159" s="37"/>
      <c r="R159" s="37"/>
      <c r="S159" s="37"/>
      <c r="T159" s="37"/>
      <c r="U159" s="37"/>
      <c r="V159" s="37"/>
      <c r="W159" s="37"/>
      <c r="X159" s="37"/>
    </row>
    <row r="160" spans="1:24" ht="14.45" customHeight="1" x14ac:dyDescent="0.25">
      <c r="A160" s="191">
        <v>3</v>
      </c>
      <c r="B160" s="131" t="str">
        <f>Fechas!D160</f>
        <v>KLEIN LITIO</v>
      </c>
      <c r="C160" s="37">
        <v>5</v>
      </c>
      <c r="D160" s="37">
        <v>0</v>
      </c>
      <c r="E160" s="37">
        <v>0</v>
      </c>
      <c r="F160" s="37">
        <v>0</v>
      </c>
      <c r="G160" s="37"/>
      <c r="H160" s="37"/>
      <c r="I160" s="37"/>
      <c r="J160" s="37"/>
      <c r="K160" s="37"/>
      <c r="L160" s="37"/>
      <c r="M160" s="37"/>
      <c r="N160" s="37"/>
      <c r="O160" s="37"/>
      <c r="P160" s="37"/>
      <c r="Q160" s="37"/>
      <c r="R160" s="37"/>
      <c r="S160" s="37"/>
      <c r="T160" s="37"/>
      <c r="U160" s="37"/>
      <c r="V160" s="37"/>
      <c r="W160" s="37"/>
      <c r="X160" s="37"/>
    </row>
    <row r="161" spans="1:24" ht="14.45" customHeight="1" x14ac:dyDescent="0.25">
      <c r="A161" s="191">
        <v>3</v>
      </c>
      <c r="B161" s="131" t="str">
        <f>Fechas!D161</f>
        <v>LG MORO</v>
      </c>
      <c r="C161" s="37">
        <v>0</v>
      </c>
      <c r="D161" s="37">
        <v>0</v>
      </c>
      <c r="E161" s="37">
        <v>5</v>
      </c>
      <c r="F161" s="37">
        <v>0</v>
      </c>
      <c r="G161" s="37"/>
      <c r="H161" s="37"/>
      <c r="I161" s="37"/>
      <c r="J161" s="37"/>
      <c r="K161" s="37"/>
      <c r="L161" s="37"/>
      <c r="M161" s="37"/>
      <c r="N161" s="37"/>
      <c r="O161" s="37"/>
      <c r="P161" s="37"/>
      <c r="Q161" s="37"/>
      <c r="R161" s="37"/>
      <c r="S161" s="37"/>
      <c r="T161" s="37"/>
      <c r="U161" s="37"/>
      <c r="V161" s="37"/>
      <c r="W161" s="37"/>
      <c r="X161" s="37"/>
    </row>
    <row r="162" spans="1:24" ht="14.45" customHeight="1" x14ac:dyDescent="0.25">
      <c r="A162" s="191">
        <v>3</v>
      </c>
      <c r="B162" s="131" t="str">
        <f>Fechas!D162</f>
        <v>LG PICAZO</v>
      </c>
      <c r="C162" s="37">
        <v>0</v>
      </c>
      <c r="D162" s="37">
        <v>0</v>
      </c>
      <c r="E162" s="37">
        <v>15</v>
      </c>
      <c r="F162" s="37">
        <v>0</v>
      </c>
      <c r="G162" s="37"/>
      <c r="H162" s="37"/>
      <c r="I162" s="37"/>
      <c r="J162" s="37"/>
      <c r="K162" s="37"/>
      <c r="L162" s="37"/>
      <c r="M162" s="37"/>
      <c r="N162" s="37"/>
      <c r="O162" s="37"/>
      <c r="P162" s="37"/>
      <c r="Q162" s="37"/>
      <c r="R162" s="37"/>
      <c r="S162" s="37"/>
      <c r="T162" s="37"/>
      <c r="U162" s="37"/>
      <c r="V162" s="37"/>
      <c r="W162" s="37"/>
      <c r="X162" s="37"/>
    </row>
    <row r="163" spans="1:24" ht="14.45" customHeight="1" x14ac:dyDescent="0.25">
      <c r="A163" s="191">
        <v>3</v>
      </c>
      <c r="B163" s="131" t="str">
        <f>Fechas!D163</f>
        <v>LG TOBIANO</v>
      </c>
      <c r="C163" s="37">
        <v>0</v>
      </c>
      <c r="D163" s="37">
        <v>0</v>
      </c>
      <c r="E163" s="37">
        <v>5</v>
      </c>
      <c r="F163" s="37">
        <v>0</v>
      </c>
      <c r="G163" s="37"/>
      <c r="H163" s="37"/>
      <c r="I163" s="37"/>
      <c r="J163" s="37"/>
      <c r="K163" s="37"/>
      <c r="L163" s="37"/>
      <c r="M163" s="37"/>
      <c r="N163" s="37"/>
      <c r="O163" s="37"/>
      <c r="P163" s="37"/>
      <c r="Q163" s="37"/>
      <c r="R163" s="37"/>
      <c r="S163" s="37"/>
      <c r="T163" s="37"/>
      <c r="U163" s="37"/>
      <c r="V163" s="37"/>
      <c r="W163" s="37"/>
      <c r="X163" s="37"/>
    </row>
    <row r="164" spans="1:24" ht="14.45" customHeight="1" x14ac:dyDescent="0.25">
      <c r="A164" s="191">
        <v>3</v>
      </c>
      <c r="B164" s="131" t="str">
        <f>Fechas!D164</f>
        <v>MIGNON</v>
      </c>
      <c r="C164" s="37">
        <v>0</v>
      </c>
      <c r="D164" s="37">
        <v>0</v>
      </c>
      <c r="E164" s="37">
        <v>30</v>
      </c>
      <c r="F164" s="37">
        <v>0</v>
      </c>
      <c r="G164" s="37"/>
      <c r="H164" s="37"/>
      <c r="I164" s="37"/>
      <c r="J164" s="37"/>
      <c r="K164" s="37"/>
      <c r="L164" s="37"/>
      <c r="M164" s="37"/>
      <c r="N164" s="37"/>
      <c r="O164" s="37"/>
      <c r="P164" s="37"/>
      <c r="Q164" s="37"/>
      <c r="R164" s="37"/>
      <c r="S164" s="37"/>
      <c r="T164" s="37"/>
      <c r="U164" s="37"/>
      <c r="V164" s="37"/>
      <c r="W164" s="37"/>
      <c r="X164" s="37"/>
    </row>
    <row r="165" spans="1:24" ht="14.45" customHeight="1" x14ac:dyDescent="0.25">
      <c r="A165" s="191">
        <v>3</v>
      </c>
      <c r="B165" s="131" t="str">
        <f>Fechas!D165</f>
        <v>MS INTA 521</v>
      </c>
      <c r="C165" s="37">
        <v>0</v>
      </c>
      <c r="D165" s="37">
        <v>0</v>
      </c>
      <c r="E165" s="37">
        <v>15</v>
      </c>
      <c r="F165" s="37">
        <v>0</v>
      </c>
      <c r="G165" s="37"/>
      <c r="H165" s="37"/>
      <c r="I165" s="37"/>
      <c r="J165" s="37"/>
      <c r="K165" s="37"/>
      <c r="L165" s="37"/>
      <c r="M165" s="37"/>
      <c r="N165" s="37"/>
      <c r="O165" s="37"/>
      <c r="P165" s="37"/>
      <c r="Q165" s="37"/>
      <c r="R165" s="37"/>
      <c r="S165" s="37"/>
      <c r="T165" s="37"/>
      <c r="U165" s="37"/>
      <c r="V165" s="37"/>
      <c r="W165" s="37"/>
      <c r="X165" s="37"/>
    </row>
    <row r="166" spans="1:24" ht="14.45" customHeight="1" x14ac:dyDescent="0.25">
      <c r="A166" s="191">
        <v>3</v>
      </c>
      <c r="B166" s="131" t="str">
        <f>Fechas!D166</f>
        <v>MS INTA 924</v>
      </c>
      <c r="C166" s="37">
        <v>0</v>
      </c>
      <c r="D166" s="37">
        <v>0</v>
      </c>
      <c r="E166" s="37">
        <v>0</v>
      </c>
      <c r="F166" s="37">
        <v>0</v>
      </c>
      <c r="G166" s="37"/>
      <c r="H166" s="37"/>
      <c r="I166" s="37"/>
      <c r="J166" s="37"/>
      <c r="K166" s="37"/>
      <c r="L166" s="37"/>
      <c r="M166" s="37"/>
      <c r="N166" s="37"/>
      <c r="O166" s="37"/>
      <c r="P166" s="37"/>
      <c r="Q166" s="37"/>
      <c r="R166" s="37"/>
      <c r="S166" s="37"/>
      <c r="T166" s="37"/>
      <c r="U166" s="37"/>
      <c r="V166" s="37"/>
      <c r="W166" s="37"/>
      <c r="X166" s="37"/>
    </row>
    <row r="167" spans="1:24" ht="14.45" customHeight="1" x14ac:dyDescent="0.25">
      <c r="A167" s="191">
        <v>3</v>
      </c>
      <c r="B167" s="131" t="str">
        <f>Fechas!D167</f>
        <v>MS INTA BONAERENSE 423</v>
      </c>
      <c r="C167" s="37">
        <v>5</v>
      </c>
      <c r="D167" s="37">
        <v>0</v>
      </c>
      <c r="E167" s="37">
        <v>0</v>
      </c>
      <c r="F167" s="37">
        <v>0</v>
      </c>
      <c r="G167" s="37"/>
      <c r="H167" s="37"/>
      <c r="I167" s="37"/>
      <c r="J167" s="37"/>
      <c r="K167" s="37"/>
      <c r="L167" s="37"/>
      <c r="M167" s="37"/>
      <c r="N167" s="37"/>
      <c r="O167" s="37"/>
      <c r="P167" s="37"/>
      <c r="Q167" s="37"/>
      <c r="R167" s="37"/>
      <c r="S167" s="37"/>
      <c r="T167" s="37"/>
      <c r="U167" s="37"/>
      <c r="V167" s="37"/>
      <c r="W167" s="37"/>
      <c r="X167" s="37"/>
    </row>
    <row r="168" spans="1:24" ht="14.45" customHeight="1" x14ac:dyDescent="0.25">
      <c r="A168" s="191">
        <v>3</v>
      </c>
      <c r="B168" s="131" t="str">
        <f>Fechas!D168</f>
        <v>NEO 30T23</v>
      </c>
      <c r="C168" s="37">
        <v>0</v>
      </c>
      <c r="D168" s="37">
        <v>0</v>
      </c>
      <c r="E168" s="37">
        <v>40</v>
      </c>
      <c r="F168" s="37">
        <v>0</v>
      </c>
      <c r="G168" s="14"/>
      <c r="H168" s="14"/>
      <c r="I168" s="14"/>
      <c r="J168" s="14"/>
      <c r="K168" s="14"/>
      <c r="L168" s="14"/>
      <c r="M168" s="14"/>
      <c r="N168" s="14"/>
      <c r="O168" s="14"/>
      <c r="P168" s="37"/>
      <c r="Q168" s="14"/>
      <c r="R168" s="14"/>
      <c r="S168" s="14"/>
      <c r="T168" s="14"/>
      <c r="U168" s="14"/>
      <c r="V168" s="14"/>
      <c r="W168" s="14"/>
      <c r="X168" s="14"/>
    </row>
    <row r="169" spans="1:24" ht="14.45" customHeight="1" x14ac:dyDescent="0.25">
      <c r="A169" s="191">
        <v>3</v>
      </c>
      <c r="B169" s="131" t="str">
        <f>Fechas!D169</f>
        <v>RGT QUIRIKO</v>
      </c>
      <c r="C169" s="37">
        <v>0</v>
      </c>
      <c r="D169" s="37">
        <v>0</v>
      </c>
      <c r="E169" s="37">
        <v>60</v>
      </c>
      <c r="F169" s="37">
        <v>0</v>
      </c>
      <c r="G169" s="14"/>
      <c r="H169" s="14"/>
      <c r="I169" s="14"/>
      <c r="J169" s="14"/>
      <c r="K169" s="14"/>
      <c r="L169" s="14"/>
      <c r="M169" s="14"/>
      <c r="N169" s="14"/>
      <c r="O169" s="14"/>
      <c r="P169" s="37"/>
      <c r="Q169" s="14"/>
      <c r="R169" s="14"/>
      <c r="S169" s="14"/>
      <c r="T169" s="14"/>
      <c r="U169" s="14"/>
      <c r="V169" s="14"/>
      <c r="W169" s="14"/>
      <c r="X169" s="14"/>
    </row>
    <row r="170" spans="1:24" ht="14.45" customHeight="1" x14ac:dyDescent="0.25">
      <c r="A170" s="191">
        <v>3</v>
      </c>
      <c r="B170" s="131" t="str">
        <f>Fechas!D170</f>
        <v>ZONDA</v>
      </c>
      <c r="C170" s="37">
        <v>10</v>
      </c>
      <c r="D170" s="37">
        <v>0</v>
      </c>
      <c r="E170" s="37">
        <v>0</v>
      </c>
      <c r="F170" s="37">
        <v>0</v>
      </c>
      <c r="G170" s="14"/>
      <c r="H170" s="14"/>
      <c r="I170" s="14"/>
      <c r="J170" s="14"/>
      <c r="K170" s="14"/>
      <c r="L170" s="14"/>
      <c r="M170" s="14"/>
      <c r="N170" s="14"/>
      <c r="O170" s="14"/>
      <c r="P170" s="14"/>
      <c r="Q170" s="14"/>
      <c r="R170" s="14"/>
      <c r="S170" s="14"/>
      <c r="T170" s="14"/>
      <c r="U170" s="14"/>
      <c r="V170" s="14"/>
      <c r="W170" s="14"/>
      <c r="X170" s="14"/>
    </row>
    <row r="171" spans="1:24" ht="14.45" customHeight="1" x14ac:dyDescent="0.25">
      <c r="A171" s="191">
        <v>3</v>
      </c>
      <c r="B171" s="131">
        <f>Fechas!D171</f>
        <v>0</v>
      </c>
      <c r="C171" s="14"/>
      <c r="D171" s="14"/>
      <c r="E171" s="14"/>
      <c r="F171" s="14"/>
      <c r="G171" s="14"/>
      <c r="H171" s="14"/>
      <c r="I171" s="14"/>
      <c r="J171" s="14"/>
      <c r="K171" s="14"/>
      <c r="L171" s="14"/>
      <c r="M171" s="14"/>
      <c r="N171" s="14"/>
      <c r="O171" s="14"/>
      <c r="P171" s="14"/>
      <c r="Q171" s="14"/>
      <c r="R171" s="14"/>
      <c r="S171" s="14"/>
      <c r="T171" s="14"/>
      <c r="U171" s="14"/>
      <c r="V171" s="14"/>
      <c r="W171" s="14"/>
      <c r="X171" s="14"/>
    </row>
    <row r="172" spans="1:24" ht="14.45" customHeight="1" x14ac:dyDescent="0.25">
      <c r="A172" s="191">
        <v>3</v>
      </c>
      <c r="B172" s="131">
        <f>Fechas!D172</f>
        <v>0</v>
      </c>
      <c r="C172" s="14"/>
      <c r="D172" s="14"/>
      <c r="E172" s="14"/>
      <c r="F172" s="14"/>
      <c r="G172" s="14"/>
      <c r="H172" s="14"/>
      <c r="I172" s="14"/>
      <c r="J172" s="14"/>
      <c r="K172" s="14"/>
      <c r="L172" s="14"/>
      <c r="M172" s="14"/>
      <c r="N172" s="14"/>
      <c r="O172" s="14"/>
      <c r="P172" s="14"/>
      <c r="Q172" s="14"/>
      <c r="R172" s="14"/>
      <c r="S172" s="14"/>
      <c r="T172" s="14"/>
      <c r="U172" s="14"/>
      <c r="V172" s="14"/>
      <c r="W172" s="14"/>
      <c r="X172" s="14"/>
    </row>
    <row r="173" spans="1:24" ht="14.45" customHeight="1" x14ac:dyDescent="0.25">
      <c r="A173" s="191">
        <v>3</v>
      </c>
      <c r="B173" s="131">
        <f>Fechas!D173</f>
        <v>0</v>
      </c>
      <c r="C173" s="14"/>
      <c r="D173" s="14"/>
      <c r="E173" s="14"/>
      <c r="F173" s="14"/>
      <c r="G173" s="14"/>
      <c r="H173" s="14"/>
      <c r="I173" s="14"/>
      <c r="J173" s="14"/>
      <c r="K173" s="14"/>
      <c r="L173" s="14"/>
      <c r="M173" s="14"/>
      <c r="N173" s="14"/>
      <c r="O173" s="14"/>
      <c r="P173" s="14"/>
      <c r="Q173" s="14"/>
      <c r="R173" s="14"/>
      <c r="S173" s="14"/>
      <c r="T173" s="14"/>
      <c r="U173" s="14"/>
      <c r="V173" s="14"/>
      <c r="W173" s="14"/>
      <c r="X173" s="14"/>
    </row>
    <row r="174" spans="1:24" ht="14.45" customHeight="1" x14ac:dyDescent="0.25">
      <c r="A174" s="191">
        <v>3</v>
      </c>
      <c r="B174" s="131">
        <f>Fechas!D174</f>
        <v>0</v>
      </c>
      <c r="C174" s="14"/>
      <c r="D174" s="14"/>
      <c r="E174" s="14"/>
      <c r="F174" s="14"/>
      <c r="G174" s="14"/>
      <c r="H174" s="14"/>
      <c r="I174" s="14"/>
      <c r="J174" s="14"/>
      <c r="K174" s="14"/>
      <c r="L174" s="14"/>
      <c r="M174" s="14"/>
      <c r="N174" s="14"/>
      <c r="O174" s="14"/>
      <c r="P174" s="14"/>
      <c r="Q174" s="14"/>
      <c r="R174" s="14"/>
      <c r="S174" s="14"/>
      <c r="T174" s="14"/>
      <c r="U174" s="14"/>
      <c r="V174" s="14"/>
      <c r="W174" s="14"/>
      <c r="X174" s="14"/>
    </row>
    <row r="175" spans="1:24" ht="14.45" customHeight="1" x14ac:dyDescent="0.25">
      <c r="A175" s="191">
        <v>3</v>
      </c>
      <c r="B175" s="131">
        <f>Fechas!D175</f>
        <v>0</v>
      </c>
      <c r="C175" s="14"/>
      <c r="D175" s="14"/>
      <c r="E175" s="14"/>
      <c r="F175" s="14"/>
      <c r="G175" s="14"/>
      <c r="H175" s="14"/>
      <c r="I175" s="14"/>
      <c r="J175" s="14"/>
      <c r="K175" s="14"/>
      <c r="L175" s="14"/>
      <c r="M175" s="14"/>
      <c r="N175" s="14"/>
      <c r="O175" s="14"/>
      <c r="P175" s="14"/>
      <c r="Q175" s="14"/>
      <c r="R175" s="14"/>
      <c r="S175" s="14"/>
      <c r="T175" s="14"/>
      <c r="U175" s="14"/>
      <c r="V175" s="14"/>
      <c r="W175" s="14"/>
      <c r="X175" s="14"/>
    </row>
    <row r="176" spans="1:24" ht="14.45" customHeight="1" x14ac:dyDescent="0.25">
      <c r="A176" s="191">
        <v>3</v>
      </c>
      <c r="B176" s="131">
        <f>Fechas!D176</f>
        <v>0</v>
      </c>
      <c r="C176" s="14"/>
      <c r="D176" s="14"/>
      <c r="E176" s="14"/>
      <c r="F176" s="14"/>
      <c r="G176" s="14"/>
      <c r="H176" s="14"/>
      <c r="I176" s="14"/>
      <c r="J176" s="14"/>
      <c r="K176" s="14"/>
      <c r="L176" s="14"/>
      <c r="M176" s="14"/>
      <c r="N176" s="14"/>
      <c r="O176" s="14"/>
      <c r="P176" s="14"/>
      <c r="Q176" s="14"/>
      <c r="R176" s="14"/>
      <c r="S176" s="14"/>
      <c r="T176" s="14"/>
      <c r="U176" s="14"/>
      <c r="V176" s="14"/>
      <c r="W176" s="14"/>
      <c r="X176" s="14"/>
    </row>
    <row r="177" spans="1:24" ht="14.45" customHeight="1" x14ac:dyDescent="0.25">
      <c r="A177" s="191">
        <v>3</v>
      </c>
      <c r="B177" s="131">
        <f>Fechas!D177</f>
        <v>0</v>
      </c>
      <c r="C177" s="14"/>
      <c r="D177" s="14"/>
      <c r="E177" s="14"/>
      <c r="F177" s="14"/>
      <c r="G177" s="14"/>
      <c r="H177" s="14"/>
      <c r="I177" s="14"/>
      <c r="J177" s="14"/>
      <c r="K177" s="14"/>
      <c r="L177" s="14"/>
      <c r="M177" s="14"/>
      <c r="N177" s="14"/>
      <c r="O177" s="14"/>
      <c r="P177" s="14"/>
      <c r="Q177" s="14"/>
      <c r="R177" s="14"/>
      <c r="S177" s="14"/>
      <c r="T177" s="14"/>
      <c r="U177" s="14"/>
      <c r="V177" s="14"/>
      <c r="W177" s="14"/>
      <c r="X177" s="14"/>
    </row>
    <row r="178" spans="1:24" ht="14.45" customHeight="1" x14ac:dyDescent="0.25">
      <c r="A178" s="191">
        <v>3</v>
      </c>
      <c r="B178" s="131">
        <f>Fechas!D178</f>
        <v>0</v>
      </c>
      <c r="C178" s="14"/>
      <c r="D178" s="14"/>
      <c r="E178" s="14"/>
      <c r="F178" s="14"/>
      <c r="G178" s="14"/>
      <c r="H178" s="14"/>
      <c r="I178" s="14"/>
      <c r="J178" s="14"/>
      <c r="K178" s="14"/>
      <c r="L178" s="14"/>
      <c r="M178" s="14"/>
      <c r="N178" s="14"/>
      <c r="O178" s="14"/>
      <c r="P178" s="14"/>
      <c r="Q178" s="14"/>
      <c r="R178" s="14"/>
      <c r="S178" s="14"/>
      <c r="T178" s="14"/>
      <c r="U178" s="14"/>
      <c r="V178" s="14"/>
      <c r="W178" s="14"/>
      <c r="X178" s="14"/>
    </row>
    <row r="179" spans="1:24" ht="14.45" customHeight="1" x14ac:dyDescent="0.25">
      <c r="A179" s="191">
        <v>3</v>
      </c>
      <c r="B179" s="131">
        <f>Fechas!D179</f>
        <v>0</v>
      </c>
      <c r="C179" s="14"/>
      <c r="D179" s="14"/>
      <c r="E179" s="14"/>
      <c r="F179" s="14"/>
      <c r="G179" s="14"/>
      <c r="H179" s="14"/>
      <c r="I179" s="14"/>
      <c r="J179" s="14"/>
      <c r="K179" s="14"/>
      <c r="L179" s="14"/>
      <c r="M179" s="14"/>
      <c r="N179" s="14"/>
      <c r="O179" s="14"/>
      <c r="P179" s="14"/>
      <c r="Q179" s="14"/>
      <c r="R179" s="14"/>
      <c r="S179" s="14"/>
      <c r="T179" s="14"/>
      <c r="U179" s="14"/>
      <c r="V179" s="14"/>
      <c r="W179" s="14"/>
      <c r="X179" s="14"/>
    </row>
    <row r="180" spans="1:24" ht="14.45" customHeight="1" x14ac:dyDescent="0.25">
      <c r="A180" s="191">
        <v>3</v>
      </c>
      <c r="B180" s="131">
        <f>Fechas!D180</f>
        <v>0</v>
      </c>
      <c r="C180" s="14"/>
      <c r="D180" s="14"/>
      <c r="E180" s="14"/>
      <c r="F180" s="14"/>
      <c r="G180" s="14"/>
      <c r="H180" s="14"/>
      <c r="I180" s="14"/>
      <c r="J180" s="14"/>
      <c r="K180" s="14"/>
      <c r="L180" s="14"/>
      <c r="M180" s="14"/>
      <c r="N180" s="14"/>
      <c r="O180" s="14"/>
      <c r="P180" s="14"/>
      <c r="Q180" s="14"/>
      <c r="R180" s="14"/>
      <c r="S180" s="14"/>
      <c r="T180" s="14"/>
      <c r="U180" s="14"/>
      <c r="V180" s="14"/>
      <c r="W180" s="14"/>
      <c r="X180" s="14"/>
    </row>
    <row r="181" spans="1:24" ht="14.45" customHeight="1" x14ac:dyDescent="0.25">
      <c r="A181" s="191">
        <v>3</v>
      </c>
      <c r="B181" s="131">
        <f>Fechas!D181</f>
        <v>0</v>
      </c>
      <c r="C181" s="14"/>
      <c r="D181" s="14"/>
      <c r="E181" s="14"/>
      <c r="F181" s="14"/>
      <c r="G181" s="14"/>
      <c r="H181" s="14"/>
      <c r="I181" s="14"/>
      <c r="J181" s="14"/>
      <c r="K181" s="14"/>
      <c r="L181" s="14"/>
      <c r="M181" s="14"/>
      <c r="N181" s="14"/>
      <c r="O181" s="14"/>
      <c r="P181" s="14"/>
      <c r="Q181" s="14"/>
      <c r="R181" s="14"/>
      <c r="S181" s="14"/>
      <c r="T181" s="14"/>
      <c r="U181" s="14"/>
      <c r="V181" s="14"/>
      <c r="W181" s="14"/>
      <c r="X181" s="14"/>
    </row>
    <row r="182" spans="1:24" ht="14.45" customHeight="1" x14ac:dyDescent="0.25">
      <c r="A182" s="191">
        <v>3</v>
      </c>
      <c r="B182" s="131">
        <f>Fechas!D182</f>
        <v>0</v>
      </c>
      <c r="C182" s="14"/>
      <c r="D182" s="14"/>
      <c r="E182" s="14"/>
      <c r="F182" s="14"/>
      <c r="G182" s="14"/>
      <c r="H182" s="14"/>
      <c r="I182" s="14"/>
      <c r="J182" s="14"/>
      <c r="K182" s="14"/>
      <c r="L182" s="14"/>
      <c r="M182" s="14"/>
      <c r="N182" s="14"/>
      <c r="O182" s="14"/>
      <c r="P182" s="14"/>
      <c r="Q182" s="14"/>
      <c r="R182" s="14"/>
      <c r="S182" s="14"/>
      <c r="T182" s="14"/>
      <c r="U182" s="14"/>
      <c r="V182" s="14"/>
      <c r="W182" s="14"/>
      <c r="X182" s="14"/>
    </row>
    <row r="183" spans="1:24" ht="14.45" customHeight="1" x14ac:dyDescent="0.25">
      <c r="A183" s="191">
        <v>3</v>
      </c>
      <c r="B183" s="131">
        <f>Fechas!D183</f>
        <v>0</v>
      </c>
      <c r="C183" s="14"/>
      <c r="D183" s="14"/>
      <c r="E183" s="14"/>
      <c r="F183" s="14"/>
      <c r="G183" s="14"/>
      <c r="H183" s="14"/>
      <c r="I183" s="14"/>
      <c r="J183" s="14"/>
      <c r="K183" s="14"/>
      <c r="L183" s="14"/>
      <c r="M183" s="14"/>
      <c r="N183" s="14"/>
      <c r="O183" s="14"/>
      <c r="P183" s="14"/>
      <c r="Q183" s="14"/>
      <c r="R183" s="14"/>
      <c r="S183" s="14"/>
      <c r="T183" s="14"/>
      <c r="U183" s="14"/>
      <c r="V183" s="14"/>
      <c r="W183" s="14"/>
      <c r="X183" s="14"/>
    </row>
    <row r="184" spans="1:24" ht="14.45" customHeight="1" x14ac:dyDescent="0.25">
      <c r="A184" s="191">
        <v>3</v>
      </c>
      <c r="B184" s="131">
        <f>Fechas!D184</f>
        <v>0</v>
      </c>
      <c r="C184" s="14"/>
      <c r="D184" s="14"/>
      <c r="E184" s="14"/>
      <c r="F184" s="14"/>
      <c r="G184" s="14"/>
      <c r="H184" s="14"/>
      <c r="I184" s="14"/>
      <c r="J184" s="14"/>
      <c r="K184" s="14"/>
      <c r="L184" s="14"/>
      <c r="M184" s="14"/>
      <c r="N184" s="14"/>
      <c r="O184" s="14"/>
      <c r="P184" s="14"/>
      <c r="Q184" s="14"/>
      <c r="R184" s="14"/>
      <c r="S184" s="14"/>
      <c r="T184" s="14"/>
      <c r="U184" s="14"/>
      <c r="V184" s="14"/>
      <c r="W184" s="14"/>
      <c r="X184" s="14"/>
    </row>
    <row r="185" spans="1:24" ht="14.45" customHeight="1" x14ac:dyDescent="0.25">
      <c r="A185" s="191">
        <v>3</v>
      </c>
      <c r="B185" s="131">
        <f>Fechas!D185</f>
        <v>0</v>
      </c>
      <c r="C185" s="14"/>
      <c r="D185" s="14"/>
      <c r="E185" s="14"/>
      <c r="F185" s="14"/>
      <c r="G185" s="14"/>
      <c r="H185" s="14"/>
      <c r="I185" s="14"/>
      <c r="J185" s="14"/>
      <c r="K185" s="14"/>
      <c r="L185" s="14"/>
      <c r="M185" s="14"/>
      <c r="N185" s="14"/>
      <c r="O185" s="14"/>
      <c r="P185" s="14"/>
      <c r="Q185" s="14"/>
      <c r="R185" s="14"/>
      <c r="S185" s="14"/>
      <c r="T185" s="14"/>
      <c r="U185" s="14"/>
      <c r="V185" s="14"/>
      <c r="W185" s="14"/>
      <c r="X185" s="14"/>
    </row>
    <row r="186" spans="1:24" ht="14.45" customHeight="1" x14ac:dyDescent="0.25">
      <c r="A186" s="191">
        <v>3</v>
      </c>
      <c r="B186" s="131">
        <f>Fechas!D186</f>
        <v>0</v>
      </c>
      <c r="C186" s="14"/>
      <c r="D186" s="14"/>
      <c r="E186" s="14"/>
      <c r="F186" s="14"/>
      <c r="G186" s="14"/>
      <c r="H186" s="14"/>
      <c r="I186" s="14"/>
      <c r="J186" s="14"/>
      <c r="K186" s="14"/>
      <c r="L186" s="14"/>
      <c r="M186" s="49"/>
      <c r="N186" s="14"/>
      <c r="O186" s="14"/>
      <c r="P186" s="14"/>
      <c r="Q186" s="14"/>
      <c r="R186" s="14"/>
      <c r="S186" s="14"/>
      <c r="T186" s="14"/>
      <c r="U186" s="14"/>
      <c r="V186" s="14"/>
      <c r="W186" s="14"/>
      <c r="X186" s="49"/>
    </row>
    <row r="187" spans="1:24" ht="14.45" customHeight="1" x14ac:dyDescent="0.25">
      <c r="A187" s="191">
        <v>3</v>
      </c>
      <c r="B187" s="131">
        <f>Fechas!D187</f>
        <v>0</v>
      </c>
      <c r="C187" s="14"/>
      <c r="D187" s="14"/>
      <c r="E187" s="14"/>
      <c r="F187" s="14"/>
      <c r="G187" s="14"/>
      <c r="H187" s="14"/>
      <c r="I187" s="14"/>
      <c r="J187" s="14"/>
      <c r="K187" s="14"/>
      <c r="L187" s="14"/>
      <c r="M187" s="49"/>
      <c r="N187" s="14"/>
      <c r="O187" s="14"/>
      <c r="P187" s="14"/>
      <c r="Q187" s="14"/>
      <c r="R187" s="14"/>
      <c r="S187" s="14"/>
      <c r="T187" s="14"/>
      <c r="U187" s="14"/>
      <c r="V187" s="14"/>
      <c r="W187" s="14"/>
      <c r="X187" s="49"/>
    </row>
    <row r="188" spans="1:24" ht="14.45" customHeight="1" x14ac:dyDescent="0.25">
      <c r="A188" s="191">
        <v>3</v>
      </c>
      <c r="B188" s="131">
        <f>Fechas!D188</f>
        <v>0</v>
      </c>
      <c r="C188" s="14"/>
      <c r="D188" s="14"/>
      <c r="E188" s="14"/>
      <c r="F188" s="14"/>
      <c r="G188" s="14"/>
      <c r="H188" s="14"/>
      <c r="I188" s="14"/>
      <c r="J188" s="14"/>
      <c r="K188" s="14"/>
      <c r="L188" s="14"/>
      <c r="M188" s="49"/>
      <c r="N188" s="14"/>
      <c r="O188" s="14"/>
      <c r="P188" s="14"/>
      <c r="Q188" s="14"/>
      <c r="R188" s="14"/>
      <c r="S188" s="14"/>
      <c r="T188" s="14"/>
      <c r="U188" s="14"/>
      <c r="V188" s="14"/>
      <c r="W188" s="14"/>
      <c r="X188" s="49"/>
    </row>
    <row r="189" spans="1:24" ht="14.45" customHeight="1" x14ac:dyDescent="0.25">
      <c r="A189" s="191">
        <v>3</v>
      </c>
      <c r="B189" s="131">
        <f>Fechas!D189</f>
        <v>0</v>
      </c>
      <c r="C189" s="14"/>
      <c r="D189" s="14"/>
      <c r="E189" s="14"/>
      <c r="F189" s="14"/>
      <c r="G189" s="14"/>
      <c r="H189" s="14"/>
      <c r="I189" s="14"/>
      <c r="J189" s="14"/>
      <c r="K189" s="14"/>
      <c r="L189" s="14"/>
      <c r="M189" s="30"/>
      <c r="N189" s="14"/>
      <c r="O189" s="14"/>
      <c r="P189" s="14"/>
      <c r="Q189" s="14"/>
      <c r="R189" s="14"/>
      <c r="S189" s="14"/>
      <c r="T189" s="14"/>
      <c r="U189" s="14"/>
      <c r="V189" s="14"/>
      <c r="W189" s="14"/>
      <c r="X189" s="30"/>
    </row>
    <row r="190" spans="1:24" ht="14.45" customHeight="1" x14ac:dyDescent="0.25">
      <c r="A190" s="191">
        <v>3</v>
      </c>
      <c r="B190" s="131">
        <f>Fechas!D190</f>
        <v>0</v>
      </c>
      <c r="C190" s="14"/>
      <c r="D190" s="14"/>
      <c r="E190" s="14"/>
      <c r="F190" s="14"/>
      <c r="G190" s="14"/>
      <c r="H190" s="14"/>
      <c r="I190" s="14"/>
      <c r="J190" s="14"/>
      <c r="K190" s="14"/>
      <c r="L190" s="14"/>
      <c r="M190" s="30"/>
      <c r="N190" s="14"/>
      <c r="O190" s="14"/>
      <c r="P190" s="14"/>
      <c r="Q190" s="14"/>
      <c r="R190" s="14"/>
      <c r="S190" s="14"/>
      <c r="T190" s="14"/>
      <c r="U190" s="14"/>
      <c r="V190" s="14"/>
      <c r="W190" s="14"/>
      <c r="X190" s="30"/>
    </row>
    <row r="191" spans="1:24" ht="14.45" customHeight="1" x14ac:dyDescent="0.25">
      <c r="A191" s="191">
        <v>3</v>
      </c>
      <c r="B191" s="131">
        <f>Fechas!D191</f>
        <v>0</v>
      </c>
      <c r="C191" s="14"/>
      <c r="D191" s="14"/>
      <c r="E191" s="14"/>
      <c r="F191" s="14"/>
      <c r="G191" s="14"/>
      <c r="H191" s="14"/>
      <c r="I191" s="14"/>
      <c r="J191" s="14"/>
      <c r="K191" s="14"/>
      <c r="L191" s="14"/>
      <c r="M191" s="30"/>
      <c r="N191" s="14"/>
      <c r="O191" s="14"/>
      <c r="P191" s="14"/>
      <c r="Q191" s="14"/>
      <c r="R191" s="14"/>
      <c r="S191" s="14"/>
      <c r="T191" s="14"/>
      <c r="U191" s="14"/>
      <c r="V191" s="14"/>
      <c r="W191" s="14"/>
      <c r="X191" s="30"/>
    </row>
    <row r="192" spans="1:24" ht="14.45" customHeight="1" x14ac:dyDescent="0.25">
      <c r="A192" s="191">
        <v>3</v>
      </c>
      <c r="B192" s="131">
        <f>Fechas!D192</f>
        <v>0</v>
      </c>
      <c r="C192" s="14"/>
      <c r="D192" s="14"/>
      <c r="E192" s="14"/>
      <c r="F192" s="14"/>
      <c r="G192" s="14"/>
      <c r="H192" s="14"/>
      <c r="I192" s="14"/>
      <c r="J192" s="14"/>
      <c r="K192" s="14"/>
      <c r="L192" s="14"/>
      <c r="M192" s="30"/>
      <c r="N192" s="14"/>
      <c r="O192" s="14"/>
      <c r="P192" s="14"/>
      <c r="Q192" s="14"/>
      <c r="R192" s="14"/>
      <c r="S192" s="14"/>
      <c r="T192" s="14"/>
      <c r="U192" s="14"/>
      <c r="V192" s="14"/>
      <c r="W192" s="14"/>
      <c r="X192" s="30"/>
    </row>
    <row r="193" spans="1:24" ht="14.45" customHeight="1" x14ac:dyDescent="0.25">
      <c r="A193" s="191">
        <v>3</v>
      </c>
      <c r="B193" s="131">
        <f>Fechas!D193</f>
        <v>0</v>
      </c>
      <c r="C193" s="14"/>
      <c r="D193" s="14"/>
      <c r="E193" s="14"/>
      <c r="F193" s="14"/>
      <c r="G193" s="14"/>
      <c r="H193" s="14"/>
      <c r="I193" s="14"/>
      <c r="J193" s="14"/>
      <c r="K193" s="14"/>
      <c r="L193" s="14"/>
      <c r="M193" s="30"/>
      <c r="N193" s="14"/>
      <c r="O193" s="14"/>
      <c r="P193" s="14"/>
      <c r="Q193" s="14"/>
      <c r="R193" s="14"/>
      <c r="S193" s="14"/>
      <c r="T193" s="14"/>
      <c r="U193" s="14"/>
      <c r="V193" s="14"/>
      <c r="W193" s="14"/>
      <c r="X193" s="30"/>
    </row>
    <row r="194" spans="1:24" ht="14.45" customHeight="1" x14ac:dyDescent="0.25">
      <c r="A194" s="191">
        <v>3</v>
      </c>
      <c r="B194" s="131">
        <f>Fechas!D194</f>
        <v>0</v>
      </c>
      <c r="C194" s="14"/>
      <c r="D194" s="14"/>
      <c r="E194" s="14"/>
      <c r="F194" s="14"/>
      <c r="G194" s="14"/>
      <c r="H194" s="14"/>
      <c r="I194" s="14"/>
      <c r="J194" s="14"/>
      <c r="K194" s="14"/>
      <c r="L194" s="14"/>
      <c r="M194" s="30"/>
      <c r="N194" s="14"/>
      <c r="O194" s="14"/>
      <c r="P194" s="14"/>
      <c r="Q194" s="14"/>
      <c r="R194" s="14"/>
      <c r="S194" s="14"/>
      <c r="T194" s="14"/>
      <c r="U194" s="14"/>
      <c r="V194" s="14"/>
      <c r="W194" s="14"/>
      <c r="X194" s="30"/>
    </row>
    <row r="195" spans="1:24" ht="14.45" customHeight="1" x14ac:dyDescent="0.25">
      <c r="A195" s="191">
        <v>3</v>
      </c>
      <c r="B195" s="131">
        <f>Fechas!D195</f>
        <v>0</v>
      </c>
      <c r="C195" s="14"/>
      <c r="D195" s="14"/>
      <c r="E195" s="14"/>
      <c r="F195" s="14"/>
      <c r="G195" s="14"/>
      <c r="H195" s="14"/>
      <c r="I195" s="14"/>
      <c r="J195" s="14"/>
      <c r="K195" s="14"/>
      <c r="L195" s="14"/>
      <c r="M195" s="30"/>
      <c r="N195" s="14"/>
      <c r="O195" s="14"/>
      <c r="P195" s="14"/>
      <c r="Q195" s="14"/>
      <c r="R195" s="14"/>
      <c r="S195" s="14"/>
      <c r="T195" s="14"/>
      <c r="U195" s="14"/>
      <c r="V195" s="14"/>
      <c r="W195" s="14"/>
      <c r="X195" s="30"/>
    </row>
    <row r="196" spans="1:24" ht="14.45" customHeight="1" x14ac:dyDescent="0.25">
      <c r="A196" s="39"/>
      <c r="B196" s="3"/>
      <c r="C196" s="29"/>
      <c r="D196" s="29"/>
      <c r="E196" s="29"/>
      <c r="F196" s="29"/>
      <c r="G196" s="29"/>
      <c r="H196" s="29"/>
      <c r="I196" s="29"/>
      <c r="J196" s="29"/>
      <c r="K196" s="29"/>
      <c r="L196" s="29"/>
      <c r="N196" s="29"/>
      <c r="O196" s="29"/>
      <c r="P196" s="29"/>
      <c r="Q196" s="29"/>
      <c r="R196" s="29"/>
      <c r="S196" s="29"/>
      <c r="T196" s="29"/>
      <c r="U196" s="29"/>
      <c r="V196" s="29"/>
      <c r="W196" s="29"/>
    </row>
    <row r="197" spans="1:24" ht="14.45" customHeight="1" x14ac:dyDescent="0.25">
      <c r="A197" s="39"/>
    </row>
    <row r="198" spans="1:24" ht="14.45" customHeight="1" x14ac:dyDescent="0.25">
      <c r="A198" s="39"/>
      <c r="B198" s="41"/>
    </row>
    <row r="199" spans="1:24" ht="14.45" customHeight="1" x14ac:dyDescent="0.25">
      <c r="A199" s="39"/>
      <c r="C199" s="157" t="s">
        <v>245</v>
      </c>
      <c r="D199" s="158"/>
      <c r="E199" s="158"/>
      <c r="F199" s="158"/>
      <c r="G199" s="158"/>
      <c r="H199" s="158"/>
      <c r="I199" s="158"/>
      <c r="J199" s="158"/>
      <c r="K199" s="158"/>
      <c r="L199" s="158"/>
      <c r="M199" s="159"/>
      <c r="N199" s="171" t="s">
        <v>246</v>
      </c>
      <c r="O199" s="172"/>
      <c r="P199" s="172"/>
      <c r="Q199" s="172"/>
      <c r="R199" s="172"/>
      <c r="S199" s="172"/>
      <c r="T199" s="172"/>
      <c r="U199" s="172"/>
      <c r="V199" s="172"/>
      <c r="W199" s="172"/>
      <c r="X199" s="173"/>
    </row>
    <row r="200" spans="1:24" ht="30" customHeight="1" x14ac:dyDescent="0.25">
      <c r="A200" s="163" t="s">
        <v>244</v>
      </c>
      <c r="B200" s="88" t="str">
        <f>B$5</f>
        <v>Cultivar</v>
      </c>
      <c r="C200" s="57" t="str">
        <f t="shared" ref="C200:L200" si="4">C$5</f>
        <v>Roya de la hoja</v>
      </c>
      <c r="D200" s="57" t="str">
        <f t="shared" si="4"/>
        <v>Roya del tallo</v>
      </c>
      <c r="E200" s="57" t="str">
        <f t="shared" si="4"/>
        <v>Roya estriada</v>
      </c>
      <c r="F200" s="57" t="str">
        <f t="shared" si="4"/>
        <v>Septoriosis de la hoja</v>
      </c>
      <c r="G200" s="57" t="str">
        <f t="shared" si="4"/>
        <v>Mancha amarilla</v>
      </c>
      <c r="H200" s="57" t="str">
        <f t="shared" si="4"/>
        <v>Fusariosis de la espiga</v>
      </c>
      <c r="I200" s="57" t="str">
        <f t="shared" si="4"/>
        <v>Tizón bacteriano</v>
      </c>
      <c r="J200" s="57" t="str">
        <f t="shared" si="4"/>
        <v>Estría bacteriana</v>
      </c>
      <c r="K200" s="57" t="str">
        <f t="shared" si="4"/>
        <v>Oidio</v>
      </c>
      <c r="L200" s="57" t="str">
        <f t="shared" si="4"/>
        <v>Plagas</v>
      </c>
      <c r="M200" s="57" t="s">
        <v>118</v>
      </c>
      <c r="N200" s="57" t="str">
        <f t="shared" ref="N200:W200" si="5">N$5</f>
        <v>Roya de la hoja</v>
      </c>
      <c r="O200" s="57" t="str">
        <f t="shared" si="5"/>
        <v>Roya del tallo</v>
      </c>
      <c r="P200" s="57" t="str">
        <f t="shared" si="5"/>
        <v>Roya estriada</v>
      </c>
      <c r="Q200" s="57" t="str">
        <f t="shared" si="5"/>
        <v>Septoriosis de la hoja</v>
      </c>
      <c r="R200" s="57" t="str">
        <f t="shared" si="5"/>
        <v>Mancha amarilla</v>
      </c>
      <c r="S200" s="57" t="str">
        <f t="shared" si="5"/>
        <v>Fusariosis de la espiga</v>
      </c>
      <c r="T200" s="57" t="str">
        <f t="shared" si="5"/>
        <v>Tizón bacteriano</v>
      </c>
      <c r="U200" s="57" t="str">
        <f t="shared" si="5"/>
        <v>Estría bacteriana</v>
      </c>
      <c r="V200" s="57" t="str">
        <f t="shared" si="5"/>
        <v>Oidio</v>
      </c>
      <c r="W200" s="57" t="str">
        <f t="shared" si="5"/>
        <v>Plagas</v>
      </c>
      <c r="X200" s="57" t="s">
        <v>118</v>
      </c>
    </row>
    <row r="201" spans="1:24" ht="14.45" customHeight="1" x14ac:dyDescent="0.25">
      <c r="A201" s="193">
        <v>4</v>
      </c>
      <c r="B201" s="131" t="str">
        <f>Fechas!D201</f>
        <v>460</v>
      </c>
      <c r="C201" s="62"/>
      <c r="D201" s="62"/>
      <c r="E201" s="62"/>
      <c r="F201" s="62"/>
      <c r="G201" s="62"/>
      <c r="H201" s="62"/>
      <c r="I201" s="62"/>
      <c r="J201" s="62"/>
      <c r="K201" s="62"/>
      <c r="L201" s="62"/>
      <c r="M201" s="37"/>
      <c r="N201" s="62"/>
      <c r="O201" s="62"/>
      <c r="P201" s="62"/>
      <c r="Q201" s="62"/>
      <c r="R201" s="62"/>
      <c r="S201" s="62"/>
      <c r="T201" s="62"/>
      <c r="U201" s="62"/>
      <c r="V201" s="62"/>
      <c r="W201" s="62"/>
      <c r="X201" s="37"/>
    </row>
    <row r="202" spans="1:24" ht="14.45" customHeight="1" x14ac:dyDescent="0.25">
      <c r="A202" s="193">
        <v>4</v>
      </c>
      <c r="B202" s="131" t="str">
        <f>Fechas!D202</f>
        <v>575</v>
      </c>
      <c r="C202" s="37"/>
      <c r="D202" s="37"/>
      <c r="E202" s="37"/>
      <c r="F202" s="37"/>
      <c r="G202" s="37"/>
      <c r="H202" s="37"/>
      <c r="I202" s="37"/>
      <c r="J202" s="62"/>
      <c r="K202" s="62"/>
      <c r="L202" s="62"/>
      <c r="M202" s="37"/>
      <c r="N202" s="37"/>
      <c r="O202" s="37"/>
      <c r="P202" s="37"/>
      <c r="Q202" s="37"/>
      <c r="R202" s="37"/>
      <c r="S202" s="37"/>
      <c r="T202" s="37"/>
      <c r="U202" s="62"/>
      <c r="V202" s="62"/>
      <c r="W202" s="62"/>
      <c r="X202" s="37"/>
    </row>
    <row r="203" spans="1:24" ht="14.45" customHeight="1" x14ac:dyDescent="0.25">
      <c r="A203" s="193">
        <v>4</v>
      </c>
      <c r="B203" s="131" t="str">
        <f>Fechas!D203</f>
        <v>370502</v>
      </c>
      <c r="C203" s="37"/>
      <c r="D203" s="37"/>
      <c r="E203" s="37"/>
      <c r="F203" s="37"/>
      <c r="G203" s="37"/>
      <c r="H203" s="37"/>
      <c r="I203" s="37"/>
      <c r="J203" s="62"/>
      <c r="K203" s="62"/>
      <c r="L203" s="62"/>
      <c r="M203" s="37"/>
      <c r="N203" s="37"/>
      <c r="O203" s="37"/>
      <c r="P203" s="37"/>
      <c r="Q203" s="37"/>
      <c r="R203" s="37"/>
      <c r="S203" s="37"/>
      <c r="T203" s="37"/>
      <c r="U203" s="62"/>
      <c r="V203" s="62"/>
      <c r="W203" s="62"/>
      <c r="X203" s="37"/>
    </row>
    <row r="204" spans="1:24" ht="14.45" customHeight="1" x14ac:dyDescent="0.25">
      <c r="A204" s="193">
        <v>4</v>
      </c>
      <c r="B204" s="131" t="str">
        <f>Fechas!D204</f>
        <v>ACA 917</v>
      </c>
      <c r="C204" s="37"/>
      <c r="D204" s="37"/>
      <c r="E204" s="37"/>
      <c r="F204" s="37"/>
      <c r="G204" s="37"/>
      <c r="H204" s="37"/>
      <c r="I204" s="37"/>
      <c r="J204" s="62"/>
      <c r="K204" s="62"/>
      <c r="L204" s="62"/>
      <c r="M204" s="37"/>
      <c r="N204" s="37"/>
      <c r="O204" s="37"/>
      <c r="P204" s="37"/>
      <c r="Q204" s="37"/>
      <c r="R204" s="37"/>
      <c r="S204" s="37"/>
      <c r="T204" s="37"/>
      <c r="U204" s="62"/>
      <c r="V204" s="62"/>
      <c r="W204" s="62"/>
      <c r="X204" s="37"/>
    </row>
    <row r="205" spans="1:24" ht="14.45" customHeight="1" x14ac:dyDescent="0.25">
      <c r="A205" s="193">
        <v>4</v>
      </c>
      <c r="B205" s="131" t="str">
        <f>Fechas!D205</f>
        <v>ACA 921</v>
      </c>
      <c r="C205" s="37"/>
      <c r="D205" s="37"/>
      <c r="E205" s="37"/>
      <c r="F205" s="37"/>
      <c r="G205" s="37"/>
      <c r="H205" s="37"/>
      <c r="I205" s="37"/>
      <c r="J205" s="62"/>
      <c r="K205" s="62"/>
      <c r="L205" s="62"/>
      <c r="M205" s="37"/>
      <c r="N205" s="37"/>
      <c r="O205" s="37"/>
      <c r="P205" s="37"/>
      <c r="Q205" s="37"/>
      <c r="R205" s="37"/>
      <c r="S205" s="37"/>
      <c r="T205" s="37"/>
      <c r="U205" s="62"/>
      <c r="V205" s="62"/>
      <c r="W205" s="62"/>
      <c r="X205" s="37"/>
    </row>
    <row r="206" spans="1:24" ht="14.45" customHeight="1" x14ac:dyDescent="0.25">
      <c r="A206" s="193">
        <v>4</v>
      </c>
      <c r="B206" s="131" t="str">
        <f>Fechas!D206</f>
        <v>ÁLAMO</v>
      </c>
      <c r="C206" s="37"/>
      <c r="D206" s="37"/>
      <c r="E206" s="37"/>
      <c r="F206" s="37"/>
      <c r="G206" s="37"/>
      <c r="H206" s="37"/>
      <c r="I206" s="37"/>
      <c r="J206" s="62"/>
      <c r="K206" s="62"/>
      <c r="L206" s="62"/>
      <c r="M206" s="37"/>
      <c r="N206" s="37"/>
      <c r="O206" s="37"/>
      <c r="P206" s="37"/>
      <c r="Q206" s="37"/>
      <c r="R206" s="37"/>
      <c r="S206" s="37"/>
      <c r="T206" s="37"/>
      <c r="U206" s="62"/>
      <c r="V206" s="62"/>
      <c r="W206" s="62"/>
      <c r="X206" s="37"/>
    </row>
    <row r="207" spans="1:24" ht="14.45" customHeight="1" x14ac:dyDescent="0.25">
      <c r="A207" s="193">
        <v>4</v>
      </c>
      <c r="B207" s="131" t="str">
        <f>Fechas!D207</f>
        <v>ARCE</v>
      </c>
      <c r="C207" s="37"/>
      <c r="D207" s="37"/>
      <c r="E207" s="37"/>
      <c r="F207" s="37"/>
      <c r="G207" s="37"/>
      <c r="H207" s="37"/>
      <c r="I207" s="37"/>
      <c r="J207" s="62"/>
      <c r="K207" s="62"/>
      <c r="L207" s="62"/>
      <c r="M207" s="37"/>
      <c r="N207" s="37"/>
      <c r="O207" s="37"/>
      <c r="P207" s="37"/>
      <c r="Q207" s="37"/>
      <c r="R207" s="37"/>
      <c r="S207" s="37"/>
      <c r="T207" s="37"/>
      <c r="U207" s="62"/>
      <c r="V207" s="62"/>
      <c r="W207" s="62"/>
      <c r="X207" s="37"/>
    </row>
    <row r="208" spans="1:24" ht="14.45" customHeight="1" x14ac:dyDescent="0.25">
      <c r="A208" s="193">
        <v>4</v>
      </c>
      <c r="B208" s="131" t="str">
        <f>Fechas!D208</f>
        <v>AROMO</v>
      </c>
      <c r="C208" s="37"/>
      <c r="D208" s="37"/>
      <c r="E208" s="37"/>
      <c r="F208" s="37"/>
      <c r="G208" s="37"/>
      <c r="H208" s="37"/>
      <c r="I208" s="37"/>
      <c r="J208" s="62"/>
      <c r="K208" s="62"/>
      <c r="L208" s="62"/>
      <c r="M208" s="37"/>
      <c r="N208" s="37"/>
      <c r="O208" s="37"/>
      <c r="P208" s="37"/>
      <c r="Q208" s="37"/>
      <c r="R208" s="37"/>
      <c r="S208" s="37"/>
      <c r="T208" s="37"/>
      <c r="U208" s="62"/>
      <c r="V208" s="62"/>
      <c r="W208" s="62"/>
      <c r="X208" s="37"/>
    </row>
    <row r="209" spans="1:24" ht="14.45" customHeight="1" x14ac:dyDescent="0.25">
      <c r="A209" s="193">
        <v>4</v>
      </c>
      <c r="B209" s="131" t="str">
        <f>Fechas!D209</f>
        <v>BUCK BRAVÍO CL2</v>
      </c>
      <c r="C209" s="37"/>
      <c r="D209" s="37"/>
      <c r="E209" s="37"/>
      <c r="F209" s="37"/>
      <c r="G209" s="37"/>
      <c r="H209" s="37"/>
      <c r="I209" s="37"/>
      <c r="J209" s="62"/>
      <c r="K209" s="62"/>
      <c r="L209" s="62"/>
      <c r="M209" s="37"/>
      <c r="N209" s="37"/>
      <c r="O209" s="37"/>
      <c r="P209" s="37"/>
      <c r="Q209" s="37"/>
      <c r="R209" s="37"/>
      <c r="S209" s="37"/>
      <c r="T209" s="37"/>
      <c r="U209" s="62"/>
      <c r="V209" s="62"/>
      <c r="W209" s="62"/>
      <c r="X209" s="37"/>
    </row>
    <row r="210" spans="1:24" ht="14.45" customHeight="1" x14ac:dyDescent="0.25">
      <c r="A210" s="193">
        <v>4</v>
      </c>
      <c r="B210" s="131" t="str">
        <f>Fechas!D210</f>
        <v>BUCK FULGOR</v>
      </c>
      <c r="C210" s="37"/>
      <c r="D210" s="37"/>
      <c r="E210" s="37"/>
      <c r="F210" s="37"/>
      <c r="G210" s="37"/>
      <c r="H210" s="37"/>
      <c r="I210" s="37"/>
      <c r="J210" s="62"/>
      <c r="K210" s="62"/>
      <c r="L210" s="62"/>
      <c r="M210" s="37"/>
      <c r="N210" s="37"/>
      <c r="O210" s="37"/>
      <c r="P210" s="37"/>
      <c r="Q210" s="37"/>
      <c r="R210" s="37"/>
      <c r="S210" s="37"/>
      <c r="T210" s="37"/>
      <c r="U210" s="62"/>
      <c r="V210" s="62"/>
      <c r="W210" s="62"/>
      <c r="X210" s="37"/>
    </row>
    <row r="211" spans="1:24" ht="14.45" customHeight="1" x14ac:dyDescent="0.25">
      <c r="A211" s="193">
        <v>4</v>
      </c>
      <c r="B211" s="131" t="str">
        <f>Fechas!D211</f>
        <v>BUCK PRETAL</v>
      </c>
      <c r="C211" s="37"/>
      <c r="D211" s="37"/>
      <c r="E211" s="37"/>
      <c r="F211" s="37"/>
      <c r="G211" s="37"/>
      <c r="H211" s="37"/>
      <c r="I211" s="37"/>
      <c r="J211" s="62"/>
      <c r="K211" s="62"/>
      <c r="L211" s="62"/>
      <c r="M211" s="37"/>
      <c r="N211" s="37"/>
      <c r="O211" s="37"/>
      <c r="P211" s="37"/>
      <c r="Q211" s="37"/>
      <c r="R211" s="37"/>
      <c r="S211" s="37"/>
      <c r="T211" s="37"/>
      <c r="U211" s="62"/>
      <c r="V211" s="62"/>
      <c r="W211" s="62"/>
      <c r="X211" s="37"/>
    </row>
    <row r="212" spans="1:24" ht="14.45" customHeight="1" x14ac:dyDescent="0.25">
      <c r="A212" s="193">
        <v>4</v>
      </c>
      <c r="B212" s="131" t="str">
        <f>Fechas!D212</f>
        <v>GINGKO</v>
      </c>
      <c r="C212" s="37"/>
      <c r="D212" s="37"/>
      <c r="E212" s="37"/>
      <c r="F212" s="37"/>
      <c r="G212" s="37"/>
      <c r="H212" s="37"/>
      <c r="I212" s="37"/>
      <c r="J212" s="62"/>
      <c r="K212" s="62"/>
      <c r="L212" s="62"/>
      <c r="M212" s="37"/>
      <c r="N212" s="37"/>
      <c r="O212" s="37"/>
      <c r="P212" s="37"/>
      <c r="Q212" s="37"/>
      <c r="R212" s="37"/>
      <c r="S212" s="37"/>
      <c r="T212" s="37"/>
      <c r="U212" s="62"/>
      <c r="V212" s="62"/>
      <c r="W212" s="62"/>
      <c r="X212" s="37"/>
    </row>
    <row r="213" spans="1:24" ht="14.45" customHeight="1" x14ac:dyDescent="0.25">
      <c r="A213" s="193">
        <v>4</v>
      </c>
      <c r="B213" s="131" t="str">
        <f>Fechas!D213</f>
        <v>IS CANARIO</v>
      </c>
      <c r="C213" s="37"/>
      <c r="D213" s="37"/>
      <c r="E213" s="37"/>
      <c r="F213" s="37"/>
      <c r="G213" s="37"/>
      <c r="H213" s="37"/>
      <c r="I213" s="37"/>
      <c r="J213" s="62"/>
      <c r="K213" s="62"/>
      <c r="L213" s="62"/>
      <c r="M213" s="37"/>
      <c r="N213" s="37"/>
      <c r="O213" s="37"/>
      <c r="P213" s="37"/>
      <c r="Q213" s="37"/>
      <c r="R213" s="37"/>
      <c r="S213" s="37"/>
      <c r="T213" s="37"/>
      <c r="U213" s="62"/>
      <c r="V213" s="62"/>
      <c r="W213" s="62"/>
      <c r="X213" s="37"/>
    </row>
    <row r="214" spans="1:24" ht="14.45" customHeight="1" x14ac:dyDescent="0.25">
      <c r="A214" s="193">
        <v>4</v>
      </c>
      <c r="B214" s="131" t="str">
        <f>Fechas!D214</f>
        <v>IS TORDO</v>
      </c>
      <c r="C214" s="37"/>
      <c r="D214" s="37"/>
      <c r="E214" s="37"/>
      <c r="F214" s="37"/>
      <c r="G214" s="37"/>
      <c r="H214" s="37"/>
      <c r="I214" s="37"/>
      <c r="J214" s="62"/>
      <c r="K214" s="62"/>
      <c r="L214" s="62"/>
      <c r="M214" s="37"/>
      <c r="N214" s="37"/>
      <c r="O214" s="37"/>
      <c r="P214" s="37"/>
      <c r="Q214" s="37"/>
      <c r="R214" s="37"/>
      <c r="S214" s="37"/>
      <c r="T214" s="37"/>
      <c r="U214" s="62"/>
      <c r="V214" s="62"/>
      <c r="W214" s="62"/>
      <c r="X214" s="37"/>
    </row>
    <row r="215" spans="1:24" ht="14.45" customHeight="1" x14ac:dyDescent="0.25">
      <c r="A215" s="193">
        <v>4</v>
      </c>
      <c r="B215" s="131" t="str">
        <f>Fechas!D215</f>
        <v>JURAMENTO</v>
      </c>
      <c r="C215" s="37"/>
      <c r="D215" s="37"/>
      <c r="E215" s="37"/>
      <c r="F215" s="37"/>
      <c r="G215" s="37"/>
      <c r="H215" s="37"/>
      <c r="I215" s="37"/>
      <c r="J215" s="62"/>
      <c r="K215" s="62"/>
      <c r="L215" s="62"/>
      <c r="M215" s="37"/>
      <c r="N215" s="37"/>
      <c r="O215" s="37"/>
      <c r="P215" s="37"/>
      <c r="Q215" s="37"/>
      <c r="R215" s="37"/>
      <c r="S215" s="37"/>
      <c r="T215" s="37"/>
      <c r="U215" s="62"/>
      <c r="V215" s="62"/>
      <c r="W215" s="62"/>
      <c r="X215" s="37"/>
    </row>
    <row r="216" spans="1:24" ht="14.45" customHeight="1" x14ac:dyDescent="0.25">
      <c r="A216" s="193">
        <v>4</v>
      </c>
      <c r="B216" s="131" t="str">
        <f>Fechas!D216</f>
        <v>KLEIN LITIO</v>
      </c>
      <c r="C216" s="37"/>
      <c r="D216" s="37"/>
      <c r="E216" s="37"/>
      <c r="F216" s="37"/>
      <c r="G216" s="37"/>
      <c r="H216" s="37"/>
      <c r="I216" s="37"/>
      <c r="J216" s="62"/>
      <c r="K216" s="62"/>
      <c r="L216" s="62"/>
      <c r="M216" s="37"/>
      <c r="N216" s="37"/>
      <c r="O216" s="37"/>
      <c r="P216" s="37"/>
      <c r="Q216" s="37"/>
      <c r="R216" s="37"/>
      <c r="S216" s="37"/>
      <c r="T216" s="37"/>
      <c r="U216" s="62"/>
      <c r="V216" s="62"/>
      <c r="W216" s="62"/>
      <c r="X216" s="37"/>
    </row>
    <row r="217" spans="1:24" ht="14.45" customHeight="1" x14ac:dyDescent="0.25">
      <c r="A217" s="193">
        <v>4</v>
      </c>
      <c r="B217" s="131" t="str">
        <f>Fechas!D217</f>
        <v>LG PICAZO</v>
      </c>
      <c r="C217" s="37"/>
      <c r="D217" s="37"/>
      <c r="E217" s="37"/>
      <c r="F217" s="37"/>
      <c r="G217" s="37"/>
      <c r="H217" s="37"/>
      <c r="I217" s="37"/>
      <c r="J217" s="62"/>
      <c r="K217" s="62"/>
      <c r="L217" s="62"/>
      <c r="M217" s="37"/>
      <c r="N217" s="37"/>
      <c r="O217" s="37"/>
      <c r="P217" s="37"/>
      <c r="Q217" s="37"/>
      <c r="R217" s="37"/>
      <c r="S217" s="37"/>
      <c r="T217" s="37"/>
      <c r="U217" s="62"/>
      <c r="V217" s="62"/>
      <c r="W217" s="62"/>
      <c r="X217" s="37"/>
    </row>
    <row r="218" spans="1:24" ht="14.45" customHeight="1" x14ac:dyDescent="0.25">
      <c r="A218" s="193">
        <v>4</v>
      </c>
      <c r="B218" s="131" t="str">
        <f>Fechas!D218</f>
        <v>MIGNON</v>
      </c>
      <c r="C218" s="37"/>
      <c r="D218" s="37"/>
      <c r="E218" s="37"/>
      <c r="F218" s="37"/>
      <c r="G218" s="37"/>
      <c r="H218" s="37"/>
      <c r="I218" s="37"/>
      <c r="J218" s="62"/>
      <c r="K218" s="62"/>
      <c r="L218" s="62"/>
      <c r="M218" s="37"/>
      <c r="N218" s="37"/>
      <c r="O218" s="37"/>
      <c r="P218" s="37"/>
      <c r="Q218" s="37"/>
      <c r="R218" s="37"/>
      <c r="S218" s="37"/>
      <c r="T218" s="37"/>
      <c r="U218" s="62"/>
      <c r="V218" s="62"/>
      <c r="W218" s="62"/>
      <c r="X218" s="37"/>
    </row>
    <row r="219" spans="1:24" ht="14.45" customHeight="1" x14ac:dyDescent="0.25">
      <c r="A219" s="193">
        <v>4</v>
      </c>
      <c r="B219" s="131" t="str">
        <f>Fechas!D219</f>
        <v>MS INTA 924</v>
      </c>
      <c r="C219" s="37"/>
      <c r="D219" s="37"/>
      <c r="E219" s="37"/>
      <c r="F219" s="37"/>
      <c r="G219" s="37"/>
      <c r="H219" s="37"/>
      <c r="I219" s="37"/>
      <c r="J219" s="62"/>
      <c r="K219" s="62"/>
      <c r="L219" s="62"/>
      <c r="M219" s="37"/>
      <c r="N219" s="37"/>
      <c r="O219" s="37"/>
      <c r="P219" s="37"/>
      <c r="Q219" s="37"/>
      <c r="R219" s="37"/>
      <c r="S219" s="37"/>
      <c r="T219" s="37"/>
      <c r="U219" s="62"/>
      <c r="V219" s="62"/>
      <c r="W219" s="62"/>
      <c r="X219" s="37"/>
    </row>
    <row r="220" spans="1:24" ht="14.45" customHeight="1" x14ac:dyDescent="0.25">
      <c r="A220" s="193">
        <v>4</v>
      </c>
      <c r="B220" s="131" t="str">
        <f>Fechas!D220</f>
        <v>NEO 30T23</v>
      </c>
      <c r="C220" s="37"/>
      <c r="D220" s="37"/>
      <c r="E220" s="37"/>
      <c r="F220" s="37"/>
      <c r="G220" s="37"/>
      <c r="H220" s="37"/>
      <c r="I220" s="37"/>
      <c r="J220" s="62"/>
      <c r="K220" s="62"/>
      <c r="L220" s="62"/>
      <c r="M220" s="37"/>
      <c r="N220" s="37"/>
      <c r="O220" s="37"/>
      <c r="P220" s="37"/>
      <c r="Q220" s="37"/>
      <c r="R220" s="37"/>
      <c r="S220" s="37"/>
      <c r="T220" s="37"/>
      <c r="U220" s="62"/>
      <c r="V220" s="62"/>
      <c r="W220" s="62"/>
      <c r="X220" s="37"/>
    </row>
    <row r="221" spans="1:24" ht="14.45" customHeight="1" x14ac:dyDescent="0.25">
      <c r="A221" s="193">
        <v>4</v>
      </c>
      <c r="B221" s="131">
        <f>Fechas!D221</f>
        <v>0</v>
      </c>
      <c r="C221" s="37"/>
      <c r="D221" s="37"/>
      <c r="E221" s="37"/>
      <c r="F221" s="37"/>
      <c r="G221" s="37"/>
      <c r="H221" s="37"/>
      <c r="I221" s="37"/>
      <c r="J221" s="62"/>
      <c r="K221" s="62"/>
      <c r="L221" s="62"/>
      <c r="M221" s="37"/>
      <c r="N221" s="37"/>
      <c r="O221" s="37"/>
      <c r="P221" s="37"/>
      <c r="Q221" s="37"/>
      <c r="R221" s="37"/>
      <c r="S221" s="37"/>
      <c r="T221" s="37"/>
      <c r="U221" s="62"/>
      <c r="V221" s="62"/>
      <c r="W221" s="62"/>
      <c r="X221" s="37"/>
    </row>
    <row r="222" spans="1:24" ht="14.45" customHeight="1" x14ac:dyDescent="0.25">
      <c r="A222" s="193">
        <v>4</v>
      </c>
      <c r="B222" s="131">
        <f>Fechas!D222</f>
        <v>0</v>
      </c>
      <c r="C222" s="14"/>
      <c r="D222" s="14"/>
      <c r="E222" s="14"/>
      <c r="F222" s="14"/>
      <c r="G222" s="14"/>
      <c r="H222" s="14"/>
      <c r="I222" s="14"/>
      <c r="J222" s="14"/>
      <c r="K222" s="14"/>
      <c r="L222" s="14"/>
      <c r="M222" s="37"/>
      <c r="N222" s="14"/>
      <c r="O222" s="14"/>
      <c r="P222" s="14"/>
      <c r="Q222" s="14"/>
      <c r="R222" s="14"/>
      <c r="S222" s="14"/>
      <c r="T222" s="14"/>
      <c r="U222" s="14"/>
      <c r="V222" s="14"/>
      <c r="W222" s="14"/>
      <c r="X222" s="37"/>
    </row>
    <row r="223" spans="1:24" ht="14.45" customHeight="1" x14ac:dyDescent="0.25">
      <c r="A223" s="193">
        <v>4</v>
      </c>
      <c r="B223" s="131">
        <f>Fechas!D223</f>
        <v>0</v>
      </c>
      <c r="C223" s="14"/>
      <c r="D223" s="14"/>
      <c r="E223" s="14"/>
      <c r="F223" s="14"/>
      <c r="G223" s="14"/>
      <c r="H223" s="14"/>
      <c r="I223" s="14"/>
      <c r="J223" s="14"/>
      <c r="K223" s="14"/>
      <c r="L223" s="14"/>
      <c r="M223" s="37"/>
      <c r="N223" s="14"/>
      <c r="O223" s="14"/>
      <c r="P223" s="14"/>
      <c r="Q223" s="14"/>
      <c r="R223" s="14"/>
      <c r="S223" s="14"/>
      <c r="T223" s="14"/>
      <c r="U223" s="14"/>
      <c r="V223" s="14"/>
      <c r="W223" s="14"/>
      <c r="X223" s="37"/>
    </row>
    <row r="224" spans="1:24" ht="14.45" customHeight="1" x14ac:dyDescent="0.25">
      <c r="A224" s="193">
        <v>4</v>
      </c>
      <c r="B224" s="131">
        <f>Fechas!D224</f>
        <v>0</v>
      </c>
      <c r="C224" s="14"/>
      <c r="D224" s="14"/>
      <c r="E224" s="14"/>
      <c r="F224" s="14"/>
      <c r="G224" s="14"/>
      <c r="H224" s="14"/>
      <c r="I224" s="14"/>
      <c r="J224" s="14"/>
      <c r="K224" s="14"/>
      <c r="L224" s="14"/>
      <c r="M224" s="37"/>
      <c r="N224" s="14"/>
      <c r="O224" s="14"/>
      <c r="P224" s="14"/>
      <c r="Q224" s="14"/>
      <c r="R224" s="14"/>
      <c r="S224" s="14"/>
      <c r="T224" s="14"/>
      <c r="U224" s="14"/>
      <c r="V224" s="14"/>
      <c r="W224" s="14"/>
      <c r="X224" s="37"/>
    </row>
    <row r="225" spans="1:24" ht="14.45" customHeight="1" x14ac:dyDescent="0.25">
      <c r="A225" s="193">
        <v>4</v>
      </c>
      <c r="B225" s="131">
        <f>Fechas!D225</f>
        <v>0</v>
      </c>
      <c r="C225" s="14"/>
      <c r="D225" s="14"/>
      <c r="E225" s="14"/>
      <c r="F225" s="14"/>
      <c r="G225" s="14"/>
      <c r="H225" s="14"/>
      <c r="I225" s="14"/>
      <c r="J225" s="14"/>
      <c r="K225" s="14"/>
      <c r="L225" s="14"/>
      <c r="M225" s="37"/>
      <c r="N225" s="14"/>
      <c r="O225" s="14"/>
      <c r="P225" s="14"/>
      <c r="Q225" s="14"/>
      <c r="R225" s="14"/>
      <c r="S225" s="14"/>
      <c r="T225" s="14"/>
      <c r="U225" s="14"/>
      <c r="V225" s="14"/>
      <c r="W225" s="14"/>
      <c r="X225" s="37"/>
    </row>
    <row r="226" spans="1:24" ht="14.45" customHeight="1" x14ac:dyDescent="0.25">
      <c r="A226" s="193">
        <v>4</v>
      </c>
      <c r="B226" s="131">
        <f>Fechas!D226</f>
        <v>0</v>
      </c>
      <c r="C226" s="14"/>
      <c r="D226" s="14"/>
      <c r="E226" s="14"/>
      <c r="F226" s="14"/>
      <c r="G226" s="14"/>
      <c r="H226" s="14"/>
      <c r="I226" s="14"/>
      <c r="J226" s="14"/>
      <c r="K226" s="14"/>
      <c r="L226" s="14"/>
      <c r="M226" s="37"/>
      <c r="N226" s="14"/>
      <c r="O226" s="14"/>
      <c r="P226" s="14"/>
      <c r="Q226" s="14"/>
      <c r="R226" s="14"/>
      <c r="S226" s="14"/>
      <c r="T226" s="14"/>
      <c r="U226" s="14"/>
      <c r="V226" s="14"/>
      <c r="W226" s="14"/>
      <c r="X226" s="37"/>
    </row>
    <row r="227" spans="1:24" ht="14.45" customHeight="1" x14ac:dyDescent="0.25">
      <c r="A227" s="193">
        <v>4</v>
      </c>
      <c r="B227" s="131">
        <f>Fechas!D227</f>
        <v>0</v>
      </c>
      <c r="C227" s="14"/>
      <c r="D227" s="14"/>
      <c r="E227" s="14"/>
      <c r="F227" s="14"/>
      <c r="G227" s="14"/>
      <c r="H227" s="14"/>
      <c r="I227" s="14"/>
      <c r="J227" s="14"/>
      <c r="K227" s="14"/>
      <c r="L227" s="14"/>
      <c r="M227" s="37"/>
      <c r="N227" s="14"/>
      <c r="O227" s="14"/>
      <c r="P227" s="14"/>
      <c r="Q227" s="14"/>
      <c r="R227" s="14"/>
      <c r="S227" s="14"/>
      <c r="T227" s="14"/>
      <c r="U227" s="14"/>
      <c r="V227" s="14"/>
      <c r="W227" s="14"/>
      <c r="X227" s="37"/>
    </row>
    <row r="228" spans="1:24" ht="14.45" customHeight="1" x14ac:dyDescent="0.25">
      <c r="A228" s="193">
        <v>4</v>
      </c>
      <c r="B228" s="131">
        <f>Fechas!D228</f>
        <v>0</v>
      </c>
      <c r="C228" s="14"/>
      <c r="D228" s="14"/>
      <c r="E228" s="14"/>
      <c r="F228" s="14"/>
      <c r="G228" s="14"/>
      <c r="H228" s="14"/>
      <c r="I228" s="14"/>
      <c r="J228" s="14"/>
      <c r="K228" s="14"/>
      <c r="L228" s="14"/>
      <c r="M228" s="37"/>
      <c r="N228" s="14"/>
      <c r="O228" s="14"/>
      <c r="P228" s="14"/>
      <c r="Q228" s="14"/>
      <c r="R228" s="14"/>
      <c r="S228" s="14"/>
      <c r="T228" s="14"/>
      <c r="U228" s="14"/>
      <c r="V228" s="14"/>
      <c r="W228" s="14"/>
      <c r="X228" s="37"/>
    </row>
    <row r="229" spans="1:24" ht="14.45" customHeight="1" x14ac:dyDescent="0.25">
      <c r="A229" s="193">
        <v>4</v>
      </c>
      <c r="B229" s="131">
        <f>Fechas!D229</f>
        <v>0</v>
      </c>
      <c r="C229" s="14"/>
      <c r="D229" s="14"/>
      <c r="E229" s="14"/>
      <c r="F229" s="14"/>
      <c r="G229" s="14"/>
      <c r="H229" s="14"/>
      <c r="I229" s="14"/>
      <c r="J229" s="14"/>
      <c r="K229" s="14"/>
      <c r="L229" s="14"/>
      <c r="M229" s="37"/>
      <c r="N229" s="14"/>
      <c r="O229" s="14"/>
      <c r="P229" s="14"/>
      <c r="Q229" s="14"/>
      <c r="R229" s="14"/>
      <c r="S229" s="14"/>
      <c r="T229" s="14"/>
      <c r="U229" s="14"/>
      <c r="V229" s="14"/>
      <c r="W229" s="14"/>
      <c r="X229" s="37"/>
    </row>
    <row r="230" spans="1:24" ht="14.45" customHeight="1" x14ac:dyDescent="0.25">
      <c r="A230" s="193">
        <v>4</v>
      </c>
      <c r="B230" s="131">
        <f>Fechas!D230</f>
        <v>0</v>
      </c>
      <c r="C230" s="14"/>
      <c r="D230" s="14"/>
      <c r="E230" s="14"/>
      <c r="F230" s="14"/>
      <c r="G230" s="14"/>
      <c r="H230" s="14"/>
      <c r="I230" s="14"/>
      <c r="J230" s="14"/>
      <c r="K230" s="14"/>
      <c r="L230" s="14"/>
      <c r="M230" s="37"/>
      <c r="N230" s="14"/>
      <c r="O230" s="14"/>
      <c r="P230" s="14"/>
      <c r="Q230" s="14"/>
      <c r="R230" s="14"/>
      <c r="S230" s="14"/>
      <c r="T230" s="14"/>
      <c r="U230" s="14"/>
      <c r="V230" s="14"/>
      <c r="W230" s="14"/>
      <c r="X230" s="37"/>
    </row>
    <row r="231" spans="1:24" ht="14.45" customHeight="1" x14ac:dyDescent="0.25">
      <c r="A231" s="193">
        <v>4</v>
      </c>
      <c r="B231" s="131">
        <f>Fechas!D231</f>
        <v>0</v>
      </c>
      <c r="C231" s="14"/>
      <c r="D231" s="14"/>
      <c r="E231" s="14"/>
      <c r="F231" s="14"/>
      <c r="G231" s="14"/>
      <c r="H231" s="14"/>
      <c r="I231" s="14"/>
      <c r="J231" s="14"/>
      <c r="K231" s="14"/>
      <c r="L231" s="14"/>
      <c r="M231" s="37"/>
      <c r="N231" s="14"/>
      <c r="O231" s="14"/>
      <c r="P231" s="14"/>
      <c r="Q231" s="14"/>
      <c r="R231" s="14"/>
      <c r="S231" s="14"/>
      <c r="T231" s="14"/>
      <c r="U231" s="14"/>
      <c r="V231" s="14"/>
      <c r="W231" s="14"/>
      <c r="X231" s="37"/>
    </row>
    <row r="232" spans="1:24" ht="14.45" customHeight="1" x14ac:dyDescent="0.25">
      <c r="A232" s="193">
        <v>4</v>
      </c>
      <c r="B232" s="131">
        <f>Fechas!D232</f>
        <v>0</v>
      </c>
      <c r="C232" s="14"/>
      <c r="D232" s="14"/>
      <c r="E232" s="14"/>
      <c r="F232" s="14"/>
      <c r="G232" s="14"/>
      <c r="H232" s="14"/>
      <c r="I232" s="14"/>
      <c r="J232" s="14"/>
      <c r="K232" s="14"/>
      <c r="L232" s="14"/>
      <c r="M232" s="37"/>
      <c r="N232" s="14"/>
      <c r="O232" s="14"/>
      <c r="P232" s="14"/>
      <c r="Q232" s="14"/>
      <c r="R232" s="14"/>
      <c r="S232" s="14"/>
      <c r="T232" s="14"/>
      <c r="U232" s="14"/>
      <c r="V232" s="14"/>
      <c r="W232" s="14"/>
      <c r="X232" s="37"/>
    </row>
    <row r="233" spans="1:24" ht="14.45" customHeight="1" x14ac:dyDescent="0.25">
      <c r="A233" s="193">
        <v>4</v>
      </c>
      <c r="B233" s="131">
        <f>Fechas!D233</f>
        <v>0</v>
      </c>
      <c r="C233" s="14"/>
      <c r="D233" s="14"/>
      <c r="E233" s="14"/>
      <c r="F233" s="14"/>
      <c r="G233" s="14"/>
      <c r="H233" s="14"/>
      <c r="I233" s="14"/>
      <c r="J233" s="14"/>
      <c r="K233" s="14"/>
      <c r="L233" s="14"/>
      <c r="M233" s="14"/>
      <c r="N233" s="14"/>
      <c r="O233" s="14"/>
      <c r="P233" s="14"/>
      <c r="Q233" s="14"/>
      <c r="R233" s="14"/>
      <c r="S233" s="14"/>
      <c r="T233" s="14"/>
      <c r="U233" s="14"/>
      <c r="V233" s="14"/>
      <c r="W233" s="14"/>
      <c r="X233" s="14"/>
    </row>
    <row r="234" spans="1:24" ht="14.45" customHeight="1" x14ac:dyDescent="0.25">
      <c r="A234" s="193">
        <v>4</v>
      </c>
      <c r="B234" s="131">
        <f>Fechas!D234</f>
        <v>0</v>
      </c>
      <c r="C234" s="14"/>
      <c r="D234" s="14"/>
      <c r="E234" s="14"/>
      <c r="F234" s="14"/>
      <c r="G234" s="14"/>
      <c r="H234" s="14"/>
      <c r="I234" s="14"/>
      <c r="J234" s="14"/>
      <c r="K234" s="14"/>
      <c r="L234" s="14"/>
      <c r="M234" s="14"/>
      <c r="N234" s="14"/>
      <c r="O234" s="14"/>
      <c r="P234" s="14"/>
      <c r="Q234" s="14"/>
      <c r="R234" s="14"/>
      <c r="S234" s="14"/>
      <c r="T234" s="14"/>
      <c r="U234" s="14"/>
      <c r="V234" s="14"/>
      <c r="W234" s="14"/>
      <c r="X234" s="14"/>
    </row>
    <row r="235" spans="1:24" ht="14.45" customHeight="1" x14ac:dyDescent="0.25">
      <c r="A235" s="193">
        <v>4</v>
      </c>
      <c r="B235" s="131">
        <f>Fechas!D235</f>
        <v>0</v>
      </c>
      <c r="C235" s="14"/>
      <c r="D235" s="14"/>
      <c r="E235" s="14"/>
      <c r="F235" s="14"/>
      <c r="G235" s="14"/>
      <c r="H235" s="14"/>
      <c r="I235" s="14"/>
      <c r="J235" s="14"/>
      <c r="K235" s="14"/>
      <c r="L235" s="14"/>
      <c r="M235" s="14"/>
      <c r="N235" s="14"/>
      <c r="O235" s="14"/>
      <c r="P235" s="14"/>
      <c r="Q235" s="14"/>
      <c r="R235" s="14"/>
      <c r="S235" s="14"/>
      <c r="T235" s="14"/>
      <c r="U235" s="14"/>
      <c r="V235" s="14"/>
      <c r="W235" s="14"/>
      <c r="X235" s="14"/>
    </row>
    <row r="236" spans="1:24" ht="14.45" customHeight="1" x14ac:dyDescent="0.25">
      <c r="A236" s="193">
        <v>4</v>
      </c>
      <c r="B236" s="131">
        <f>Fechas!D236</f>
        <v>0</v>
      </c>
      <c r="C236" s="14"/>
      <c r="D236" s="14"/>
      <c r="E236" s="14"/>
      <c r="F236" s="14"/>
      <c r="G236" s="14"/>
      <c r="H236" s="14"/>
      <c r="I236" s="14"/>
      <c r="J236" s="14"/>
      <c r="K236" s="14"/>
      <c r="L236" s="14"/>
      <c r="M236" s="14"/>
      <c r="N236" s="14"/>
      <c r="O236" s="14"/>
      <c r="P236" s="14"/>
      <c r="Q236" s="14"/>
      <c r="R236" s="14"/>
      <c r="S236" s="14"/>
      <c r="T236" s="14"/>
      <c r="U236" s="14"/>
      <c r="V236" s="14"/>
      <c r="W236" s="14"/>
      <c r="X236" s="14"/>
    </row>
    <row r="237" spans="1:24" ht="14.45" customHeight="1" x14ac:dyDescent="0.25">
      <c r="A237" s="193">
        <v>4</v>
      </c>
      <c r="B237" s="131">
        <f>Fechas!D237</f>
        <v>0</v>
      </c>
      <c r="C237" s="14"/>
      <c r="D237" s="14"/>
      <c r="E237" s="14"/>
      <c r="F237" s="14"/>
      <c r="G237" s="14"/>
      <c r="H237" s="14"/>
      <c r="I237" s="14"/>
      <c r="J237" s="14"/>
      <c r="K237" s="14"/>
      <c r="L237" s="14"/>
      <c r="M237" s="14"/>
      <c r="N237" s="14"/>
      <c r="O237" s="14"/>
      <c r="P237" s="14"/>
      <c r="Q237" s="14"/>
      <c r="R237" s="14"/>
      <c r="S237" s="14"/>
      <c r="T237" s="14"/>
      <c r="U237" s="14"/>
      <c r="V237" s="14"/>
      <c r="W237" s="14"/>
      <c r="X237" s="14"/>
    </row>
    <row r="238" spans="1:24" ht="14.45" customHeight="1" x14ac:dyDescent="0.25">
      <c r="A238" s="193">
        <v>4</v>
      </c>
      <c r="B238" s="131">
        <f>Fechas!D238</f>
        <v>0</v>
      </c>
      <c r="C238" s="14"/>
      <c r="D238" s="14"/>
      <c r="E238" s="14"/>
      <c r="F238" s="14"/>
      <c r="G238" s="14"/>
      <c r="H238" s="14"/>
      <c r="I238" s="14"/>
      <c r="J238" s="14"/>
      <c r="K238" s="14"/>
      <c r="L238" s="14"/>
      <c r="M238" s="14"/>
      <c r="N238" s="14"/>
      <c r="O238" s="14"/>
      <c r="P238" s="14"/>
      <c r="Q238" s="14"/>
      <c r="R238" s="14"/>
      <c r="S238" s="14"/>
      <c r="T238" s="14"/>
      <c r="U238" s="14"/>
      <c r="V238" s="14"/>
      <c r="W238" s="14"/>
      <c r="X238" s="14"/>
    </row>
    <row r="239" spans="1:24" ht="14.45" customHeight="1" x14ac:dyDescent="0.25">
      <c r="A239" s="193">
        <v>4</v>
      </c>
      <c r="B239" s="131">
        <f>Fechas!D239</f>
        <v>0</v>
      </c>
      <c r="C239" s="14"/>
      <c r="D239" s="14"/>
      <c r="E239" s="14"/>
      <c r="F239" s="14"/>
      <c r="G239" s="14"/>
      <c r="H239" s="14"/>
      <c r="I239" s="14"/>
      <c r="J239" s="14"/>
      <c r="K239" s="14"/>
      <c r="L239" s="14"/>
      <c r="M239" s="14"/>
      <c r="N239" s="14"/>
      <c r="O239" s="14"/>
      <c r="P239" s="14"/>
      <c r="Q239" s="14"/>
      <c r="R239" s="14"/>
      <c r="S239" s="14"/>
      <c r="T239" s="14"/>
      <c r="U239" s="14"/>
      <c r="V239" s="14"/>
      <c r="W239" s="14"/>
      <c r="X239" s="14"/>
    </row>
    <row r="240" spans="1:24" ht="14.45" customHeight="1" x14ac:dyDescent="0.25">
      <c r="A240" s="193">
        <v>4</v>
      </c>
      <c r="B240" s="131">
        <f>Fechas!D240</f>
        <v>0</v>
      </c>
      <c r="C240" s="14"/>
      <c r="D240" s="14"/>
      <c r="E240" s="14"/>
      <c r="F240" s="14"/>
      <c r="G240" s="14"/>
      <c r="H240" s="14"/>
      <c r="I240" s="14"/>
      <c r="J240" s="14"/>
      <c r="K240" s="14"/>
      <c r="L240" s="14"/>
      <c r="M240" s="14"/>
      <c r="N240" s="14"/>
      <c r="O240" s="14"/>
      <c r="P240" s="14"/>
      <c r="Q240" s="14"/>
      <c r="R240" s="14"/>
      <c r="S240" s="14"/>
      <c r="T240" s="14"/>
      <c r="U240" s="14"/>
      <c r="V240" s="14"/>
      <c r="W240" s="14"/>
      <c r="X240" s="14"/>
    </row>
    <row r="241" spans="1:24" ht="14.45" customHeight="1" x14ac:dyDescent="0.25">
      <c r="A241" s="193">
        <v>4</v>
      </c>
      <c r="B241" s="131">
        <f>Fechas!D241</f>
        <v>0</v>
      </c>
      <c r="C241" s="14"/>
      <c r="D241" s="14"/>
      <c r="E241" s="14"/>
      <c r="F241" s="14"/>
      <c r="G241" s="14"/>
      <c r="H241" s="14"/>
      <c r="I241" s="14"/>
      <c r="J241" s="14"/>
      <c r="K241" s="14"/>
      <c r="L241" s="14"/>
      <c r="M241" s="14"/>
      <c r="N241" s="14"/>
      <c r="O241" s="14"/>
      <c r="P241" s="14"/>
      <c r="Q241" s="14"/>
      <c r="R241" s="14"/>
      <c r="S241" s="14"/>
      <c r="T241" s="14"/>
      <c r="U241" s="14"/>
      <c r="V241" s="14"/>
      <c r="W241" s="14"/>
      <c r="X241" s="14"/>
    </row>
    <row r="242" spans="1:24" ht="14.45" customHeight="1" x14ac:dyDescent="0.25">
      <c r="A242" s="193">
        <v>4</v>
      </c>
      <c r="B242" s="131">
        <f>Fechas!D242</f>
        <v>0</v>
      </c>
      <c r="C242" s="14"/>
      <c r="D242" s="14"/>
      <c r="E242" s="14"/>
      <c r="F242" s="14"/>
      <c r="G242" s="14"/>
      <c r="H242" s="14"/>
      <c r="I242" s="14"/>
      <c r="J242" s="14"/>
      <c r="K242" s="14"/>
      <c r="L242" s="14"/>
      <c r="M242" s="14"/>
      <c r="N242" s="14"/>
      <c r="O242" s="14"/>
      <c r="P242" s="14"/>
      <c r="Q242" s="14"/>
      <c r="R242" s="14"/>
      <c r="S242" s="14"/>
      <c r="T242" s="14"/>
      <c r="U242" s="14"/>
      <c r="V242" s="14"/>
      <c r="W242" s="14"/>
      <c r="X242" s="14"/>
    </row>
    <row r="243" spans="1:24" ht="14.45" customHeight="1" x14ac:dyDescent="0.25">
      <c r="A243" s="193">
        <v>4</v>
      </c>
      <c r="B243" s="131">
        <f>Fechas!D243</f>
        <v>0</v>
      </c>
      <c r="C243" s="14"/>
      <c r="D243" s="14"/>
      <c r="E243" s="14"/>
      <c r="F243" s="14"/>
      <c r="G243" s="14"/>
      <c r="H243" s="14"/>
      <c r="I243" s="14"/>
      <c r="J243" s="14"/>
      <c r="K243" s="14"/>
      <c r="L243" s="14"/>
      <c r="M243" s="14"/>
      <c r="N243" s="14"/>
      <c r="O243" s="14"/>
      <c r="P243" s="14"/>
      <c r="Q243" s="14"/>
      <c r="R243" s="14"/>
      <c r="S243" s="14"/>
      <c r="T243" s="14"/>
      <c r="U243" s="14"/>
      <c r="V243" s="14"/>
      <c r="W243" s="14"/>
      <c r="X243" s="14"/>
    </row>
    <row r="244" spans="1:24" ht="14.45" customHeight="1" x14ac:dyDescent="0.25">
      <c r="A244" s="193">
        <v>4</v>
      </c>
      <c r="B244" s="131">
        <f>Fechas!D244</f>
        <v>0</v>
      </c>
      <c r="C244" s="14"/>
      <c r="D244" s="14"/>
      <c r="E244" s="14"/>
      <c r="F244" s="14"/>
      <c r="G244" s="14"/>
      <c r="H244" s="14"/>
      <c r="I244" s="14"/>
      <c r="J244" s="14"/>
      <c r="K244" s="14"/>
      <c r="L244" s="14"/>
      <c r="M244" s="14"/>
      <c r="N244" s="14"/>
      <c r="O244" s="14"/>
      <c r="P244" s="14"/>
      <c r="Q244" s="14"/>
      <c r="R244" s="14"/>
      <c r="S244" s="14"/>
      <c r="T244" s="14"/>
      <c r="U244" s="14"/>
      <c r="V244" s="14"/>
      <c r="W244" s="14"/>
      <c r="X244" s="14"/>
    </row>
    <row r="245" spans="1:24" ht="14.45" customHeight="1" x14ac:dyDescent="0.25">
      <c r="A245" s="193">
        <v>4</v>
      </c>
      <c r="B245" s="131">
        <f>Fechas!D245</f>
        <v>0</v>
      </c>
      <c r="C245" s="14"/>
      <c r="D245" s="14"/>
      <c r="E245" s="14"/>
      <c r="F245" s="14"/>
      <c r="G245" s="14"/>
      <c r="H245" s="14"/>
      <c r="I245" s="14"/>
      <c r="J245" s="14"/>
      <c r="K245" s="14"/>
      <c r="L245" s="14"/>
      <c r="M245" s="14"/>
      <c r="N245" s="14"/>
      <c r="O245" s="14"/>
      <c r="P245" s="14"/>
      <c r="Q245" s="14"/>
      <c r="R245" s="14"/>
      <c r="S245" s="14"/>
      <c r="T245" s="14"/>
      <c r="U245" s="14"/>
      <c r="V245" s="14"/>
      <c r="W245" s="14"/>
      <c r="X245" s="14"/>
    </row>
    <row r="246" spans="1:24" ht="14.45" customHeight="1" x14ac:dyDescent="0.25">
      <c r="A246" s="193">
        <v>4</v>
      </c>
      <c r="B246" s="131">
        <f>Fechas!D246</f>
        <v>0</v>
      </c>
      <c r="C246" s="14"/>
      <c r="D246" s="14"/>
      <c r="E246" s="14"/>
      <c r="F246" s="14"/>
      <c r="G246" s="14"/>
      <c r="H246" s="14"/>
      <c r="I246" s="14"/>
      <c r="J246" s="14"/>
      <c r="K246" s="14"/>
      <c r="L246" s="14"/>
      <c r="M246" s="14"/>
      <c r="N246" s="14"/>
      <c r="O246" s="14"/>
      <c r="P246" s="14"/>
      <c r="Q246" s="14"/>
      <c r="R246" s="14"/>
      <c r="S246" s="14"/>
      <c r="T246" s="14"/>
      <c r="U246" s="14"/>
      <c r="V246" s="14"/>
      <c r="W246" s="14"/>
      <c r="X246" s="14"/>
    </row>
    <row r="247" spans="1:24" ht="14.45" customHeight="1" x14ac:dyDescent="0.25">
      <c r="A247" s="193">
        <v>4</v>
      </c>
      <c r="B247" s="131">
        <f>Fechas!D247</f>
        <v>0</v>
      </c>
      <c r="C247" s="14"/>
      <c r="D247" s="14"/>
      <c r="E247" s="14"/>
      <c r="F247" s="14"/>
      <c r="G247" s="14"/>
      <c r="H247" s="14"/>
      <c r="I247" s="14"/>
      <c r="J247" s="14"/>
      <c r="K247" s="14"/>
      <c r="L247" s="14"/>
      <c r="M247" s="14"/>
      <c r="N247" s="14"/>
      <c r="O247" s="14"/>
      <c r="P247" s="14"/>
      <c r="Q247" s="14"/>
      <c r="R247" s="14"/>
      <c r="S247" s="14"/>
      <c r="T247" s="14"/>
      <c r="U247" s="14"/>
      <c r="V247" s="14"/>
      <c r="W247" s="14"/>
      <c r="X247" s="14"/>
    </row>
    <row r="248" spans="1:24" ht="14.45" customHeight="1" x14ac:dyDescent="0.25">
      <c r="A248" s="193">
        <v>4</v>
      </c>
      <c r="B248" s="131">
        <f>Fechas!D248</f>
        <v>0</v>
      </c>
      <c r="C248" s="14"/>
      <c r="D248" s="14"/>
      <c r="E248" s="14"/>
      <c r="F248" s="14"/>
      <c r="G248" s="14"/>
      <c r="H248" s="14"/>
      <c r="I248" s="14"/>
      <c r="J248" s="14"/>
      <c r="K248" s="14"/>
      <c r="L248" s="14"/>
      <c r="M248" s="14"/>
      <c r="N248" s="14"/>
      <c r="O248" s="14"/>
      <c r="P248" s="14"/>
      <c r="Q248" s="14"/>
      <c r="R248" s="14"/>
      <c r="S248" s="14"/>
      <c r="T248" s="14"/>
      <c r="U248" s="14"/>
      <c r="V248" s="14"/>
      <c r="W248" s="14"/>
      <c r="X248" s="14"/>
    </row>
    <row r="249" spans="1:24" ht="14.45" customHeight="1" x14ac:dyDescent="0.25">
      <c r="A249" s="193">
        <v>4</v>
      </c>
      <c r="B249" s="131">
        <f>Fechas!D249</f>
        <v>0</v>
      </c>
      <c r="C249" s="14"/>
      <c r="D249" s="14"/>
      <c r="E249" s="14"/>
      <c r="F249" s="14"/>
      <c r="G249" s="14"/>
      <c r="H249" s="14"/>
      <c r="I249" s="14"/>
      <c r="J249" s="14"/>
      <c r="K249" s="14"/>
      <c r="L249" s="14"/>
      <c r="M249" s="14"/>
      <c r="N249" s="14"/>
      <c r="O249" s="14"/>
      <c r="P249" s="14"/>
      <c r="Q249" s="14"/>
      <c r="R249" s="14"/>
      <c r="S249" s="14"/>
      <c r="T249" s="14"/>
      <c r="U249" s="14"/>
      <c r="V249" s="14"/>
      <c r="W249" s="14"/>
      <c r="X249" s="14"/>
    </row>
    <row r="250" spans="1:24" ht="14.45" customHeight="1" x14ac:dyDescent="0.25">
      <c r="A250" s="193">
        <v>4</v>
      </c>
      <c r="B250" s="131">
        <f>Fechas!D250</f>
        <v>0</v>
      </c>
      <c r="C250" s="14"/>
      <c r="D250" s="14"/>
      <c r="E250" s="14"/>
      <c r="F250" s="14"/>
      <c r="G250" s="14"/>
      <c r="H250" s="14"/>
      <c r="I250" s="14"/>
      <c r="J250" s="14"/>
      <c r="K250" s="14"/>
      <c r="L250" s="14"/>
      <c r="M250" s="14"/>
      <c r="N250" s="14"/>
      <c r="O250" s="14"/>
      <c r="P250" s="14"/>
      <c r="Q250" s="14"/>
      <c r="R250" s="14"/>
      <c r="S250" s="14"/>
      <c r="T250" s="14"/>
      <c r="U250" s="14"/>
      <c r="V250" s="14"/>
      <c r="W250" s="14"/>
      <c r="X250" s="14"/>
    </row>
    <row r="251" spans="1:24" ht="14.45" customHeight="1" x14ac:dyDescent="0.25">
      <c r="A251" s="193">
        <v>4</v>
      </c>
      <c r="B251" s="131">
        <f>Fechas!D251</f>
        <v>0</v>
      </c>
      <c r="C251" s="49"/>
      <c r="D251" s="49"/>
      <c r="E251" s="49"/>
      <c r="F251" s="49"/>
      <c r="G251" s="49"/>
      <c r="H251" s="49"/>
      <c r="I251" s="49"/>
      <c r="J251" s="49"/>
      <c r="K251" s="63"/>
      <c r="L251" s="63"/>
      <c r="M251" s="49"/>
      <c r="N251" s="49"/>
      <c r="O251" s="49"/>
      <c r="P251" s="49"/>
      <c r="Q251" s="49"/>
      <c r="R251" s="49"/>
      <c r="S251" s="49"/>
      <c r="T251" s="49"/>
      <c r="U251" s="49"/>
      <c r="V251" s="63"/>
      <c r="W251" s="63"/>
      <c r="X251" s="49"/>
    </row>
    <row r="252" spans="1:24" ht="14.45" customHeight="1" x14ac:dyDescent="0.25">
      <c r="A252" s="193">
        <v>4</v>
      </c>
      <c r="B252" s="131">
        <f>Fechas!D252</f>
        <v>0</v>
      </c>
      <c r="C252" s="49"/>
      <c r="D252" s="49"/>
      <c r="E252" s="49"/>
      <c r="F252" s="49"/>
      <c r="G252" s="49"/>
      <c r="H252" s="49"/>
      <c r="I252" s="49"/>
      <c r="J252" s="49"/>
      <c r="K252" s="49"/>
      <c r="L252" s="49"/>
      <c r="M252" s="49"/>
      <c r="N252" s="49"/>
      <c r="O252" s="49"/>
      <c r="P252" s="49"/>
      <c r="Q252" s="49"/>
      <c r="R252" s="49"/>
      <c r="S252" s="49"/>
      <c r="T252" s="49"/>
      <c r="U252" s="49"/>
      <c r="V252" s="49"/>
      <c r="W252" s="49"/>
      <c r="X252" s="49"/>
    </row>
    <row r="253" spans="1:24" ht="14.45" customHeight="1" x14ac:dyDescent="0.25">
      <c r="A253" s="193">
        <v>4</v>
      </c>
      <c r="B253" s="131">
        <f>Fechas!D253</f>
        <v>0</v>
      </c>
      <c r="C253" s="49"/>
      <c r="D253" s="49"/>
      <c r="E253" s="49"/>
      <c r="F253" s="49"/>
      <c r="G253" s="49"/>
      <c r="H253" s="49"/>
      <c r="I253" s="49"/>
      <c r="J253" s="49"/>
      <c r="K253" s="49"/>
      <c r="L253" s="49"/>
      <c r="M253" s="49"/>
      <c r="N253" s="49"/>
      <c r="O253" s="49"/>
      <c r="P253" s="49"/>
      <c r="Q253" s="49"/>
      <c r="R253" s="49"/>
      <c r="S253" s="49"/>
      <c r="T253" s="49"/>
      <c r="U253" s="49"/>
      <c r="V253" s="49"/>
      <c r="W253" s="49"/>
      <c r="X253" s="49"/>
    </row>
    <row r="254" spans="1:24" ht="14.45" customHeight="1" x14ac:dyDescent="0.25">
      <c r="A254" s="193">
        <v>4</v>
      </c>
      <c r="B254" s="131">
        <f>Fechas!D254</f>
        <v>0</v>
      </c>
      <c r="C254" s="49"/>
      <c r="D254" s="49"/>
      <c r="E254" s="49"/>
      <c r="F254" s="49"/>
      <c r="G254" s="49"/>
      <c r="H254" s="49"/>
      <c r="I254" s="49"/>
      <c r="J254" s="49"/>
      <c r="K254" s="49"/>
      <c r="L254" s="49"/>
      <c r="M254" s="30"/>
      <c r="N254" s="49"/>
      <c r="O254" s="49"/>
      <c r="P254" s="49"/>
      <c r="Q254" s="49"/>
      <c r="R254" s="49"/>
      <c r="S254" s="49"/>
      <c r="T254" s="49"/>
      <c r="U254" s="49"/>
      <c r="V254" s="49"/>
      <c r="W254" s="49"/>
      <c r="X254" s="30"/>
    </row>
    <row r="255" spans="1:24" ht="14.45" customHeight="1" x14ac:dyDescent="0.25">
      <c r="A255" s="193">
        <v>4</v>
      </c>
      <c r="B255" s="131">
        <f>Fechas!D255</f>
        <v>0</v>
      </c>
      <c r="C255" s="49"/>
      <c r="D255" s="49"/>
      <c r="E255" s="49"/>
      <c r="F255" s="49"/>
      <c r="G255" s="49"/>
      <c r="H255" s="49"/>
      <c r="I255" s="49"/>
      <c r="J255" s="49"/>
      <c r="K255" s="49"/>
      <c r="L255" s="49"/>
      <c r="M255" s="30"/>
      <c r="N255" s="49"/>
      <c r="O255" s="49"/>
      <c r="P255" s="49"/>
      <c r="Q255" s="49"/>
      <c r="R255" s="49"/>
      <c r="S255" s="49"/>
      <c r="T255" s="49"/>
      <c r="U255" s="49"/>
      <c r="V255" s="49"/>
      <c r="W255" s="49"/>
      <c r="X255" s="30"/>
    </row>
    <row r="256" spans="1:24" ht="14.45" customHeight="1" x14ac:dyDescent="0.25">
      <c r="A256" s="193">
        <v>4</v>
      </c>
      <c r="B256" s="131">
        <f>Fechas!D256</f>
        <v>0</v>
      </c>
      <c r="C256" s="49"/>
      <c r="D256" s="49"/>
      <c r="E256" s="49"/>
      <c r="F256" s="49"/>
      <c r="G256" s="49"/>
      <c r="H256" s="49"/>
      <c r="I256" s="49"/>
      <c r="J256" s="49"/>
      <c r="K256" s="49"/>
      <c r="L256" s="49"/>
      <c r="M256" s="30"/>
      <c r="N256" s="49"/>
      <c r="O256" s="49"/>
      <c r="P256" s="49"/>
      <c r="Q256" s="49"/>
      <c r="R256" s="49"/>
      <c r="S256" s="49"/>
      <c r="T256" s="49"/>
      <c r="U256" s="49"/>
      <c r="V256" s="49"/>
      <c r="W256" s="49"/>
      <c r="X256" s="30"/>
    </row>
    <row r="257" spans="1:24" ht="14.45" customHeight="1" x14ac:dyDescent="0.25">
      <c r="A257" s="193">
        <v>4</v>
      </c>
      <c r="B257" s="131">
        <f>Fechas!D257</f>
        <v>0</v>
      </c>
      <c r="C257" s="49"/>
      <c r="D257" s="49"/>
      <c r="E257" s="49"/>
      <c r="F257" s="49"/>
      <c r="G257" s="49"/>
      <c r="H257" s="49"/>
      <c r="I257" s="49"/>
      <c r="J257" s="49"/>
      <c r="K257" s="49"/>
      <c r="L257" s="49"/>
      <c r="M257" s="30"/>
      <c r="N257" s="49"/>
      <c r="O257" s="49"/>
      <c r="P257" s="49"/>
      <c r="Q257" s="49"/>
      <c r="R257" s="49"/>
      <c r="S257" s="49"/>
      <c r="T257" s="49"/>
      <c r="U257" s="49"/>
      <c r="V257" s="49"/>
      <c r="W257" s="49"/>
      <c r="X257" s="30"/>
    </row>
    <row r="258" spans="1:24" ht="14.45" customHeight="1" x14ac:dyDescent="0.25">
      <c r="A258" s="193">
        <v>4</v>
      </c>
      <c r="B258" s="131">
        <f>Fechas!D258</f>
        <v>0</v>
      </c>
      <c r="C258" s="49"/>
      <c r="D258" s="49"/>
      <c r="E258" s="49"/>
      <c r="F258" s="49"/>
      <c r="G258" s="49"/>
      <c r="H258" s="49"/>
      <c r="I258" s="49"/>
      <c r="J258" s="49"/>
      <c r="K258" s="49"/>
      <c r="L258" s="49"/>
      <c r="M258" s="30"/>
      <c r="N258" s="49"/>
      <c r="O258" s="49"/>
      <c r="P258" s="49"/>
      <c r="Q258" s="49"/>
      <c r="R258" s="49"/>
      <c r="S258" s="49"/>
      <c r="T258" s="49"/>
      <c r="U258" s="49"/>
      <c r="V258" s="49"/>
      <c r="W258" s="49"/>
      <c r="X258" s="30"/>
    </row>
    <row r="259" spans="1:24" ht="14.45" customHeight="1" x14ac:dyDescent="0.25">
      <c r="A259" s="193">
        <v>4</v>
      </c>
      <c r="B259" s="131">
        <f>Fechas!D259</f>
        <v>0</v>
      </c>
      <c r="C259" s="49"/>
      <c r="D259" s="49"/>
      <c r="E259" s="49"/>
      <c r="F259" s="49"/>
      <c r="G259" s="49"/>
      <c r="H259" s="49"/>
      <c r="I259" s="49"/>
      <c r="J259" s="49"/>
      <c r="K259" s="49"/>
      <c r="L259" s="49"/>
      <c r="M259" s="30"/>
      <c r="N259" s="49"/>
      <c r="O259" s="49"/>
      <c r="P259" s="49"/>
      <c r="Q259" s="49"/>
      <c r="R259" s="49"/>
      <c r="S259" s="49"/>
      <c r="T259" s="49"/>
      <c r="U259" s="49"/>
      <c r="V259" s="49"/>
      <c r="W259" s="49"/>
      <c r="X259" s="30"/>
    </row>
    <row r="260" spans="1:24" ht="14.45" customHeight="1" x14ac:dyDescent="0.25">
      <c r="A260" s="193">
        <v>4</v>
      </c>
      <c r="B260" s="131">
        <f>Fechas!D260</f>
        <v>0</v>
      </c>
      <c r="C260" s="49"/>
      <c r="D260" s="49"/>
      <c r="E260" s="49"/>
      <c r="F260" s="49"/>
      <c r="G260" s="49"/>
      <c r="H260" s="49"/>
      <c r="I260" s="49"/>
      <c r="J260" s="49"/>
      <c r="K260" s="49"/>
      <c r="L260" s="49"/>
      <c r="M260" s="30"/>
      <c r="N260" s="49"/>
      <c r="O260" s="49"/>
      <c r="P260" s="49"/>
      <c r="Q260" s="49"/>
      <c r="R260" s="49"/>
      <c r="S260" s="49"/>
      <c r="T260" s="49"/>
      <c r="U260" s="49"/>
      <c r="V260" s="49"/>
      <c r="W260" s="49"/>
      <c r="X260" s="30"/>
    </row>
    <row r="261" spans="1:24" ht="14.45" customHeight="1" x14ac:dyDescent="0.25">
      <c r="B261" s="3"/>
      <c r="C261" s="1"/>
      <c r="D261" s="1"/>
      <c r="E261" s="1"/>
      <c r="F261" s="1"/>
      <c r="G261" s="1"/>
      <c r="H261" s="1"/>
      <c r="I261" s="1"/>
      <c r="J261" s="1"/>
      <c r="K261" s="1"/>
      <c r="L261" s="1"/>
    </row>
    <row r="262" spans="1:24" ht="14.45" customHeight="1" x14ac:dyDescent="0.25">
      <c r="B262" s="3"/>
      <c r="C262" s="1"/>
      <c r="D262" s="1"/>
      <c r="E262" s="1"/>
      <c r="F262" s="1"/>
      <c r="G262" s="1"/>
      <c r="H262" s="1"/>
      <c r="I262" s="1"/>
      <c r="J262" s="1"/>
      <c r="K262" s="1"/>
      <c r="L262" s="1"/>
    </row>
    <row r="263" spans="1:24" x14ac:dyDescent="0.25">
      <c r="B263" s="142" t="s">
        <v>155</v>
      </c>
      <c r="C263" s="1"/>
      <c r="D263" s="1"/>
      <c r="E263" s="1"/>
      <c r="F263" s="1"/>
      <c r="G263" s="1"/>
      <c r="H263" s="1"/>
      <c r="I263" s="1"/>
      <c r="J263" s="1"/>
      <c r="K263" s="1"/>
      <c r="L263" s="1"/>
    </row>
    <row r="264" spans="1:24" x14ac:dyDescent="0.25">
      <c r="B264" s="3"/>
      <c r="C264" s="1"/>
      <c r="E264" s="3"/>
      <c r="F264" s="1"/>
      <c r="G264" s="1"/>
      <c r="H264" s="3"/>
      <c r="I264" s="3"/>
      <c r="J264" s="1"/>
      <c r="K264" s="1"/>
      <c r="L264" s="1"/>
    </row>
    <row r="265" spans="1:24" x14ac:dyDescent="0.25">
      <c r="B265" s="144" t="s">
        <v>173</v>
      </c>
      <c r="C265" s="146"/>
      <c r="D265" s="143"/>
      <c r="E265" s="147" t="s">
        <v>174</v>
      </c>
      <c r="F265" s="146"/>
      <c r="G265" s="143"/>
      <c r="H265" s="89" t="s">
        <v>175</v>
      </c>
      <c r="I265" s="143"/>
      <c r="J265" s="90" t="s">
        <v>176</v>
      </c>
      <c r="K265" s="64"/>
      <c r="L265" s="65"/>
    </row>
    <row r="266" spans="1:24" x14ac:dyDescent="0.25">
      <c r="B266" s="145" t="s">
        <v>158</v>
      </c>
      <c r="C266" s="146"/>
      <c r="D266" s="143"/>
      <c r="E266" s="148" t="s">
        <v>161</v>
      </c>
      <c r="F266" s="146"/>
      <c r="G266" s="143"/>
      <c r="H266" s="90" t="s">
        <v>177</v>
      </c>
      <c r="I266" s="143"/>
      <c r="J266" s="89" t="s">
        <v>52</v>
      </c>
      <c r="K266" s="64"/>
      <c r="L266" s="65"/>
    </row>
    <row r="267" spans="1:24" x14ac:dyDescent="0.25">
      <c r="B267" s="144" t="s">
        <v>160</v>
      </c>
      <c r="C267" s="146"/>
      <c r="D267" s="143"/>
      <c r="E267" t="s">
        <v>162</v>
      </c>
      <c r="H267" s="90" t="s">
        <v>177</v>
      </c>
      <c r="I267" s="143"/>
      <c r="J267" s="89" t="s">
        <v>52</v>
      </c>
      <c r="K267" s="146"/>
      <c r="L267" s="143"/>
    </row>
    <row r="268" spans="1:24" x14ac:dyDescent="0.25">
      <c r="B268" s="145" t="s">
        <v>159</v>
      </c>
      <c r="C268" s="146"/>
      <c r="D268" s="143"/>
      <c r="E268" s="148" t="s">
        <v>156</v>
      </c>
      <c r="F268" s="146"/>
      <c r="G268" s="143"/>
      <c r="H268" s="90" t="s">
        <v>177</v>
      </c>
      <c r="I268" s="143"/>
      <c r="J268" s="89" t="s">
        <v>52</v>
      </c>
      <c r="K268" s="64"/>
      <c r="L268" s="65"/>
    </row>
    <row r="269" spans="1:24" x14ac:dyDescent="0.25">
      <c r="B269" s="145" t="s">
        <v>165</v>
      </c>
      <c r="C269" s="146"/>
      <c r="D269" s="143"/>
      <c r="E269" s="148" t="s">
        <v>171</v>
      </c>
      <c r="F269" s="146"/>
      <c r="G269" s="143"/>
      <c r="H269" s="149" t="s">
        <v>179</v>
      </c>
      <c r="I269" s="143"/>
      <c r="J269" s="89" t="s">
        <v>52</v>
      </c>
      <c r="K269" s="64"/>
      <c r="L269" s="65"/>
    </row>
    <row r="270" spans="1:24" x14ac:dyDescent="0.25">
      <c r="B270" s="144" t="s">
        <v>8</v>
      </c>
      <c r="C270" s="146"/>
      <c r="D270" s="143"/>
      <c r="E270" s="148" t="s">
        <v>172</v>
      </c>
      <c r="F270" s="146"/>
      <c r="G270" s="143"/>
      <c r="H270" s="149" t="s">
        <v>179</v>
      </c>
      <c r="I270" s="143"/>
      <c r="J270" s="89" t="s">
        <v>52</v>
      </c>
      <c r="K270" s="64"/>
      <c r="L270" s="65"/>
    </row>
    <row r="271" spans="1:24" x14ac:dyDescent="0.25">
      <c r="B271" s="144" t="s">
        <v>9</v>
      </c>
      <c r="C271" s="146"/>
      <c r="D271" s="143"/>
      <c r="E271" s="148" t="s">
        <v>166</v>
      </c>
      <c r="F271" s="146"/>
      <c r="G271" s="143"/>
      <c r="H271" s="149" t="s">
        <v>183</v>
      </c>
      <c r="I271" s="143"/>
      <c r="J271" s="89" t="s">
        <v>52</v>
      </c>
      <c r="K271" s="64"/>
      <c r="L271" s="65"/>
    </row>
    <row r="272" spans="1:24" x14ac:dyDescent="0.25">
      <c r="B272" s="145" t="s">
        <v>168</v>
      </c>
      <c r="C272" s="146"/>
      <c r="D272" s="143"/>
      <c r="E272" s="147" t="s">
        <v>167</v>
      </c>
      <c r="F272" s="146"/>
      <c r="G272" s="143"/>
      <c r="H272" s="149" t="s">
        <v>179</v>
      </c>
      <c r="I272" s="143"/>
      <c r="J272" s="89" t="s">
        <v>52</v>
      </c>
      <c r="K272" s="64"/>
      <c r="L272" s="65"/>
    </row>
    <row r="273" spans="2:12" x14ac:dyDescent="0.25">
      <c r="B273" s="145" t="s">
        <v>170</v>
      </c>
      <c r="C273" s="146"/>
      <c r="D273" s="143"/>
      <c r="E273" s="147" t="s">
        <v>169</v>
      </c>
      <c r="F273" s="146"/>
      <c r="G273" s="143"/>
      <c r="H273" s="149" t="s">
        <v>179</v>
      </c>
      <c r="I273" s="143"/>
      <c r="J273" s="89" t="s">
        <v>52</v>
      </c>
      <c r="K273" s="64"/>
      <c r="L273" s="65"/>
    </row>
    <row r="274" spans="2:12" x14ac:dyDescent="0.25">
      <c r="B274" s="144" t="s">
        <v>47</v>
      </c>
      <c r="C274" s="146"/>
      <c r="D274" s="143"/>
      <c r="E274" s="148" t="s">
        <v>157</v>
      </c>
      <c r="F274" s="146"/>
      <c r="G274" s="143"/>
      <c r="H274" s="90" t="s">
        <v>184</v>
      </c>
      <c r="I274" s="143"/>
      <c r="J274" s="89" t="s">
        <v>52</v>
      </c>
      <c r="K274" s="64"/>
      <c r="L274" s="65"/>
    </row>
    <row r="275" spans="2:12" x14ac:dyDescent="0.25">
      <c r="B275" s="145" t="s">
        <v>164</v>
      </c>
      <c r="C275" s="146"/>
      <c r="D275" s="143"/>
      <c r="E275" s="148" t="s">
        <v>163</v>
      </c>
      <c r="F275" s="146"/>
      <c r="G275" s="143"/>
      <c r="H275" s="89" t="s">
        <v>53</v>
      </c>
      <c r="I275" s="143"/>
      <c r="J275" s="89" t="s">
        <v>54</v>
      </c>
      <c r="K275" s="64"/>
      <c r="L275" s="65"/>
    </row>
    <row r="276" spans="2:12" x14ac:dyDescent="0.25">
      <c r="B276" s="144" t="s">
        <v>55</v>
      </c>
      <c r="C276" s="146"/>
      <c r="D276" s="143"/>
      <c r="E276" s="147"/>
      <c r="F276" s="146"/>
      <c r="G276" s="143"/>
      <c r="H276" s="149" t="s">
        <v>179</v>
      </c>
      <c r="I276" s="143"/>
      <c r="J276" s="89" t="s">
        <v>56</v>
      </c>
      <c r="K276" s="64"/>
      <c r="L276" s="65"/>
    </row>
    <row r="278" spans="2:12" x14ac:dyDescent="0.25">
      <c r="B278" s="3" t="s">
        <v>58</v>
      </c>
      <c r="C278" s="2" t="s">
        <v>119</v>
      </c>
      <c r="D278" s="1"/>
      <c r="E278" s="1"/>
      <c r="F278" s="1"/>
      <c r="G278" s="1"/>
      <c r="H278" s="1"/>
      <c r="I278" s="1"/>
      <c r="J278" s="1"/>
      <c r="K278" s="1"/>
      <c r="L278" s="1"/>
    </row>
    <row r="279" spans="2:12" x14ac:dyDescent="0.25">
      <c r="B279" s="31" t="s">
        <v>178</v>
      </c>
      <c r="C279" s="31" t="s">
        <v>182</v>
      </c>
    </row>
    <row r="280" spans="2:12" x14ac:dyDescent="0.25">
      <c r="B280" s="2" t="s">
        <v>180</v>
      </c>
      <c r="C280" s="2" t="s">
        <v>181</v>
      </c>
      <c r="D280" s="1"/>
      <c r="E280" s="1"/>
      <c r="F280" s="1"/>
      <c r="G280" s="1"/>
      <c r="H280" s="1"/>
      <c r="I280" s="1"/>
      <c r="J280" s="1"/>
      <c r="K280" s="1"/>
      <c r="L280" s="1"/>
    </row>
    <row r="281" spans="2:12" x14ac:dyDescent="0.25">
      <c r="B281" s="2" t="s">
        <v>186</v>
      </c>
      <c r="C281" s="2" t="s">
        <v>187</v>
      </c>
      <c r="D281" s="1"/>
      <c r="E281" s="1"/>
      <c r="F281" s="1"/>
      <c r="G281" s="1"/>
      <c r="H281" s="1"/>
      <c r="I281" s="1"/>
      <c r="J281" s="1"/>
      <c r="K281" s="1"/>
      <c r="L281" s="1"/>
    </row>
    <row r="282" spans="2:12" x14ac:dyDescent="0.25">
      <c r="B282" s="2" t="s">
        <v>185</v>
      </c>
      <c r="C282" s="3" t="s">
        <v>57</v>
      </c>
      <c r="E282" s="1"/>
      <c r="F282" s="1"/>
      <c r="G282" s="1"/>
      <c r="H282" s="1"/>
      <c r="I282" s="1"/>
      <c r="J282" s="1"/>
      <c r="K282" s="1"/>
      <c r="L282" s="1"/>
    </row>
    <row r="284" spans="2:12" x14ac:dyDescent="0.25">
      <c r="B284" s="2" t="s">
        <v>120</v>
      </c>
      <c r="D284" s="1"/>
    </row>
    <row r="285" spans="2:12" x14ac:dyDescent="0.25">
      <c r="D285" s="1"/>
      <c r="E285" s="1"/>
      <c r="F285" s="1"/>
      <c r="G285" s="1"/>
      <c r="H285" s="1"/>
      <c r="I285" s="1"/>
      <c r="J285" s="1"/>
      <c r="K285" s="1"/>
      <c r="L285" s="1"/>
    </row>
    <row r="286" spans="2:12" x14ac:dyDescent="0.25">
      <c r="D286" s="1"/>
      <c r="E286" s="1"/>
      <c r="F286" s="1"/>
      <c r="G286" s="1"/>
      <c r="H286" s="1"/>
      <c r="I286" s="1"/>
      <c r="J286" s="1"/>
      <c r="K286" s="1"/>
      <c r="L286" s="1"/>
    </row>
    <row r="287" spans="2:12" x14ac:dyDescent="0.25">
      <c r="D287" s="1"/>
      <c r="E287" s="1"/>
      <c r="F287" s="1"/>
      <c r="G287" s="1"/>
      <c r="H287" s="1"/>
      <c r="I287" s="1"/>
      <c r="J287" s="1"/>
      <c r="K287" s="1"/>
      <c r="L287" s="1"/>
    </row>
    <row r="288" spans="2:12" x14ac:dyDescent="0.25">
      <c r="B288" s="3"/>
      <c r="C288" s="1"/>
      <c r="D288" s="1"/>
      <c r="E288" s="1"/>
      <c r="F288" s="1"/>
      <c r="G288" s="1"/>
      <c r="H288" s="1"/>
      <c r="I288" s="1"/>
      <c r="J288" s="1"/>
      <c r="K288" s="1"/>
      <c r="L288" s="1"/>
    </row>
    <row r="289" spans="2:12" x14ac:dyDescent="0.25">
      <c r="C289" s="1"/>
      <c r="D289" s="1"/>
      <c r="E289" s="1"/>
      <c r="F289" s="1"/>
      <c r="G289" s="1"/>
      <c r="H289" s="1"/>
      <c r="I289" s="1"/>
      <c r="J289" s="1"/>
      <c r="K289" s="1"/>
      <c r="L289" s="1"/>
    </row>
    <row r="290" spans="2:12" x14ac:dyDescent="0.25">
      <c r="B290" s="3"/>
      <c r="C290" s="1"/>
      <c r="D290" s="1"/>
      <c r="E290" s="1"/>
      <c r="F290" s="1"/>
      <c r="G290" s="1"/>
      <c r="H290" s="1"/>
      <c r="I290" s="1"/>
      <c r="J290" s="1"/>
      <c r="K290" s="1"/>
      <c r="L290" s="1"/>
    </row>
    <row r="291" spans="2:12" x14ac:dyDescent="0.25">
      <c r="B291" s="3"/>
      <c r="C291" s="1"/>
      <c r="D291" s="1"/>
      <c r="E291" s="1"/>
      <c r="F291" s="1"/>
      <c r="G291" s="1"/>
      <c r="H291" s="1"/>
      <c r="I291" s="1"/>
      <c r="J291" s="1"/>
      <c r="K291" s="1"/>
      <c r="L291" s="1"/>
    </row>
    <row r="292" spans="2:12" x14ac:dyDescent="0.25">
      <c r="B292" s="3"/>
      <c r="C292" s="1"/>
      <c r="D292" s="1"/>
      <c r="E292" s="1"/>
      <c r="F292" s="1"/>
      <c r="G292" s="1"/>
      <c r="H292" s="1"/>
      <c r="I292" s="1"/>
      <c r="J292" s="1"/>
      <c r="K292" s="1"/>
      <c r="L292" s="1"/>
    </row>
    <row r="293" spans="2:12" x14ac:dyDescent="0.25">
      <c r="B293" s="3"/>
      <c r="C293" s="1"/>
      <c r="D293" s="1"/>
      <c r="E293" s="1"/>
      <c r="F293" s="1"/>
      <c r="G293" s="1"/>
      <c r="H293" s="1"/>
      <c r="I293" s="1"/>
      <c r="J293" s="1"/>
      <c r="K293" s="1"/>
      <c r="L293" s="1"/>
    </row>
    <row r="294" spans="2:12" x14ac:dyDescent="0.25">
      <c r="B294" s="3"/>
      <c r="C294" s="1"/>
      <c r="D294" s="1"/>
      <c r="E294" s="1"/>
      <c r="F294" s="1"/>
      <c r="G294" s="1"/>
      <c r="H294" s="1"/>
      <c r="I294" s="1"/>
      <c r="J294" s="1"/>
      <c r="K294" s="1"/>
      <c r="L294" s="1"/>
    </row>
    <row r="295" spans="2:12" x14ac:dyDescent="0.25">
      <c r="B295" s="3"/>
      <c r="C295" s="1"/>
      <c r="D295" s="1"/>
      <c r="E295" s="1"/>
      <c r="F295" s="1"/>
      <c r="G295" s="1"/>
      <c r="H295" s="1"/>
      <c r="I295" s="1"/>
      <c r="J295" s="1"/>
      <c r="K295" s="1"/>
      <c r="L295" s="1"/>
    </row>
    <row r="296" spans="2:12" x14ac:dyDescent="0.25">
      <c r="B296" s="3"/>
      <c r="C296" s="1"/>
      <c r="D296" s="1"/>
      <c r="E296" s="1"/>
      <c r="F296" s="1"/>
      <c r="G296" s="1"/>
      <c r="H296" s="1"/>
      <c r="I296" s="1"/>
      <c r="J296" s="1"/>
      <c r="K296" s="1"/>
      <c r="L296" s="1"/>
    </row>
    <row r="297" spans="2:12" x14ac:dyDescent="0.25">
      <c r="B297" s="3"/>
      <c r="C297" s="1"/>
      <c r="D297" s="1"/>
      <c r="E297" s="1"/>
      <c r="F297" s="1"/>
      <c r="G297" s="1"/>
      <c r="H297" s="1"/>
      <c r="I297" s="1"/>
      <c r="J297" s="1"/>
      <c r="K297" s="1"/>
      <c r="L297" s="1"/>
    </row>
    <row r="298" spans="2:12" x14ac:dyDescent="0.25">
      <c r="B298" s="3"/>
      <c r="C298" s="1"/>
      <c r="D298" s="1"/>
      <c r="E298" s="1"/>
      <c r="F298" s="1"/>
      <c r="G298" s="1"/>
      <c r="H298" s="1"/>
      <c r="I298" s="1"/>
      <c r="J298" s="1"/>
      <c r="K298" s="1"/>
      <c r="L298" s="1"/>
    </row>
    <row r="299" spans="2:12" x14ac:dyDescent="0.25">
      <c r="B299" s="3"/>
      <c r="C299" s="1"/>
      <c r="D299" s="1"/>
      <c r="E299" s="1"/>
      <c r="F299" s="1"/>
      <c r="G299" s="1"/>
      <c r="H299" s="1"/>
      <c r="I299" s="1"/>
      <c r="J299" s="1"/>
      <c r="K299" s="1"/>
      <c r="L299" s="1"/>
    </row>
    <row r="300" spans="2:12" x14ac:dyDescent="0.25">
      <c r="B300" s="3"/>
      <c r="C300" s="1"/>
      <c r="D300" s="1"/>
      <c r="E300" s="1"/>
      <c r="F300" s="1"/>
      <c r="G300" s="1"/>
      <c r="H300" s="1"/>
      <c r="I300" s="1"/>
      <c r="J300" s="1"/>
      <c r="K300" s="1"/>
      <c r="L300" s="1"/>
    </row>
    <row r="301" spans="2:12" x14ac:dyDescent="0.25">
      <c r="B301" s="3"/>
      <c r="C301" s="1"/>
      <c r="D301" s="1"/>
      <c r="E301" s="1"/>
      <c r="F301" s="1"/>
      <c r="G301" s="1"/>
      <c r="H301" s="1"/>
      <c r="I301" s="1"/>
      <c r="J301" s="1"/>
      <c r="K301" s="1"/>
      <c r="L301" s="1"/>
    </row>
    <row r="302" spans="2:12" x14ac:dyDescent="0.25">
      <c r="B302" s="3"/>
      <c r="C302" s="1"/>
      <c r="D302" s="1"/>
      <c r="E302" s="1"/>
      <c r="F302" s="1"/>
      <c r="G302" s="1"/>
      <c r="H302" s="1"/>
      <c r="I302" s="1"/>
      <c r="J302" s="1"/>
      <c r="K302" s="1"/>
      <c r="L302" s="1"/>
    </row>
    <row r="303" spans="2:12" x14ac:dyDescent="0.25">
      <c r="B303" s="3"/>
      <c r="C303" s="1"/>
      <c r="D303" s="1"/>
      <c r="E303" s="1"/>
      <c r="F303" s="1"/>
      <c r="G303" s="1"/>
      <c r="H303" s="1"/>
      <c r="I303" s="1"/>
      <c r="J303" s="1"/>
      <c r="K303" s="1"/>
      <c r="L303" s="1"/>
    </row>
    <row r="304" spans="2:12" x14ac:dyDescent="0.25">
      <c r="B304" s="3"/>
      <c r="C304" s="1"/>
      <c r="D304" s="1"/>
      <c r="E304" s="1"/>
      <c r="F304" s="1"/>
      <c r="G304" s="1"/>
      <c r="H304" s="1"/>
      <c r="I304" s="1"/>
      <c r="J304" s="1"/>
      <c r="K304" s="1"/>
      <c r="L304" s="1"/>
    </row>
    <row r="305" spans="2:12" x14ac:dyDescent="0.25">
      <c r="B305" s="3"/>
      <c r="C305" s="1"/>
      <c r="D305" s="1"/>
      <c r="E305" s="1"/>
      <c r="F305" s="1"/>
      <c r="G305" s="1"/>
      <c r="H305" s="1"/>
      <c r="I305" s="1"/>
      <c r="J305" s="1"/>
      <c r="K305" s="1"/>
      <c r="L305" s="1"/>
    </row>
    <row r="306" spans="2:12" x14ac:dyDescent="0.25">
      <c r="B306" s="3"/>
      <c r="C306" s="1"/>
      <c r="D306" s="1"/>
      <c r="E306" s="1"/>
      <c r="F306" s="1"/>
      <c r="G306" s="1"/>
      <c r="H306" s="1"/>
      <c r="I306" s="1"/>
      <c r="J306" s="1"/>
      <c r="K306" s="1"/>
      <c r="L306" s="1"/>
    </row>
    <row r="307" spans="2:12" x14ac:dyDescent="0.25">
      <c r="B307" s="3"/>
      <c r="C307" s="1"/>
      <c r="D307" s="1"/>
      <c r="E307" s="1"/>
      <c r="F307" s="1"/>
      <c r="G307" s="1"/>
      <c r="H307" s="1"/>
      <c r="I307" s="1"/>
      <c r="J307" s="1"/>
      <c r="K307" s="1"/>
      <c r="L307" s="1"/>
    </row>
    <row r="308" spans="2:12" x14ac:dyDescent="0.25">
      <c r="B308" s="3"/>
      <c r="C308" s="1"/>
      <c r="D308" s="1"/>
      <c r="E308" s="1"/>
      <c r="F308" s="1"/>
      <c r="G308" s="1"/>
      <c r="H308" s="1"/>
      <c r="I308" s="1"/>
      <c r="J308" s="1"/>
      <c r="K308" s="1"/>
      <c r="L308" s="1"/>
    </row>
    <row r="309" spans="2:12" x14ac:dyDescent="0.25">
      <c r="B309" s="3"/>
      <c r="C309" s="1"/>
      <c r="D309" s="1"/>
      <c r="E309" s="1"/>
      <c r="F309" s="1"/>
      <c r="G309" s="1"/>
      <c r="H309" s="1"/>
      <c r="I309" s="1"/>
      <c r="J309" s="1"/>
      <c r="K309" s="1"/>
      <c r="L309" s="1"/>
    </row>
    <row r="310" spans="2:12" x14ac:dyDescent="0.25">
      <c r="B310" s="3"/>
      <c r="C310" s="1"/>
      <c r="D310" s="1"/>
      <c r="E310" s="1"/>
      <c r="F310" s="1"/>
      <c r="G310" s="1"/>
      <c r="H310" s="1"/>
      <c r="I310" s="1"/>
      <c r="J310" s="1"/>
      <c r="K310" s="1"/>
      <c r="L310" s="1"/>
    </row>
    <row r="311" spans="2:12" x14ac:dyDescent="0.25">
      <c r="B311" s="3"/>
      <c r="C311" s="1"/>
      <c r="D311" s="1"/>
      <c r="E311" s="1"/>
      <c r="F311" s="1"/>
      <c r="G311" s="1"/>
      <c r="H311" s="1"/>
      <c r="I311" s="1"/>
      <c r="J311" s="1"/>
      <c r="K311" s="1"/>
      <c r="L311" s="1"/>
    </row>
    <row r="312" spans="2:12" x14ac:dyDescent="0.25">
      <c r="B312" s="3"/>
      <c r="C312" s="1"/>
      <c r="D312" s="1"/>
      <c r="E312" s="1"/>
      <c r="F312" s="1"/>
      <c r="G312" s="1"/>
      <c r="H312" s="1"/>
      <c r="I312" s="1"/>
      <c r="J312" s="1"/>
      <c r="K312" s="1"/>
      <c r="L312" s="1"/>
    </row>
    <row r="313" spans="2:12" x14ac:dyDescent="0.25">
      <c r="B313" s="3"/>
      <c r="C313" s="1"/>
      <c r="D313" s="1"/>
      <c r="E313" s="1"/>
      <c r="F313" s="1"/>
      <c r="G313" s="1"/>
      <c r="H313" s="1"/>
      <c r="I313" s="1"/>
      <c r="J313" s="1"/>
      <c r="K313" s="1"/>
      <c r="L313" s="1"/>
    </row>
    <row r="314" spans="2:12" x14ac:dyDescent="0.25">
      <c r="B314" s="3"/>
      <c r="C314" s="1"/>
      <c r="D314" s="1"/>
      <c r="E314" s="1"/>
      <c r="F314" s="1"/>
      <c r="G314" s="1"/>
      <c r="H314" s="1"/>
      <c r="I314" s="1"/>
      <c r="J314" s="1"/>
      <c r="K314" s="1"/>
      <c r="L314" s="1"/>
    </row>
    <row r="315" spans="2:12" x14ac:dyDescent="0.25">
      <c r="B315" s="3"/>
      <c r="C315" s="1"/>
      <c r="D315" s="1"/>
      <c r="E315" s="1"/>
      <c r="F315" s="1"/>
      <c r="G315" s="1"/>
      <c r="H315" s="1"/>
      <c r="I315" s="1"/>
      <c r="J315" s="1"/>
      <c r="K315" s="1"/>
      <c r="L315" s="1"/>
    </row>
    <row r="316" spans="2:12" x14ac:dyDescent="0.25">
      <c r="B316" s="3"/>
      <c r="C316" s="1"/>
      <c r="D316" s="1"/>
      <c r="E316" s="1"/>
      <c r="F316" s="1"/>
      <c r="G316" s="1"/>
      <c r="H316" s="1"/>
      <c r="I316" s="1"/>
      <c r="J316" s="1"/>
      <c r="K316" s="1"/>
      <c r="L316" s="1"/>
    </row>
    <row r="317" spans="2:12" x14ac:dyDescent="0.25">
      <c r="B317" s="3"/>
      <c r="C317" s="1"/>
      <c r="D317" s="1"/>
      <c r="E317" s="1"/>
      <c r="F317" s="1"/>
      <c r="G317" s="1"/>
      <c r="H317" s="1"/>
      <c r="I317" s="1"/>
      <c r="J317" s="1"/>
      <c r="K317" s="1"/>
      <c r="L317" s="1"/>
    </row>
  </sheetData>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outlinePr summaryBelow="0" summaryRight="0"/>
  </sheetPr>
  <dimension ref="A1:AM268"/>
  <sheetViews>
    <sheetView zoomScale="75" zoomScaleNormal="75" workbookViewId="0">
      <pane xSplit="1" ySplit="5" topLeftCell="P6" activePane="bottomRight" state="frozen"/>
      <selection pane="topRight" activeCell="C1" sqref="C1"/>
      <selection pane="bottomLeft" activeCell="A6" sqref="A6"/>
      <selection pane="bottomRight" activeCell="R1" sqref="R1"/>
    </sheetView>
  </sheetViews>
  <sheetFormatPr baseColWidth="10" defaultColWidth="11.42578125" defaultRowHeight="15" customHeight="1" x14ac:dyDescent="0.25"/>
  <cols>
    <col min="1" max="1" width="11.42578125" style="1" customWidth="1"/>
    <col min="2" max="2" width="25.7109375" style="1" customWidth="1"/>
    <col min="3" max="6" width="9.7109375" style="4" customWidth="1"/>
    <col min="7" max="7" width="12.7109375" style="5" customWidth="1"/>
    <col min="8" max="11" width="9.7109375" style="4" customWidth="1"/>
    <col min="12" max="13" width="12.7109375" style="5" customWidth="1"/>
    <col min="14" max="14" width="40.5703125" style="1" customWidth="1"/>
    <col min="15" max="15" width="12.7109375" style="7" customWidth="1"/>
    <col min="16" max="16" width="40.5703125" style="1" customWidth="1"/>
    <col min="17" max="20" width="12.7109375" style="7" customWidth="1"/>
    <col min="21" max="26" width="11.42578125" style="1"/>
    <col min="27" max="39" width="11.42578125" style="1" hidden="1" customWidth="1"/>
    <col min="40" max="16384" width="11.42578125" style="1"/>
  </cols>
  <sheetData>
    <row r="1" spans="1:38" ht="15" customHeight="1" x14ac:dyDescent="0.25">
      <c r="A1" s="86" t="s">
        <v>140</v>
      </c>
      <c r="C1" s="152" t="s">
        <v>229</v>
      </c>
      <c r="E1" s="3"/>
      <c r="H1" s="3"/>
      <c r="I1" s="3"/>
      <c r="J1" s="3"/>
      <c r="K1" s="3"/>
      <c r="L1" s="6"/>
      <c r="M1" s="6"/>
    </row>
    <row r="2" spans="1:38" ht="15" customHeight="1" x14ac:dyDescent="0.25">
      <c r="A2" s="111" t="s">
        <v>242</v>
      </c>
      <c r="H2" s="3"/>
      <c r="I2" s="3"/>
      <c r="J2" s="3"/>
      <c r="K2" s="3"/>
      <c r="L2" s="6"/>
      <c r="M2" s="6"/>
      <c r="N2" s="86" t="s">
        <v>66</v>
      </c>
      <c r="R2" s="226"/>
      <c r="S2" s="226"/>
      <c r="T2" s="226"/>
    </row>
    <row r="3" spans="1:38" ht="15" customHeight="1" x14ac:dyDescent="0.25">
      <c r="B3" s="164"/>
      <c r="C3" s="157" t="s">
        <v>245</v>
      </c>
      <c r="D3" s="184"/>
      <c r="E3" s="158"/>
      <c r="F3" s="158"/>
      <c r="G3" s="159"/>
      <c r="H3" s="171" t="s">
        <v>246</v>
      </c>
      <c r="I3" s="172"/>
      <c r="J3" s="172"/>
      <c r="K3" s="172"/>
      <c r="L3" s="173"/>
      <c r="M3" s="156"/>
      <c r="N3" s="157" t="s">
        <v>245</v>
      </c>
      <c r="O3" s="158"/>
      <c r="P3" s="171" t="s">
        <v>246</v>
      </c>
      <c r="Q3" s="173"/>
      <c r="R3" s="156"/>
      <c r="S3" s="156"/>
      <c r="T3" s="156"/>
    </row>
    <row r="4" spans="1:38" ht="15" customHeight="1" x14ac:dyDescent="0.25">
      <c r="B4" s="183"/>
      <c r="C4" s="8" t="s">
        <v>90</v>
      </c>
      <c r="D4" s="185"/>
      <c r="E4" s="9"/>
      <c r="F4" s="9"/>
      <c r="G4" s="186"/>
      <c r="H4" s="94" t="s">
        <v>90</v>
      </c>
      <c r="I4" s="9"/>
      <c r="J4" s="9"/>
      <c r="K4" s="9"/>
      <c r="L4" s="95"/>
      <c r="M4" s="174"/>
      <c r="N4" s="177"/>
      <c r="O4" s="47" t="s">
        <v>255</v>
      </c>
      <c r="P4" s="178"/>
      <c r="Q4" s="47" t="s">
        <v>255</v>
      </c>
      <c r="R4" s="188"/>
      <c r="S4" s="188"/>
      <c r="T4" s="188" t="s">
        <v>376</v>
      </c>
      <c r="U4" s="188" t="s">
        <v>376</v>
      </c>
    </row>
    <row r="5" spans="1:38" ht="15" customHeight="1" x14ac:dyDescent="0.25">
      <c r="A5" s="180" t="s">
        <v>244</v>
      </c>
      <c r="B5" s="57" t="s">
        <v>1</v>
      </c>
      <c r="C5" s="181" t="s">
        <v>41</v>
      </c>
      <c r="D5" s="12" t="s">
        <v>42</v>
      </c>
      <c r="E5" s="12" t="s">
        <v>43</v>
      </c>
      <c r="F5" s="12" t="s">
        <v>31</v>
      </c>
      <c r="G5" s="13" t="s">
        <v>20</v>
      </c>
      <c r="H5" s="12" t="s">
        <v>41</v>
      </c>
      <c r="I5" s="12" t="s">
        <v>42</v>
      </c>
      <c r="J5" s="12" t="s">
        <v>43</v>
      </c>
      <c r="K5" s="11" t="s">
        <v>31</v>
      </c>
      <c r="L5" s="13" t="s">
        <v>20</v>
      </c>
      <c r="M5" s="175"/>
      <c r="N5" s="179" t="s">
        <v>1</v>
      </c>
      <c r="O5" s="13" t="s">
        <v>20</v>
      </c>
      <c r="P5" s="10" t="s">
        <v>1</v>
      </c>
      <c r="Q5" s="13" t="s">
        <v>20</v>
      </c>
      <c r="R5" s="175"/>
      <c r="S5" s="228" t="s">
        <v>1</v>
      </c>
      <c r="T5" s="175" t="s">
        <v>375</v>
      </c>
      <c r="U5" s="4" t="s">
        <v>353</v>
      </c>
    </row>
    <row r="6" spans="1:38" ht="15" customHeight="1" x14ac:dyDescent="0.25">
      <c r="A6" s="187">
        <v>1</v>
      </c>
      <c r="B6" s="182" t="str">
        <f>Fechas!D6</f>
        <v>765</v>
      </c>
      <c r="C6" s="16">
        <v>4856.1705219890828</v>
      </c>
      <c r="D6" s="16">
        <v>4491.2341208516364</v>
      </c>
      <c r="E6" s="16">
        <v>5046.6207542415423</v>
      </c>
      <c r="F6" s="16"/>
      <c r="G6" s="129">
        <f>AC6</f>
        <v>4798.008465694088</v>
      </c>
      <c r="H6" s="16">
        <v>4973.8898424840418</v>
      </c>
      <c r="I6" s="16">
        <v>4988.8765814644266</v>
      </c>
      <c r="J6" s="16">
        <v>4822.0940056191175</v>
      </c>
      <c r="K6" s="16"/>
      <c r="L6" s="129">
        <f>AI6</f>
        <v>4928.286809855862</v>
      </c>
      <c r="M6" s="176"/>
      <c r="N6" s="132" t="str">
        <f>AF6</f>
        <v>JACARANDÁ</v>
      </c>
      <c r="O6" s="129">
        <f>AD6</f>
        <v>6592.4127771308931</v>
      </c>
      <c r="P6" s="125" t="str">
        <f>AL6</f>
        <v>IS TERO</v>
      </c>
      <c r="Q6" s="129">
        <f>AJ6</f>
        <v>6281.9698267441045</v>
      </c>
      <c r="R6" s="176"/>
      <c r="S6" s="227" t="str">
        <f>P6</f>
        <v>IS TERO</v>
      </c>
      <c r="T6" s="176">
        <f>Q6</f>
        <v>6281.9698267441045</v>
      </c>
      <c r="U6" s="223">
        <f t="shared" ref="U6:U38" si="0">_xlfn.XLOOKUP(S6,RTO1CV,$G$6:$G$65,NA(),0)</f>
        <v>6337.1335437498847</v>
      </c>
      <c r="AA6" s="115">
        <f>ROWS($B$6:B6)</f>
        <v>1</v>
      </c>
      <c r="AB6" s="127">
        <f t="array" ref="AB6">IFERROR(AVERAGE(IF(C6:F6&gt;1,C6:F6)),0)</f>
        <v>4798.008465694088</v>
      </c>
      <c r="AC6" s="127">
        <f t="array" ref="AC6">AB6+(COUNTIFS($AB$6:$AB6,AB6)-1)*0.00001</f>
        <v>4798.008465694088</v>
      </c>
      <c r="AD6" s="127">
        <f>LARGE($AC$6:$AC$65,AA6)</f>
        <v>6592.4127771308931</v>
      </c>
      <c r="AE6" s="140">
        <f>IF(AD6&lt;1,0,MATCH(AD6,$AC$6:$AC$65,0))</f>
        <v>16</v>
      </c>
      <c r="AF6" s="120" t="str">
        <f>INDEX($B$6:$B$65,AE6,1)</f>
        <v>JACARANDÁ</v>
      </c>
      <c r="AG6" s="96"/>
      <c r="AH6" s="139">
        <f t="array" ref="AH6">IFERROR(AVERAGE(IF(H6:K6&gt;1,H6:K6)),0)</f>
        <v>4928.286809855862</v>
      </c>
      <c r="AI6" s="127">
        <f t="array" ref="AI6">AH6+(COUNTIFS($AH$6:$AH6,AH6)-1)*0.00001</f>
        <v>4928.286809855862</v>
      </c>
      <c r="AJ6" s="127">
        <f>LARGE($AI$6:$AI$65,AA6)</f>
        <v>6281.9698267441045</v>
      </c>
      <c r="AK6" s="140">
        <f>IF(AJ6&lt;1,0,MATCH(AJ6,$AI$6:$AI$65,0))</f>
        <v>15</v>
      </c>
      <c r="AL6" s="120" t="str">
        <f>INDEX($B$6:$B$65,AK6,1)</f>
        <v>IS TERO</v>
      </c>
    </row>
    <row r="7" spans="1:38" ht="15" customHeight="1" x14ac:dyDescent="0.25">
      <c r="A7" s="187">
        <v>1</v>
      </c>
      <c r="B7" s="182" t="str">
        <f>Fechas!D7</f>
        <v>ACA 319</v>
      </c>
      <c r="C7" s="16">
        <v>4383.4904168806106</v>
      </c>
      <c r="D7" s="16">
        <v>4225.389680753522</v>
      </c>
      <c r="E7" s="16">
        <v>3388.3729547752555</v>
      </c>
      <c r="F7" s="16"/>
      <c r="G7" s="129">
        <f t="shared" ref="G7:G65" si="1">AC7</f>
        <v>3999.0843508031298</v>
      </c>
      <c r="H7" s="16">
        <v>3986.8914557711237</v>
      </c>
      <c r="I7" s="16">
        <v>3637.2802191084061</v>
      </c>
      <c r="J7" s="16">
        <v>4743.3631251986153</v>
      </c>
      <c r="K7" s="16"/>
      <c r="L7" s="129">
        <f t="shared" ref="L7:L65" si="2">AI7</f>
        <v>4122.5116000260487</v>
      </c>
      <c r="M7" s="176"/>
      <c r="N7" s="132" t="str">
        <f t="shared" ref="N7" si="3">AF7</f>
        <v>IS TERO</v>
      </c>
      <c r="O7" s="129">
        <f t="shared" ref="O7" si="4">AD7</f>
        <v>6337.1335437498847</v>
      </c>
      <c r="P7" s="125" t="str">
        <f t="shared" ref="P7" si="5">AL7</f>
        <v>JACARANDÁ</v>
      </c>
      <c r="Q7" s="129">
        <f t="shared" ref="Q7" si="6">AJ7</f>
        <v>5862.9888364510525</v>
      </c>
      <c r="R7" s="176"/>
      <c r="S7" s="227" t="str">
        <f t="shared" ref="S7:S38" si="7">P7</f>
        <v>JACARANDÁ</v>
      </c>
      <c r="T7" s="176">
        <f t="shared" ref="T7:T38" si="8">Q7</f>
        <v>5862.9888364510525</v>
      </c>
      <c r="U7" s="223">
        <f t="shared" si="0"/>
        <v>6592.4127771308931</v>
      </c>
      <c r="AA7" s="115">
        <f>ROWS($B$6:B7)</f>
        <v>2</v>
      </c>
      <c r="AB7" s="127">
        <f t="array" ref="AB7">IFERROR(AVERAGE(IF(C7:F7&gt;1,C7:F7)),0)</f>
        <v>3999.0843508031298</v>
      </c>
      <c r="AC7" s="127">
        <f t="array" ref="AC7">AB7+(COUNTIFS($AB$6:$AB7,AB7)-1)*0.00001</f>
        <v>3999.0843508031298</v>
      </c>
      <c r="AD7" s="127">
        <f t="shared" ref="AD7:AD65" si="9">LARGE($AC$6:$AC$65,AA7)</f>
        <v>6337.1335437498847</v>
      </c>
      <c r="AE7" s="140">
        <f t="shared" ref="AE7:AE44" si="10">IF(AD7&lt;1,0,MATCH(AD7,$AC$6:$AC$65,0))</f>
        <v>15</v>
      </c>
      <c r="AF7" s="120" t="str">
        <f t="shared" ref="AF7:AF44" si="11">INDEX($B$6:$B$65,AE7,1)</f>
        <v>IS TERO</v>
      </c>
      <c r="AG7" s="96"/>
      <c r="AH7" s="139">
        <f t="array" ref="AH7">IFERROR(AVERAGE(IF(H7:K7&gt;1,H7:K7)),0)</f>
        <v>4122.5116000260487</v>
      </c>
      <c r="AI7" s="127">
        <f t="array" ref="AI7">AH7+(COUNTIFS($AH$6:$AH7,AH7)-1)*0.00001</f>
        <v>4122.5116000260487</v>
      </c>
      <c r="AJ7" s="127">
        <f t="shared" ref="AJ7:AJ59" si="12">LARGE($AI$6:$AI$65,AA7)</f>
        <v>5862.9888364510525</v>
      </c>
      <c r="AK7" s="140">
        <f t="shared" ref="AK7" si="13">IF(AJ7&lt;1,0,MATCH(AJ7,$AI$6:$AI$65,0))</f>
        <v>16</v>
      </c>
      <c r="AL7" s="120" t="str">
        <f t="shared" ref="AL7" si="14">INDEX($B$6:$B$65,AK7,1)</f>
        <v>JACARANDÁ</v>
      </c>
    </row>
    <row r="8" spans="1:38" ht="15" customHeight="1" x14ac:dyDescent="0.25">
      <c r="A8" s="187">
        <v>1</v>
      </c>
      <c r="B8" s="182" t="str">
        <f>Fechas!D8</f>
        <v>ACA 363</v>
      </c>
      <c r="C8" s="16">
        <v>4781.4299774003066</v>
      </c>
      <c r="D8" s="16">
        <v>4805.8698872005807</v>
      </c>
      <c r="E8" s="16">
        <v>4843.8662875509726</v>
      </c>
      <c r="F8" s="16"/>
      <c r="G8" s="129">
        <f t="shared" si="1"/>
        <v>4810.388717383953</v>
      </c>
      <c r="H8" s="16">
        <v>4406.7152565774404</v>
      </c>
      <c r="I8" s="16">
        <v>4574.1346739407763</v>
      </c>
      <c r="J8" s="16">
        <v>4015.4824816970809</v>
      </c>
      <c r="K8" s="16"/>
      <c r="L8" s="129">
        <f t="shared" si="2"/>
        <v>4332.1108040717654</v>
      </c>
      <c r="M8" s="176"/>
      <c r="N8" s="132" t="str">
        <f t="shared" ref="N8:N65" si="15">AF8</f>
        <v>BAGUETTE 820</v>
      </c>
      <c r="O8" s="129">
        <f t="shared" ref="O8:O65" si="16">AD8</f>
        <v>5963.2907273839446</v>
      </c>
      <c r="P8" s="125" t="str">
        <f t="shared" ref="P8:P65" si="17">AL8</f>
        <v>ARAUCARIA</v>
      </c>
      <c r="Q8" s="129">
        <f t="shared" ref="Q8:Q65" si="18">AJ8</f>
        <v>5740.5911312143971</v>
      </c>
      <c r="R8" s="176"/>
      <c r="S8" s="227" t="str">
        <f t="shared" si="7"/>
        <v>ARAUCARIA</v>
      </c>
      <c r="T8" s="176">
        <f t="shared" si="8"/>
        <v>5740.5911312143971</v>
      </c>
      <c r="U8" s="223">
        <f t="shared" si="0"/>
        <v>5010.3845554058407</v>
      </c>
      <c r="AA8" s="115">
        <f>ROWS($B$6:B8)</f>
        <v>3</v>
      </c>
      <c r="AB8" s="127">
        <f t="array" ref="AB8">IFERROR(AVERAGE(IF(C8:F8&gt;1,C8:F8)),0)</f>
        <v>4810.388717383953</v>
      </c>
      <c r="AC8" s="127">
        <f t="array" ref="AC8">AB8+(COUNTIFS($AB$6:$AB8,AB8)-1)*0.00001</f>
        <v>4810.388717383953</v>
      </c>
      <c r="AD8" s="127">
        <f t="shared" si="9"/>
        <v>5963.2907273839446</v>
      </c>
      <c r="AE8" s="140">
        <f t="shared" si="10"/>
        <v>9</v>
      </c>
      <c r="AF8" s="120" t="str">
        <f t="shared" si="11"/>
        <v>BAGUETTE 820</v>
      </c>
      <c r="AG8" s="96"/>
      <c r="AH8" s="139">
        <f t="array" ref="AH8">IFERROR(AVERAGE(IF(H8:K8&gt;1,H8:K8)),0)</f>
        <v>4332.1108040717654</v>
      </c>
      <c r="AI8" s="127">
        <f t="array" ref="AI8">AH8+(COUNTIFS($AH$6:$AH8,AH8)-1)*0.00001</f>
        <v>4332.1108040717654</v>
      </c>
      <c r="AJ8" s="127">
        <f t="shared" ref="AJ8:AJ55" si="19">LARGE($AI$6:$AI$65,AA8)</f>
        <v>5740.5911312143971</v>
      </c>
      <c r="AK8" s="140">
        <f t="shared" ref="AK8:AK65" si="20">IF(AJ8&lt;1,0,MATCH(AJ8,$AI$6:$AI$65,0))</f>
        <v>7</v>
      </c>
      <c r="AL8" s="120" t="str">
        <f t="shared" ref="AL8:AL65" si="21">INDEX($B$6:$B$65,AK8,1)</f>
        <v>ARAUCARIA</v>
      </c>
    </row>
    <row r="9" spans="1:38" ht="15" customHeight="1" x14ac:dyDescent="0.25">
      <c r="A9" s="187">
        <v>1</v>
      </c>
      <c r="B9" s="182" t="str">
        <f>Fechas!D9</f>
        <v>ACA 364</v>
      </c>
      <c r="C9" s="16">
        <v>4174.8122976873819</v>
      </c>
      <c r="D9" s="16">
        <v>5423.6348258516637</v>
      </c>
      <c r="E9" s="16">
        <v>4490.2102302121993</v>
      </c>
      <c r="F9" s="16"/>
      <c r="G9" s="129">
        <f t="shared" si="1"/>
        <v>4696.2191179170813</v>
      </c>
      <c r="H9" s="16">
        <v>4257.3730011863263</v>
      </c>
      <c r="I9" s="16">
        <v>6703.2802790690939</v>
      </c>
      <c r="J9" s="16">
        <v>4976.9760262010204</v>
      </c>
      <c r="K9" s="16"/>
      <c r="L9" s="129">
        <f t="shared" si="2"/>
        <v>5312.5431021521472</v>
      </c>
      <c r="M9" s="176"/>
      <c r="N9" s="132" t="str">
        <f t="shared" si="15"/>
        <v>SY 134</v>
      </c>
      <c r="O9" s="129">
        <f t="shared" si="16"/>
        <v>5907.3490946281636</v>
      </c>
      <c r="P9" s="125" t="str">
        <f t="shared" si="17"/>
        <v>PEHUÉN</v>
      </c>
      <c r="Q9" s="129">
        <f t="shared" si="18"/>
        <v>5691.8393197736441</v>
      </c>
      <c r="R9" s="176"/>
      <c r="S9" s="227" t="str">
        <f t="shared" si="7"/>
        <v>PEHUÉN</v>
      </c>
      <c r="T9" s="176">
        <f t="shared" si="8"/>
        <v>5691.8393197736441</v>
      </c>
      <c r="U9" s="223">
        <f t="shared" si="0"/>
        <v>5884.8209935331952</v>
      </c>
      <c r="AA9" s="115">
        <f>ROWS($B$6:B9)</f>
        <v>4</v>
      </c>
      <c r="AB9" s="127">
        <f t="array" ref="AB9">IFERROR(AVERAGE(IF(C9:F9&gt;1,C9:F9)),0)</f>
        <v>4696.2191179170813</v>
      </c>
      <c r="AC9" s="127">
        <f t="array" ref="AC9">AB9+(COUNTIFS($AB$6:$AB9,AB9)-1)*0.00001</f>
        <v>4696.2191179170813</v>
      </c>
      <c r="AD9" s="127">
        <f t="shared" si="9"/>
        <v>5907.3490946281636</v>
      </c>
      <c r="AE9" s="140">
        <f t="shared" si="10"/>
        <v>31</v>
      </c>
      <c r="AF9" s="120" t="str">
        <f t="shared" si="11"/>
        <v>SY 134</v>
      </c>
      <c r="AG9" s="96"/>
      <c r="AH9" s="139">
        <f t="array" ref="AH9">IFERROR(AVERAGE(IF(H9:K9&gt;1,H9:K9)),0)</f>
        <v>5312.5431021521472</v>
      </c>
      <c r="AI9" s="127">
        <f t="array" ref="AI9">AH9+(COUNTIFS($AH$6:$AH9,AH9)-1)*0.00001</f>
        <v>5312.5431021521472</v>
      </c>
      <c r="AJ9" s="127">
        <f t="shared" si="19"/>
        <v>5691.8393197736441</v>
      </c>
      <c r="AK9" s="140">
        <f t="shared" si="20"/>
        <v>27</v>
      </c>
      <c r="AL9" s="120" t="str">
        <f t="shared" si="21"/>
        <v>PEHUÉN</v>
      </c>
    </row>
    <row r="10" spans="1:38" ht="15" customHeight="1" x14ac:dyDescent="0.25">
      <c r="A10" s="187">
        <v>1</v>
      </c>
      <c r="B10" s="182" t="str">
        <f>Fechas!D10</f>
        <v>ACA 502</v>
      </c>
      <c r="C10" s="16">
        <v>4799.6381121334198</v>
      </c>
      <c r="D10" s="16">
        <v>5155.0046462504552</v>
      </c>
      <c r="E10" s="16">
        <v>4481.030911220716</v>
      </c>
      <c r="F10" s="16"/>
      <c r="G10" s="129">
        <f t="shared" si="1"/>
        <v>4811.89122320153</v>
      </c>
      <c r="H10" s="16">
        <v>4254.9376554932978</v>
      </c>
      <c r="I10" s="16">
        <v>4342.5385323707978</v>
      </c>
      <c r="J10" s="16">
        <v>4159.2508682062289</v>
      </c>
      <c r="K10" s="16"/>
      <c r="L10" s="129">
        <f t="shared" si="2"/>
        <v>4252.2423520234415</v>
      </c>
      <c r="M10" s="176"/>
      <c r="N10" s="132" t="str">
        <f t="shared" si="15"/>
        <v>PEHUÉN</v>
      </c>
      <c r="O10" s="129">
        <f t="shared" si="16"/>
        <v>5884.8209935331952</v>
      </c>
      <c r="P10" s="125" t="str">
        <f t="shared" si="17"/>
        <v>LG BAYO</v>
      </c>
      <c r="Q10" s="129">
        <f t="shared" si="18"/>
        <v>5640.6386295222546</v>
      </c>
      <c r="R10" s="176"/>
      <c r="S10" s="227" t="str">
        <f t="shared" si="7"/>
        <v>LG BAYO</v>
      </c>
      <c r="T10" s="176">
        <f t="shared" si="8"/>
        <v>5640.6386295222546</v>
      </c>
      <c r="U10" s="223">
        <f t="shared" si="0"/>
        <v>5533.8270431055453</v>
      </c>
      <c r="AA10" s="115">
        <f>ROWS($B$6:B10)</f>
        <v>5</v>
      </c>
      <c r="AB10" s="127">
        <f t="array" ref="AB10">IFERROR(AVERAGE(IF(C10:F10&gt;1,C10:F10)),0)</f>
        <v>4811.89122320153</v>
      </c>
      <c r="AC10" s="127">
        <f t="array" ref="AC10">AB10+(COUNTIFS($AB$6:$AB10,AB10)-1)*0.00001</f>
        <v>4811.89122320153</v>
      </c>
      <c r="AD10" s="127">
        <f t="shared" si="9"/>
        <v>5884.8209935331952</v>
      </c>
      <c r="AE10" s="140">
        <f t="shared" si="10"/>
        <v>27</v>
      </c>
      <c r="AF10" s="120" t="str">
        <f t="shared" si="11"/>
        <v>PEHUÉN</v>
      </c>
      <c r="AG10" s="96"/>
      <c r="AH10" s="139">
        <f t="array" ref="AH10">IFERROR(AVERAGE(IF(H10:K10&gt;1,H10:K10)),0)</f>
        <v>4252.2423520234415</v>
      </c>
      <c r="AI10" s="127">
        <f t="array" ref="AI10">AH10+(COUNTIFS($AH$6:$AH10,AH10)-1)*0.00001</f>
        <v>4252.2423520234415</v>
      </c>
      <c r="AJ10" s="127">
        <f t="shared" si="19"/>
        <v>5640.6386295222546</v>
      </c>
      <c r="AK10" s="140">
        <f t="shared" si="20"/>
        <v>21</v>
      </c>
      <c r="AL10" s="120" t="str">
        <f t="shared" si="21"/>
        <v>LG BAYO</v>
      </c>
    </row>
    <row r="11" spans="1:38" ht="15" customHeight="1" x14ac:dyDescent="0.25">
      <c r="A11" s="187">
        <v>1</v>
      </c>
      <c r="B11" s="182" t="str">
        <f>Fechas!D11</f>
        <v>ACA 308</v>
      </c>
      <c r="C11" s="16">
        <v>3670.1322001020139</v>
      </c>
      <c r="D11" s="16">
        <v>5891.1255456105946</v>
      </c>
      <c r="E11" s="16">
        <v>5723.4646889338328</v>
      </c>
      <c r="F11" s="16"/>
      <c r="G11" s="129">
        <f t="shared" si="1"/>
        <v>5094.9074782154803</v>
      </c>
      <c r="H11" s="16">
        <v>4771.9618128834272</v>
      </c>
      <c r="I11" s="16">
        <v>5736.9225190776806</v>
      </c>
      <c r="J11" s="16">
        <v>5224.7617663349392</v>
      </c>
      <c r="K11" s="16"/>
      <c r="L11" s="129">
        <f t="shared" si="2"/>
        <v>5244.5486994320154</v>
      </c>
      <c r="M11" s="176"/>
      <c r="N11" s="132" t="str">
        <f t="shared" si="15"/>
        <v>LIMAY</v>
      </c>
      <c r="O11" s="129">
        <f t="shared" si="16"/>
        <v>5657.6097754893572</v>
      </c>
      <c r="P11" s="125" t="str">
        <f t="shared" si="17"/>
        <v>BAGUETTE 820</v>
      </c>
      <c r="Q11" s="129">
        <f t="shared" si="18"/>
        <v>5600.5847706747081</v>
      </c>
      <c r="R11" s="176"/>
      <c r="S11" s="227" t="str">
        <f t="shared" si="7"/>
        <v>BAGUETTE 820</v>
      </c>
      <c r="T11" s="176">
        <f t="shared" si="8"/>
        <v>5600.5847706747081</v>
      </c>
      <c r="U11" s="223">
        <f t="shared" si="0"/>
        <v>5963.2907273839446</v>
      </c>
      <c r="AA11" s="115">
        <f>ROWS($B$6:B11)</f>
        <v>6</v>
      </c>
      <c r="AB11" s="127">
        <f t="array" ref="AB11">IFERROR(AVERAGE(IF(C11:F11&gt;1,C11:F11)),0)</f>
        <v>5094.9074782154803</v>
      </c>
      <c r="AC11" s="127">
        <f t="array" ref="AC11">AB11+(COUNTIFS($AB$6:$AB11,AB11)-1)*0.00001</f>
        <v>5094.9074782154803</v>
      </c>
      <c r="AD11" s="127">
        <f t="shared" si="9"/>
        <v>5657.6097754893572</v>
      </c>
      <c r="AE11" s="140">
        <f t="shared" si="10"/>
        <v>23</v>
      </c>
      <c r="AF11" s="120" t="str">
        <f t="shared" si="11"/>
        <v>LIMAY</v>
      </c>
      <c r="AG11" s="96"/>
      <c r="AH11" s="139">
        <f t="array" ref="AH11">IFERROR(AVERAGE(IF(H11:K11&gt;1,H11:K11)),0)</f>
        <v>5244.5486994320154</v>
      </c>
      <c r="AI11" s="127">
        <f t="array" ref="AI11">AH11+(COUNTIFS($AH$6:$AH11,AH11)-1)*0.00001</f>
        <v>5244.5486994320154</v>
      </c>
      <c r="AJ11" s="127">
        <f t="shared" si="19"/>
        <v>5600.5847706747081</v>
      </c>
      <c r="AK11" s="140">
        <f t="shared" si="20"/>
        <v>9</v>
      </c>
      <c r="AL11" s="120" t="str">
        <f t="shared" si="21"/>
        <v>BAGUETTE 820</v>
      </c>
    </row>
    <row r="12" spans="1:38" ht="15" customHeight="1" x14ac:dyDescent="0.25">
      <c r="A12" s="187">
        <v>1</v>
      </c>
      <c r="B12" s="182" t="str">
        <f>Fechas!D12</f>
        <v>ARAUCARIA</v>
      </c>
      <c r="C12" s="16">
        <v>4033.8724913609444</v>
      </c>
      <c r="D12" s="16">
        <v>5632.4273725906542</v>
      </c>
      <c r="E12" s="16">
        <v>5364.8538022659232</v>
      </c>
      <c r="F12" s="16"/>
      <c r="G12" s="129">
        <f t="shared" si="1"/>
        <v>5010.3845554058407</v>
      </c>
      <c r="H12" s="16">
        <v>6592.6727369244318</v>
      </c>
      <c r="I12" s="16">
        <v>4848.2297051307487</v>
      </c>
      <c r="J12" s="16">
        <v>5780.8709515880118</v>
      </c>
      <c r="K12" s="16"/>
      <c r="L12" s="129">
        <f t="shared" si="2"/>
        <v>5740.5911312143971</v>
      </c>
      <c r="M12" s="176"/>
      <c r="N12" s="132" t="str">
        <f t="shared" si="15"/>
        <v>ARAZÁ</v>
      </c>
      <c r="O12" s="129">
        <f t="shared" si="16"/>
        <v>5621.1604826062421</v>
      </c>
      <c r="P12" s="125" t="str">
        <f t="shared" si="17"/>
        <v>SY 134</v>
      </c>
      <c r="Q12" s="129">
        <f t="shared" si="18"/>
        <v>5439.5099491266819</v>
      </c>
      <c r="R12" s="176"/>
      <c r="S12" s="227" t="str">
        <f t="shared" si="7"/>
        <v>SY 134</v>
      </c>
      <c r="T12" s="176">
        <f t="shared" si="8"/>
        <v>5439.5099491266819</v>
      </c>
      <c r="U12" s="223">
        <f t="shared" si="0"/>
        <v>5907.3490946281636</v>
      </c>
      <c r="AA12" s="115">
        <f>ROWS($B$6:B12)</f>
        <v>7</v>
      </c>
      <c r="AB12" s="127">
        <f t="array" ref="AB12">IFERROR(AVERAGE(IF(C12:F12&gt;1,C12:F12)),0)</f>
        <v>5010.3845554058407</v>
      </c>
      <c r="AC12" s="127">
        <f t="array" ref="AC12">AB12+(COUNTIFS($AB$6:$AB12,AB12)-1)*0.00001</f>
        <v>5010.3845554058407</v>
      </c>
      <c r="AD12" s="127">
        <f t="shared" si="9"/>
        <v>5621.1604826062421</v>
      </c>
      <c r="AE12" s="140">
        <f t="shared" si="10"/>
        <v>8</v>
      </c>
      <c r="AF12" s="120" t="str">
        <f t="shared" si="11"/>
        <v>ARAZÁ</v>
      </c>
      <c r="AG12" s="96"/>
      <c r="AH12" s="139">
        <f t="array" ref="AH12">IFERROR(AVERAGE(IF(H12:K12&gt;1,H12:K12)),0)</f>
        <v>5740.5911312143971</v>
      </c>
      <c r="AI12" s="127">
        <f t="array" ref="AI12">AH12+(COUNTIFS($AH$6:$AH12,AH12)-1)*0.00001</f>
        <v>5740.5911312143971</v>
      </c>
      <c r="AJ12" s="127">
        <f t="shared" si="19"/>
        <v>5439.5099491266819</v>
      </c>
      <c r="AK12" s="140">
        <f t="shared" si="20"/>
        <v>31</v>
      </c>
      <c r="AL12" s="120" t="str">
        <f t="shared" si="21"/>
        <v>SY 134</v>
      </c>
    </row>
    <row r="13" spans="1:38" ht="15" customHeight="1" x14ac:dyDescent="0.25">
      <c r="A13" s="187">
        <v>1</v>
      </c>
      <c r="B13" s="182" t="str">
        <f>Fechas!D13</f>
        <v>ARAZÁ</v>
      </c>
      <c r="C13" s="16">
        <v>5533.8915294048356</v>
      </c>
      <c r="D13" s="16">
        <v>5541.1906113605482</v>
      </c>
      <c r="E13" s="16">
        <v>5788.3993070533406</v>
      </c>
      <c r="F13" s="16"/>
      <c r="G13" s="129">
        <f t="shared" si="1"/>
        <v>5621.1604826062421</v>
      </c>
      <c r="H13" s="16">
        <v>4524.9547213529077</v>
      </c>
      <c r="I13" s="16">
        <v>5527.3045864662708</v>
      </c>
      <c r="J13" s="16">
        <v>6235.1999796781538</v>
      </c>
      <c r="K13" s="16"/>
      <c r="L13" s="129">
        <f t="shared" si="2"/>
        <v>5429.1530958324438</v>
      </c>
      <c r="M13" s="176"/>
      <c r="N13" s="132" t="str">
        <f t="shared" si="15"/>
        <v>LG LOBUNO</v>
      </c>
      <c r="O13" s="129">
        <f t="shared" si="16"/>
        <v>5570.5583894366127</v>
      </c>
      <c r="P13" s="125" t="str">
        <f t="shared" si="17"/>
        <v>ARAZÁ</v>
      </c>
      <c r="Q13" s="129">
        <f t="shared" si="18"/>
        <v>5429.1530958324438</v>
      </c>
      <c r="R13" s="176"/>
      <c r="S13" s="227" t="str">
        <f t="shared" si="7"/>
        <v>ARAZÁ</v>
      </c>
      <c r="T13" s="176">
        <f t="shared" si="8"/>
        <v>5429.1530958324438</v>
      </c>
      <c r="U13" s="223">
        <f t="shared" si="0"/>
        <v>5621.1604826062421</v>
      </c>
      <c r="AA13" s="115">
        <f>ROWS($B$6:B13)</f>
        <v>8</v>
      </c>
      <c r="AB13" s="127">
        <f t="array" ref="AB13">IFERROR(AVERAGE(IF(C13:F13&gt;1,C13:F13)),0)</f>
        <v>5621.1604826062421</v>
      </c>
      <c r="AC13" s="127">
        <f t="array" ref="AC13">AB13+(COUNTIFS($AB$6:$AB13,AB13)-1)*0.00001</f>
        <v>5621.1604826062421</v>
      </c>
      <c r="AD13" s="127">
        <f t="shared" si="9"/>
        <v>5570.5583894366127</v>
      </c>
      <c r="AE13" s="140">
        <f t="shared" si="10"/>
        <v>22</v>
      </c>
      <c r="AF13" s="120" t="str">
        <f t="shared" si="11"/>
        <v>LG LOBUNO</v>
      </c>
      <c r="AG13" s="96"/>
      <c r="AH13" s="139">
        <f t="array" ref="AH13">IFERROR(AVERAGE(IF(H13:K13&gt;1,H13:K13)),0)</f>
        <v>5429.1530958324438</v>
      </c>
      <c r="AI13" s="127">
        <f t="array" ref="AI13">AH13+(COUNTIFS($AH$6:$AH13,AH13)-1)*0.00001</f>
        <v>5429.1530958324438</v>
      </c>
      <c r="AJ13" s="127">
        <f t="shared" si="19"/>
        <v>5429.1530958324438</v>
      </c>
      <c r="AK13" s="140">
        <f t="shared" si="20"/>
        <v>8</v>
      </c>
      <c r="AL13" s="120" t="str">
        <f t="shared" si="21"/>
        <v>ARAZÁ</v>
      </c>
    </row>
    <row r="14" spans="1:38" ht="15" customHeight="1" x14ac:dyDescent="0.25">
      <c r="A14" s="187">
        <v>1</v>
      </c>
      <c r="B14" s="182" t="str">
        <f>Fechas!D14</f>
        <v>BAGUETTE 820</v>
      </c>
      <c r="C14" s="16">
        <v>6182.2177775973569</v>
      </c>
      <c r="D14" s="16">
        <v>6116.2397472254461</v>
      </c>
      <c r="E14" s="16">
        <v>5591.41465732903</v>
      </c>
      <c r="F14" s="16"/>
      <c r="G14" s="129">
        <f t="shared" si="1"/>
        <v>5963.2907273839446</v>
      </c>
      <c r="H14" s="16">
        <v>5426.5194693462499</v>
      </c>
      <c r="I14" s="16">
        <v>5418.3520844226423</v>
      </c>
      <c r="J14" s="16">
        <v>5956.8827582552331</v>
      </c>
      <c r="K14" s="16"/>
      <c r="L14" s="129">
        <f t="shared" si="2"/>
        <v>5600.5847706747081</v>
      </c>
      <c r="M14" s="176"/>
      <c r="N14" s="132" t="str">
        <f t="shared" si="15"/>
        <v>LG BAYO</v>
      </c>
      <c r="O14" s="129">
        <f t="shared" si="16"/>
        <v>5533.8270431055453</v>
      </c>
      <c r="P14" s="125" t="str">
        <f t="shared" si="17"/>
        <v>FRESNO</v>
      </c>
      <c r="Q14" s="129">
        <f t="shared" si="18"/>
        <v>5328.9900513798775</v>
      </c>
      <c r="R14" s="176"/>
      <c r="S14" s="227" t="str">
        <f t="shared" si="7"/>
        <v>FRESNO</v>
      </c>
      <c r="T14" s="176">
        <f t="shared" si="8"/>
        <v>5328.9900513798775</v>
      </c>
      <c r="U14" s="223">
        <f t="shared" si="0"/>
        <v>5402.7493256237949</v>
      </c>
      <c r="AA14" s="115">
        <f>ROWS($B$6:B14)</f>
        <v>9</v>
      </c>
      <c r="AB14" s="127">
        <f t="array" ref="AB14">IFERROR(AVERAGE(IF(C14:F14&gt;1,C14:F14)),0)</f>
        <v>5963.2907273839446</v>
      </c>
      <c r="AC14" s="127">
        <f t="array" ref="AC14">AB14+(COUNTIFS($AB$6:$AB14,AB14)-1)*0.00001</f>
        <v>5963.2907273839446</v>
      </c>
      <c r="AD14" s="127">
        <f t="shared" si="9"/>
        <v>5533.8270431055453</v>
      </c>
      <c r="AE14" s="140">
        <f t="shared" si="10"/>
        <v>21</v>
      </c>
      <c r="AF14" s="120" t="str">
        <f t="shared" si="11"/>
        <v>LG BAYO</v>
      </c>
      <c r="AG14" s="96"/>
      <c r="AH14" s="139">
        <f t="array" ref="AH14">IFERROR(AVERAGE(IF(H14:K14&gt;1,H14:K14)),0)</f>
        <v>5600.5847706747081</v>
      </c>
      <c r="AI14" s="127">
        <f t="array" ref="AI14">AH14+(COUNTIFS($AH$6:$AH14,AH14)-1)*0.00001</f>
        <v>5600.5847706747081</v>
      </c>
      <c r="AJ14" s="127">
        <f t="shared" si="19"/>
        <v>5328.9900513798775</v>
      </c>
      <c r="AK14" s="140">
        <f t="shared" si="20"/>
        <v>13</v>
      </c>
      <c r="AL14" s="120" t="str">
        <f t="shared" si="21"/>
        <v>FRESNO</v>
      </c>
    </row>
    <row r="15" spans="1:38" ht="15" customHeight="1" x14ac:dyDescent="0.25">
      <c r="A15" s="187">
        <v>1</v>
      </c>
      <c r="B15" s="182" t="str">
        <f>Fechas!D15</f>
        <v>BASILIO</v>
      </c>
      <c r="C15" s="16">
        <v>4371.1234579786278</v>
      </c>
      <c r="D15" s="16">
        <v>4124.8156447539768</v>
      </c>
      <c r="E15" s="16">
        <v>4401.7668818529464</v>
      </c>
      <c r="F15" s="16"/>
      <c r="G15" s="129">
        <f t="shared" si="1"/>
        <v>4299.2353281951837</v>
      </c>
      <c r="H15" s="16">
        <v>3857.0138346415019</v>
      </c>
      <c r="I15" s="16">
        <v>4528.9811102573249</v>
      </c>
      <c r="J15" s="16">
        <v>3122.3326629773314</v>
      </c>
      <c r="K15" s="16"/>
      <c r="L15" s="129">
        <f t="shared" si="2"/>
        <v>3836.1092026253859</v>
      </c>
      <c r="M15" s="176"/>
      <c r="N15" s="132" t="str">
        <f t="shared" si="15"/>
        <v>KLEIN EXTREMO</v>
      </c>
      <c r="O15" s="129">
        <f t="shared" si="16"/>
        <v>5493.398652920393</v>
      </c>
      <c r="P15" s="125" t="str">
        <f t="shared" si="17"/>
        <v>ACA 364</v>
      </c>
      <c r="Q15" s="129">
        <f t="shared" si="18"/>
        <v>5312.5431021521472</v>
      </c>
      <c r="R15" s="176"/>
      <c r="S15" s="227" t="str">
        <f t="shared" si="7"/>
        <v>ACA 364</v>
      </c>
      <c r="T15" s="176">
        <f t="shared" si="8"/>
        <v>5312.5431021521472</v>
      </c>
      <c r="U15" s="223">
        <f t="shared" si="0"/>
        <v>4696.2191179170813</v>
      </c>
      <c r="AA15" s="115">
        <f>ROWS($B$6:B15)</f>
        <v>10</v>
      </c>
      <c r="AB15" s="127">
        <f t="array" ref="AB15">IFERROR(AVERAGE(IF(C15:F15&gt;1,C15:F15)),0)</f>
        <v>4299.2353281951837</v>
      </c>
      <c r="AC15" s="127">
        <f t="array" ref="AC15">AB15+(COUNTIFS($AB$6:$AB15,AB15)-1)*0.00001</f>
        <v>4299.2353281951837</v>
      </c>
      <c r="AD15" s="127">
        <f t="shared" si="9"/>
        <v>5493.398652920393</v>
      </c>
      <c r="AE15" s="140">
        <f t="shared" si="10"/>
        <v>18</v>
      </c>
      <c r="AF15" s="120" t="str">
        <f t="shared" si="11"/>
        <v>KLEIN EXTREMO</v>
      </c>
      <c r="AG15" s="96"/>
      <c r="AH15" s="139">
        <f t="array" ref="AH15">IFERROR(AVERAGE(IF(H15:K15&gt;1,H15:K15)),0)</f>
        <v>3836.1092026253859</v>
      </c>
      <c r="AI15" s="127">
        <f t="array" ref="AI15">AH15+(COUNTIFS($AH$6:$AH15,AH15)-1)*0.00001</f>
        <v>3836.1092026253859</v>
      </c>
      <c r="AJ15" s="127">
        <f t="shared" si="19"/>
        <v>5312.5431021521472</v>
      </c>
      <c r="AK15" s="140">
        <f t="shared" si="20"/>
        <v>4</v>
      </c>
      <c r="AL15" s="120" t="str">
        <f t="shared" si="21"/>
        <v>ACA 364</v>
      </c>
    </row>
    <row r="16" spans="1:38" ht="15" customHeight="1" x14ac:dyDescent="0.25">
      <c r="A16" s="187">
        <v>1</v>
      </c>
      <c r="B16" s="182" t="str">
        <f>Fechas!D16</f>
        <v>BUCK PACÍFICO</v>
      </c>
      <c r="C16" s="16">
        <v>6007.639301271015</v>
      </c>
      <c r="D16" s="16">
        <v>4256.5018573090783</v>
      </c>
      <c r="E16" s="16">
        <v>6028.2982515127633</v>
      </c>
      <c r="F16" s="16"/>
      <c r="G16" s="129">
        <f t="shared" si="1"/>
        <v>5430.8131366976186</v>
      </c>
      <c r="H16" s="16">
        <v>3994.3792354135717</v>
      </c>
      <c r="I16" s="16">
        <v>5056.51264408527</v>
      </c>
      <c r="J16" s="16">
        <v>5235.5957327889964</v>
      </c>
      <c r="K16" s="16"/>
      <c r="L16" s="129">
        <f t="shared" si="2"/>
        <v>4762.1625374292789</v>
      </c>
      <c r="M16" s="176"/>
      <c r="N16" s="132" t="str">
        <f t="shared" si="15"/>
        <v>BUCK PACÍFICO</v>
      </c>
      <c r="O16" s="129">
        <f t="shared" si="16"/>
        <v>5430.8131366976186</v>
      </c>
      <c r="P16" s="125" t="str">
        <f t="shared" si="17"/>
        <v>LIMAY</v>
      </c>
      <c r="Q16" s="129">
        <f t="shared" si="18"/>
        <v>5293.1726595417695</v>
      </c>
      <c r="R16" s="176"/>
      <c r="S16" s="227" t="str">
        <f t="shared" si="7"/>
        <v>LIMAY</v>
      </c>
      <c r="T16" s="176">
        <f t="shared" si="8"/>
        <v>5293.1726595417695</v>
      </c>
      <c r="U16" s="223">
        <f t="shared" si="0"/>
        <v>5657.6097754893572</v>
      </c>
      <c r="V16" s="4"/>
      <c r="W16" s="4"/>
      <c r="X16" s="4"/>
      <c r="AA16" s="115">
        <f>ROWS($B$6:B16)</f>
        <v>11</v>
      </c>
      <c r="AB16" s="127">
        <f t="array" ref="AB16">IFERROR(AVERAGE(IF(C16:F16&gt;1,C16:F16)),0)</f>
        <v>5430.8131366976186</v>
      </c>
      <c r="AC16" s="127">
        <f t="array" ref="AC16">AB16+(COUNTIFS($AB$6:$AB16,AB16)-1)*0.00001</f>
        <v>5430.8131366976186</v>
      </c>
      <c r="AD16" s="127">
        <f t="shared" si="9"/>
        <v>5430.8131366976186</v>
      </c>
      <c r="AE16" s="140">
        <f t="shared" si="10"/>
        <v>11</v>
      </c>
      <c r="AF16" s="120" t="str">
        <f t="shared" si="11"/>
        <v>BUCK PACÍFICO</v>
      </c>
      <c r="AG16" s="96"/>
      <c r="AH16" s="139">
        <f t="array" ref="AH16">IFERROR(AVERAGE(IF(H16:K16&gt;1,H16:K16)),0)</f>
        <v>4762.1625374292789</v>
      </c>
      <c r="AI16" s="127">
        <f t="array" ref="AI16">AH16+(COUNTIFS($AH$6:$AH16,AH16)-1)*0.00001</f>
        <v>4762.1625374292789</v>
      </c>
      <c r="AJ16" s="127">
        <f t="shared" si="19"/>
        <v>5293.1726595417695</v>
      </c>
      <c r="AK16" s="140">
        <f t="shared" si="20"/>
        <v>23</v>
      </c>
      <c r="AL16" s="120" t="str">
        <f t="shared" si="21"/>
        <v>LIMAY</v>
      </c>
    </row>
    <row r="17" spans="1:38" ht="15" customHeight="1" x14ac:dyDescent="0.25">
      <c r="A17" s="187">
        <v>1</v>
      </c>
      <c r="B17" s="182" t="str">
        <f>Fechas!D17</f>
        <v>CATALPA</v>
      </c>
      <c r="C17" s="16">
        <v>5054.2135337797426</v>
      </c>
      <c r="D17" s="16">
        <v>5342.2019303898178</v>
      </c>
      <c r="E17" s="16">
        <v>4599.9086255513448</v>
      </c>
      <c r="F17" s="16"/>
      <c r="G17" s="129">
        <f t="shared" si="1"/>
        <v>4998.7746965736351</v>
      </c>
      <c r="H17" s="16">
        <v>4017.8797666475039</v>
      </c>
      <c r="I17" s="16">
        <v>3444.6755940203598</v>
      </c>
      <c r="J17" s="16">
        <v>4066.8815520097201</v>
      </c>
      <c r="K17" s="16"/>
      <c r="L17" s="129">
        <f t="shared" si="2"/>
        <v>3843.1456375591947</v>
      </c>
      <c r="M17" s="176"/>
      <c r="N17" s="132" t="str">
        <f t="shared" si="15"/>
        <v>FRESNO</v>
      </c>
      <c r="O17" s="129">
        <f t="shared" si="16"/>
        <v>5402.7493256237949</v>
      </c>
      <c r="P17" s="125" t="str">
        <f t="shared" si="17"/>
        <v>LG LOBUNO</v>
      </c>
      <c r="Q17" s="129">
        <f t="shared" si="18"/>
        <v>5279.5275606725309</v>
      </c>
      <c r="R17" s="176"/>
      <c r="S17" s="227" t="str">
        <f t="shared" si="7"/>
        <v>LG LOBUNO</v>
      </c>
      <c r="T17" s="176">
        <f t="shared" si="8"/>
        <v>5279.5275606725309</v>
      </c>
      <c r="U17" s="223">
        <f t="shared" si="0"/>
        <v>5570.5583894366127</v>
      </c>
      <c r="V17" s="4"/>
      <c r="W17" s="4"/>
      <c r="X17" s="4"/>
      <c r="AA17" s="115">
        <f>ROWS($B$6:B17)</f>
        <v>12</v>
      </c>
      <c r="AB17" s="127">
        <f t="array" ref="AB17">IFERROR(AVERAGE(IF(C17:F17&gt;1,C17:F17)),0)</f>
        <v>4998.7746965736351</v>
      </c>
      <c r="AC17" s="127">
        <f t="array" ref="AC17">AB17+(COUNTIFS($AB$6:$AB17,AB17)-1)*0.00001</f>
        <v>4998.7746965736351</v>
      </c>
      <c r="AD17" s="127">
        <f t="shared" si="9"/>
        <v>5402.7493256237949</v>
      </c>
      <c r="AE17" s="140">
        <f t="shared" si="10"/>
        <v>13</v>
      </c>
      <c r="AF17" s="120" t="str">
        <f t="shared" si="11"/>
        <v>FRESNO</v>
      </c>
      <c r="AG17" s="96"/>
      <c r="AH17" s="139">
        <f t="array" ref="AH17">IFERROR(AVERAGE(IF(H17:K17&gt;1,H17:K17)),0)</f>
        <v>3843.1456375591947</v>
      </c>
      <c r="AI17" s="127">
        <f t="array" ref="AI17">AH17+(COUNTIFS($AH$6:$AH17,AH17)-1)*0.00001</f>
        <v>3843.1456375591947</v>
      </c>
      <c r="AJ17" s="127">
        <f t="shared" si="19"/>
        <v>5279.5275606725309</v>
      </c>
      <c r="AK17" s="140">
        <f t="shared" si="20"/>
        <v>22</v>
      </c>
      <c r="AL17" s="120" t="str">
        <f t="shared" si="21"/>
        <v>LG LOBUNO</v>
      </c>
    </row>
    <row r="18" spans="1:38" ht="15" customHeight="1" x14ac:dyDescent="0.25">
      <c r="A18" s="187">
        <v>1</v>
      </c>
      <c r="B18" s="182" t="str">
        <f>Fechas!D18</f>
        <v>FRESNO</v>
      </c>
      <c r="C18" s="16">
        <v>4979.5125958699728</v>
      </c>
      <c r="D18" s="16">
        <v>5965.7851304786664</v>
      </c>
      <c r="E18" s="16">
        <v>5262.9502505227447</v>
      </c>
      <c r="F18" s="16"/>
      <c r="G18" s="129">
        <f t="shared" si="1"/>
        <v>5402.7493256237949</v>
      </c>
      <c r="H18" s="16">
        <v>5334.5302763056579</v>
      </c>
      <c r="I18" s="16">
        <v>5503.4902187696216</v>
      </c>
      <c r="J18" s="16">
        <v>5148.9496590643539</v>
      </c>
      <c r="K18" s="16"/>
      <c r="L18" s="129">
        <f t="shared" si="2"/>
        <v>5328.9900513798775</v>
      </c>
      <c r="M18" s="176"/>
      <c r="N18" s="132" t="str">
        <f t="shared" si="15"/>
        <v>MS INTA BONAERENSE 324</v>
      </c>
      <c r="O18" s="129">
        <f t="shared" si="16"/>
        <v>5122.8235396313876</v>
      </c>
      <c r="P18" s="125" t="str">
        <f t="shared" si="17"/>
        <v>ACA 308</v>
      </c>
      <c r="Q18" s="129">
        <f t="shared" si="18"/>
        <v>5244.5486994320154</v>
      </c>
      <c r="R18" s="176"/>
      <c r="S18" s="227" t="str">
        <f t="shared" si="7"/>
        <v>ACA 308</v>
      </c>
      <c r="T18" s="176">
        <f t="shared" si="8"/>
        <v>5244.5486994320154</v>
      </c>
      <c r="U18" s="223">
        <f t="shared" si="0"/>
        <v>5094.9074782154803</v>
      </c>
      <c r="V18" s="4"/>
      <c r="W18" s="4"/>
      <c r="X18" s="4"/>
      <c r="AA18" s="115">
        <f>ROWS($B$6:B18)</f>
        <v>13</v>
      </c>
      <c r="AB18" s="127">
        <f t="array" ref="AB18">IFERROR(AVERAGE(IF(C18:F18&gt;1,C18:F18)),0)</f>
        <v>5402.7493256237949</v>
      </c>
      <c r="AC18" s="127">
        <f t="array" ref="AC18">AB18+(COUNTIFS($AB$6:$AB18,AB18)-1)*0.00001</f>
        <v>5402.7493256237949</v>
      </c>
      <c r="AD18" s="127">
        <f t="shared" si="9"/>
        <v>5122.8235396313876</v>
      </c>
      <c r="AE18" s="140">
        <f t="shared" si="10"/>
        <v>25</v>
      </c>
      <c r="AF18" s="120" t="str">
        <f t="shared" si="11"/>
        <v>MS INTA BONAERENSE 324</v>
      </c>
      <c r="AG18" s="96"/>
      <c r="AH18" s="139">
        <f t="array" ref="AH18">IFERROR(AVERAGE(IF(H18:K18&gt;1,H18:K18)),0)</f>
        <v>5328.9900513798775</v>
      </c>
      <c r="AI18" s="127">
        <f t="array" ref="AI18">AH18+(COUNTIFS($AH$6:$AH18,AH18)-1)*0.00001</f>
        <v>5328.9900513798775</v>
      </c>
      <c r="AJ18" s="127">
        <f t="shared" si="19"/>
        <v>5244.5486994320154</v>
      </c>
      <c r="AK18" s="140">
        <f t="shared" si="20"/>
        <v>6</v>
      </c>
      <c r="AL18" s="120" t="str">
        <f t="shared" si="21"/>
        <v>ACA 308</v>
      </c>
    </row>
    <row r="19" spans="1:38" ht="15" customHeight="1" x14ac:dyDescent="0.25">
      <c r="A19" s="187">
        <v>1</v>
      </c>
      <c r="B19" s="182" t="str">
        <f>Fechas!D19</f>
        <v>IS CARPINTERO</v>
      </c>
      <c r="C19" s="16">
        <v>4192.1554881842821</v>
      </c>
      <c r="D19" s="16">
        <v>4792.5813496146884</v>
      </c>
      <c r="E19" s="16">
        <v>5734.5960530802413</v>
      </c>
      <c r="F19" s="16"/>
      <c r="G19" s="129">
        <f t="shared" si="1"/>
        <v>4906.4442969597367</v>
      </c>
      <c r="H19" s="16">
        <v>5807.741279125592</v>
      </c>
      <c r="I19" s="16">
        <v>5176.0811698341931</v>
      </c>
      <c r="J19" s="16">
        <v>3868.1428439633601</v>
      </c>
      <c r="K19" s="16"/>
      <c r="L19" s="129">
        <f t="shared" si="2"/>
        <v>4950.6550976410481</v>
      </c>
      <c r="M19" s="176"/>
      <c r="N19" s="132" t="str">
        <f t="shared" si="15"/>
        <v>ACA 308</v>
      </c>
      <c r="O19" s="129">
        <f t="shared" si="16"/>
        <v>5094.9074782154803</v>
      </c>
      <c r="P19" s="125" t="str">
        <f t="shared" si="17"/>
        <v>SY 109</v>
      </c>
      <c r="Q19" s="129">
        <f t="shared" si="18"/>
        <v>5205.5344531266273</v>
      </c>
      <c r="R19" s="176"/>
      <c r="S19" s="227" t="str">
        <f t="shared" si="7"/>
        <v>SY 109</v>
      </c>
      <c r="T19" s="176">
        <f t="shared" si="8"/>
        <v>5205.5344531266273</v>
      </c>
      <c r="U19" s="223">
        <f t="shared" si="0"/>
        <v>4734.4907598952368</v>
      </c>
      <c r="V19" s="4"/>
      <c r="W19" s="4"/>
      <c r="X19" s="4"/>
      <c r="AA19" s="115">
        <f>ROWS($B$6:B19)</f>
        <v>14</v>
      </c>
      <c r="AB19" s="127">
        <f t="array" ref="AB19">IFERROR(AVERAGE(IF(C19:F19&gt;1,C19:F19)),0)</f>
        <v>4906.4442969597367</v>
      </c>
      <c r="AC19" s="127">
        <f t="array" ref="AC19">AB19+(COUNTIFS($AB$6:$AB19,AB19)-1)*0.00001</f>
        <v>4906.4442969597367</v>
      </c>
      <c r="AD19" s="127">
        <f t="shared" si="9"/>
        <v>5094.9074782154803</v>
      </c>
      <c r="AE19" s="140">
        <f t="shared" si="10"/>
        <v>6</v>
      </c>
      <c r="AF19" s="120" t="str">
        <f t="shared" si="11"/>
        <v>ACA 308</v>
      </c>
      <c r="AG19" s="96"/>
      <c r="AH19" s="139">
        <f t="array" ref="AH19">IFERROR(AVERAGE(IF(H19:K19&gt;1,H19:K19)),0)</f>
        <v>4950.6550976410481</v>
      </c>
      <c r="AI19" s="127">
        <f t="array" ref="AI19">AH19+(COUNTIFS($AH$6:$AH19,AH19)-1)*0.00001</f>
        <v>4950.6550976410481</v>
      </c>
      <c r="AJ19" s="127">
        <f t="shared" si="19"/>
        <v>5205.5344531266273</v>
      </c>
      <c r="AK19" s="140">
        <f t="shared" si="20"/>
        <v>30</v>
      </c>
      <c r="AL19" s="120" t="str">
        <f t="shared" si="21"/>
        <v>SY 109</v>
      </c>
    </row>
    <row r="20" spans="1:38" ht="15" customHeight="1" x14ac:dyDescent="0.25">
      <c r="A20" s="187">
        <v>1</v>
      </c>
      <c r="B20" s="182" t="str">
        <f>Fechas!D20</f>
        <v>IS TERO</v>
      </c>
      <c r="C20" s="16">
        <v>5225.2453545485141</v>
      </c>
      <c r="D20" s="16">
        <v>6210.7268325863042</v>
      </c>
      <c r="E20" s="16">
        <v>7575.4284441148338</v>
      </c>
      <c r="F20" s="16"/>
      <c r="G20" s="129">
        <f t="shared" si="1"/>
        <v>6337.1335437498847</v>
      </c>
      <c r="H20" s="16">
        <v>7020.4407264521351</v>
      </c>
      <c r="I20" s="16">
        <v>5447.1540182849203</v>
      </c>
      <c r="J20" s="16">
        <v>6378.3147354952562</v>
      </c>
      <c r="K20" s="16"/>
      <c r="L20" s="129">
        <f t="shared" si="2"/>
        <v>6281.9698267441045</v>
      </c>
      <c r="M20" s="176"/>
      <c r="N20" s="132" t="str">
        <f t="shared" si="15"/>
        <v>ARAUCARIA</v>
      </c>
      <c r="O20" s="129">
        <f t="shared" si="16"/>
        <v>5010.3845554058407</v>
      </c>
      <c r="P20" s="125" t="str">
        <f t="shared" si="17"/>
        <v>MS INTA BONAERENSE 324</v>
      </c>
      <c r="Q20" s="129">
        <f t="shared" si="18"/>
        <v>5178.4255891444091</v>
      </c>
      <c r="R20" s="176"/>
      <c r="S20" s="227" t="str">
        <f t="shared" si="7"/>
        <v>MS INTA BONAERENSE 324</v>
      </c>
      <c r="T20" s="176">
        <f t="shared" si="8"/>
        <v>5178.4255891444091</v>
      </c>
      <c r="U20" s="223">
        <f t="shared" si="0"/>
        <v>5122.8235396313876</v>
      </c>
      <c r="V20" s="4"/>
      <c r="W20" s="4"/>
      <c r="X20" s="4"/>
      <c r="AA20" s="115">
        <f>ROWS($B$6:B20)</f>
        <v>15</v>
      </c>
      <c r="AB20" s="127">
        <f t="array" ref="AB20">IFERROR(AVERAGE(IF(C20:F20&gt;1,C20:F20)),0)</f>
        <v>6337.1335437498847</v>
      </c>
      <c r="AC20" s="127">
        <f t="array" ref="AC20">AB20+(COUNTIFS($AB$6:$AB20,AB20)-1)*0.00001</f>
        <v>6337.1335437498847</v>
      </c>
      <c r="AD20" s="127">
        <f t="shared" si="9"/>
        <v>5010.3845554058407</v>
      </c>
      <c r="AE20" s="140">
        <f t="shared" si="10"/>
        <v>7</v>
      </c>
      <c r="AF20" s="120" t="str">
        <f t="shared" si="11"/>
        <v>ARAUCARIA</v>
      </c>
      <c r="AG20" s="96"/>
      <c r="AH20" s="139">
        <f t="array" ref="AH20">IFERROR(AVERAGE(IF(H20:K20&gt;1,H20:K20)),0)</f>
        <v>6281.9698267441045</v>
      </c>
      <c r="AI20" s="127">
        <f t="array" ref="AI20">AH20+(COUNTIFS($AH$6:$AH20,AH20)-1)*0.00001</f>
        <v>6281.9698267441045</v>
      </c>
      <c r="AJ20" s="127">
        <f t="shared" si="19"/>
        <v>5178.4255891444091</v>
      </c>
      <c r="AK20" s="140">
        <f t="shared" si="20"/>
        <v>25</v>
      </c>
      <c r="AL20" s="120" t="str">
        <f t="shared" si="21"/>
        <v>MS INTA BONAERENSE 324</v>
      </c>
    </row>
    <row r="21" spans="1:38" ht="15" customHeight="1" x14ac:dyDescent="0.25">
      <c r="A21" s="187">
        <v>1</v>
      </c>
      <c r="B21" s="182" t="str">
        <f>Fechas!D21</f>
        <v>JACARANDÁ</v>
      </c>
      <c r="C21" s="16">
        <v>6414.0690717477164</v>
      </c>
      <c r="D21" s="16">
        <v>7035.7913156999302</v>
      </c>
      <c r="E21" s="16">
        <v>6327.3779439450345</v>
      </c>
      <c r="F21" s="16"/>
      <c r="G21" s="129">
        <f t="shared" si="1"/>
        <v>6592.4127771308931</v>
      </c>
      <c r="H21" s="16">
        <v>5967.6423431214507</v>
      </c>
      <c r="I21" s="16">
        <v>5428.3536378723702</v>
      </c>
      <c r="J21" s="16">
        <v>6192.9705283593366</v>
      </c>
      <c r="K21" s="16"/>
      <c r="L21" s="129">
        <f t="shared" si="2"/>
        <v>5862.9888364510525</v>
      </c>
      <c r="M21" s="176"/>
      <c r="N21" s="132" t="str">
        <f t="shared" si="15"/>
        <v>CATALPA</v>
      </c>
      <c r="O21" s="129">
        <f t="shared" si="16"/>
        <v>4998.7746965736351</v>
      </c>
      <c r="P21" s="125" t="str">
        <f t="shared" si="17"/>
        <v>KLEIN EXTREMO</v>
      </c>
      <c r="Q21" s="129">
        <f t="shared" si="18"/>
        <v>5095.2089467378528</v>
      </c>
      <c r="R21" s="176"/>
      <c r="S21" s="227" t="str">
        <f t="shared" si="7"/>
        <v>KLEIN EXTREMO</v>
      </c>
      <c r="T21" s="176">
        <f t="shared" si="8"/>
        <v>5095.2089467378528</v>
      </c>
      <c r="U21" s="223">
        <f t="shared" si="0"/>
        <v>5493.398652920393</v>
      </c>
      <c r="V21" s="4"/>
      <c r="W21" s="4"/>
      <c r="X21" s="4"/>
      <c r="AA21" s="115">
        <f>ROWS($B$6:B21)</f>
        <v>16</v>
      </c>
      <c r="AB21" s="127">
        <f t="array" ref="AB21">IFERROR(AVERAGE(IF(C21:F21&gt;1,C21:F21)),0)</f>
        <v>6592.4127771308931</v>
      </c>
      <c r="AC21" s="127">
        <f t="array" ref="AC21">AB21+(COUNTIFS($AB$6:$AB21,AB21)-1)*0.00001</f>
        <v>6592.4127771308931</v>
      </c>
      <c r="AD21" s="127">
        <f t="shared" si="9"/>
        <v>4998.7746965736351</v>
      </c>
      <c r="AE21" s="140">
        <f t="shared" si="10"/>
        <v>12</v>
      </c>
      <c r="AF21" s="120" t="str">
        <f t="shared" si="11"/>
        <v>CATALPA</v>
      </c>
      <c r="AG21" s="96"/>
      <c r="AH21" s="139">
        <f t="array" ref="AH21">IFERROR(AVERAGE(IF(H21:K21&gt;1,H21:K21)),0)</f>
        <v>5862.9888364510525</v>
      </c>
      <c r="AI21" s="127">
        <f t="array" ref="AI21">AH21+(COUNTIFS($AH$6:$AH21,AH21)-1)*0.00001</f>
        <v>5862.9888364510525</v>
      </c>
      <c r="AJ21" s="127">
        <f t="shared" si="19"/>
        <v>5095.2089467378528</v>
      </c>
      <c r="AK21" s="140">
        <f t="shared" si="20"/>
        <v>18</v>
      </c>
      <c r="AL21" s="120" t="str">
        <f t="shared" si="21"/>
        <v>KLEIN EXTREMO</v>
      </c>
    </row>
    <row r="22" spans="1:38" ht="15" customHeight="1" x14ac:dyDescent="0.25">
      <c r="A22" s="187">
        <v>1</v>
      </c>
      <c r="B22" s="182" t="str">
        <f>Fechas!D22</f>
        <v>KLEIN EMBLEMA</v>
      </c>
      <c r="C22" s="16">
        <v>3944.1089943212633</v>
      </c>
      <c r="D22" s="16">
        <v>5233.7661361503469</v>
      </c>
      <c r="E22" s="16">
        <v>5673.5675897148403</v>
      </c>
      <c r="F22" s="16"/>
      <c r="G22" s="129">
        <f t="shared" si="1"/>
        <v>4950.4809067288161</v>
      </c>
      <c r="H22" s="16">
        <v>5893.0789275016423</v>
      </c>
      <c r="I22" s="16">
        <v>5034.5863368067794</v>
      </c>
      <c r="J22" s="16">
        <v>4311.0806548506771</v>
      </c>
      <c r="K22" s="16"/>
      <c r="L22" s="129">
        <f t="shared" si="2"/>
        <v>5079.5819730530329</v>
      </c>
      <c r="M22" s="176"/>
      <c r="N22" s="132" t="str">
        <f t="shared" si="15"/>
        <v>KLEIN EMBLEMA</v>
      </c>
      <c r="O22" s="129">
        <f t="shared" si="16"/>
        <v>4950.4809067288161</v>
      </c>
      <c r="P22" s="125" t="str">
        <f t="shared" si="17"/>
        <v>KLEIN EMBLEMA</v>
      </c>
      <c r="Q22" s="129">
        <f t="shared" si="18"/>
        <v>5079.5819730530329</v>
      </c>
      <c r="R22" s="176"/>
      <c r="S22" s="227" t="str">
        <f t="shared" si="7"/>
        <v>KLEIN EMBLEMA</v>
      </c>
      <c r="T22" s="176">
        <f t="shared" si="8"/>
        <v>5079.5819730530329</v>
      </c>
      <c r="U22" s="223">
        <f t="shared" si="0"/>
        <v>4950.4809067288161</v>
      </c>
      <c r="V22" s="4"/>
      <c r="W22" s="4"/>
      <c r="X22" s="4"/>
      <c r="AA22" s="115">
        <f>ROWS($B$6:B22)</f>
        <v>17</v>
      </c>
      <c r="AB22" s="127">
        <f t="array" ref="AB22">IFERROR(AVERAGE(IF(C22:F22&gt;1,C22:F22)),0)</f>
        <v>4950.4809067288161</v>
      </c>
      <c r="AC22" s="127">
        <f t="array" ref="AC22">AB22+(COUNTIFS($AB$6:$AB22,AB22)-1)*0.00001</f>
        <v>4950.4809067288161</v>
      </c>
      <c r="AD22" s="127">
        <f t="shared" si="9"/>
        <v>4950.4809067288161</v>
      </c>
      <c r="AE22" s="140">
        <f t="shared" si="10"/>
        <v>17</v>
      </c>
      <c r="AF22" s="120" t="str">
        <f t="shared" si="11"/>
        <v>KLEIN EMBLEMA</v>
      </c>
      <c r="AG22" s="96"/>
      <c r="AH22" s="139">
        <f t="array" ref="AH22">IFERROR(AVERAGE(IF(H22:K22&gt;1,H22:K22)),0)</f>
        <v>5079.5819730530329</v>
      </c>
      <c r="AI22" s="127">
        <f t="array" ref="AI22">AH22+(COUNTIFS($AH$6:$AH22,AH22)-1)*0.00001</f>
        <v>5079.5819730530329</v>
      </c>
      <c r="AJ22" s="127">
        <f t="shared" si="19"/>
        <v>5079.5819730530329</v>
      </c>
      <c r="AK22" s="140">
        <f t="shared" si="20"/>
        <v>17</v>
      </c>
      <c r="AL22" s="120" t="str">
        <f t="shared" si="21"/>
        <v>KLEIN EMBLEMA</v>
      </c>
    </row>
    <row r="23" spans="1:38" ht="15" customHeight="1" x14ac:dyDescent="0.25">
      <c r="A23" s="187">
        <v>1</v>
      </c>
      <c r="B23" s="182" t="str">
        <f>Fechas!D23</f>
        <v>KLEIN EXTREMO</v>
      </c>
      <c r="C23" s="16">
        <v>5010.8102404617248</v>
      </c>
      <c r="D23" s="16">
        <v>5540.411397892668</v>
      </c>
      <c r="E23" s="16">
        <v>5928.9743204067863</v>
      </c>
      <c r="F23" s="16"/>
      <c r="G23" s="129">
        <f t="shared" si="1"/>
        <v>5493.398652920393</v>
      </c>
      <c r="H23" s="16">
        <v>5253.6924297746082</v>
      </c>
      <c r="I23" s="16">
        <v>4598.236835730826</v>
      </c>
      <c r="J23" s="16">
        <v>5433.6975747081251</v>
      </c>
      <c r="K23" s="16"/>
      <c r="L23" s="129">
        <f t="shared" si="2"/>
        <v>5095.2089467378528</v>
      </c>
      <c r="M23" s="176"/>
      <c r="N23" s="132" t="str">
        <f t="shared" si="15"/>
        <v>SARANDÍ</v>
      </c>
      <c r="O23" s="129">
        <f t="shared" si="16"/>
        <v>4944.6269082061217</v>
      </c>
      <c r="P23" s="125" t="str">
        <f t="shared" si="17"/>
        <v>IS CARPINTERO</v>
      </c>
      <c r="Q23" s="129">
        <f t="shared" si="18"/>
        <v>4950.6550976410481</v>
      </c>
      <c r="R23" s="176"/>
      <c r="S23" s="227" t="str">
        <f t="shared" si="7"/>
        <v>IS CARPINTERO</v>
      </c>
      <c r="T23" s="176">
        <f t="shared" si="8"/>
        <v>4950.6550976410481</v>
      </c>
      <c r="U23" s="223">
        <f t="shared" si="0"/>
        <v>4906.4442969597367</v>
      </c>
      <c r="V23" s="4"/>
      <c r="W23" s="4"/>
      <c r="X23" s="4"/>
      <c r="AA23" s="115">
        <f>ROWS($B$6:B23)</f>
        <v>18</v>
      </c>
      <c r="AB23" s="127">
        <f t="array" ref="AB23">IFERROR(AVERAGE(IF(C23:F23&gt;1,C23:F23)),0)</f>
        <v>5493.398652920393</v>
      </c>
      <c r="AC23" s="127">
        <f t="array" ref="AC23">AB23+(COUNTIFS($AB$6:$AB23,AB23)-1)*0.00001</f>
        <v>5493.398652920393</v>
      </c>
      <c r="AD23" s="127">
        <f t="shared" si="9"/>
        <v>4944.6269082061217</v>
      </c>
      <c r="AE23" s="140">
        <f t="shared" si="10"/>
        <v>29</v>
      </c>
      <c r="AF23" s="120" t="str">
        <f t="shared" si="11"/>
        <v>SARANDÍ</v>
      </c>
      <c r="AG23" s="96"/>
      <c r="AH23" s="139">
        <f t="array" ref="AH23">IFERROR(AVERAGE(IF(H23:K23&gt;1,H23:K23)),0)</f>
        <v>5095.2089467378528</v>
      </c>
      <c r="AI23" s="127">
        <f t="array" ref="AI23">AH23+(COUNTIFS($AH$6:$AH23,AH23)-1)*0.00001</f>
        <v>5095.2089467378528</v>
      </c>
      <c r="AJ23" s="127">
        <f t="shared" si="19"/>
        <v>4950.6550976410481</v>
      </c>
      <c r="AK23" s="140">
        <f t="shared" si="20"/>
        <v>14</v>
      </c>
      <c r="AL23" s="120" t="str">
        <f t="shared" si="21"/>
        <v>IS CARPINTERO</v>
      </c>
    </row>
    <row r="24" spans="1:38" ht="15" customHeight="1" x14ac:dyDescent="0.25">
      <c r="A24" s="187">
        <v>1</v>
      </c>
      <c r="B24" s="182" t="str">
        <f>Fechas!D24</f>
        <v>LAUREL</v>
      </c>
      <c r="C24" s="16">
        <v>3817.5146105043727</v>
      </c>
      <c r="D24" s="16">
        <v>4892.0545766684627</v>
      </c>
      <c r="E24" s="16">
        <v>4725.5538565536399</v>
      </c>
      <c r="F24" s="16"/>
      <c r="G24" s="129">
        <f t="shared" si="1"/>
        <v>4478.3743479088253</v>
      </c>
      <c r="H24" s="16">
        <v>4408.915006545345</v>
      </c>
      <c r="I24" s="16">
        <v>4063.8687655018293</v>
      </c>
      <c r="J24" s="16">
        <v>4204.2564407700875</v>
      </c>
      <c r="K24" s="16"/>
      <c r="L24" s="129">
        <f t="shared" si="2"/>
        <v>4225.6800709390873</v>
      </c>
      <c r="M24" s="176"/>
      <c r="N24" s="132" t="str">
        <f t="shared" si="15"/>
        <v>IS CARPINTERO</v>
      </c>
      <c r="O24" s="129">
        <f t="shared" si="16"/>
        <v>4906.4442969597367</v>
      </c>
      <c r="P24" s="125" t="str">
        <f t="shared" si="17"/>
        <v>765</v>
      </c>
      <c r="Q24" s="129">
        <f t="shared" si="18"/>
        <v>4928.286809855862</v>
      </c>
      <c r="R24" s="176"/>
      <c r="S24" s="227" t="str">
        <f t="shared" si="7"/>
        <v>765</v>
      </c>
      <c r="T24" s="176">
        <f t="shared" si="8"/>
        <v>4928.286809855862</v>
      </c>
      <c r="U24" s="223">
        <f t="shared" si="0"/>
        <v>4798.008465694088</v>
      </c>
      <c r="V24" s="4"/>
      <c r="W24" s="4"/>
      <c r="X24" s="4"/>
      <c r="AA24" s="115">
        <f>ROWS($B$6:B24)</f>
        <v>19</v>
      </c>
      <c r="AB24" s="127">
        <f t="array" ref="AB24">IFERROR(AVERAGE(IF(C24:F24&gt;1,C24:F24)),0)</f>
        <v>4478.3743479088253</v>
      </c>
      <c r="AC24" s="127">
        <f t="array" ref="AC24">AB24+(COUNTIFS($AB$6:$AB24,AB24)-1)*0.00001</f>
        <v>4478.3743479088253</v>
      </c>
      <c r="AD24" s="127">
        <f t="shared" si="9"/>
        <v>4906.4442969597367</v>
      </c>
      <c r="AE24" s="140">
        <f t="shared" si="10"/>
        <v>14</v>
      </c>
      <c r="AF24" s="120" t="str">
        <f t="shared" si="11"/>
        <v>IS CARPINTERO</v>
      </c>
      <c r="AG24" s="96"/>
      <c r="AH24" s="139">
        <f t="array" ref="AH24">IFERROR(AVERAGE(IF(H24:K24&gt;1,H24:K24)),0)</f>
        <v>4225.6800709390873</v>
      </c>
      <c r="AI24" s="127">
        <f t="array" ref="AI24">AH24+(COUNTIFS($AH$6:$AH24,AH24)-1)*0.00001</f>
        <v>4225.6800709390873</v>
      </c>
      <c r="AJ24" s="127">
        <f t="shared" si="19"/>
        <v>4928.286809855862</v>
      </c>
      <c r="AK24" s="140">
        <f t="shared" si="20"/>
        <v>1</v>
      </c>
      <c r="AL24" s="120" t="str">
        <f t="shared" si="21"/>
        <v>765</v>
      </c>
    </row>
    <row r="25" spans="1:38" ht="15" customHeight="1" x14ac:dyDescent="0.25">
      <c r="A25" s="187">
        <v>1</v>
      </c>
      <c r="B25" s="182" t="str">
        <f>Fechas!D25</f>
        <v>LG AZULEJO</v>
      </c>
      <c r="C25" s="16">
        <v>3933.5493097229137</v>
      </c>
      <c r="D25" s="16">
        <v>4285.3910667351711</v>
      </c>
      <c r="E25" s="16">
        <v>4509.4975869235195</v>
      </c>
      <c r="F25" s="16"/>
      <c r="G25" s="129">
        <f t="shared" si="1"/>
        <v>4242.8126544605357</v>
      </c>
      <c r="H25" s="16">
        <v>5545.7086778088387</v>
      </c>
      <c r="I25" s="16">
        <v>4368.2748201430886</v>
      </c>
      <c r="J25" s="16">
        <v>4054.388616787819</v>
      </c>
      <c r="K25" s="16"/>
      <c r="L25" s="129">
        <f t="shared" si="2"/>
        <v>4656.1240382465821</v>
      </c>
      <c r="M25" s="176"/>
      <c r="N25" s="132" t="str">
        <f t="shared" si="15"/>
        <v>ACA 502</v>
      </c>
      <c r="O25" s="129">
        <f t="shared" si="16"/>
        <v>4811.89122320153</v>
      </c>
      <c r="P25" s="125" t="str">
        <f t="shared" si="17"/>
        <v>NEO 50T23</v>
      </c>
      <c r="Q25" s="129">
        <f t="shared" si="18"/>
        <v>4916.827961694923</v>
      </c>
      <c r="R25" s="176"/>
      <c r="S25" s="227" t="str">
        <f t="shared" si="7"/>
        <v>NEO 50T23</v>
      </c>
      <c r="T25" s="176">
        <f t="shared" si="8"/>
        <v>4916.827961694923</v>
      </c>
      <c r="U25" s="223">
        <f t="shared" si="0"/>
        <v>4267.0138009534112</v>
      </c>
      <c r="V25" s="4"/>
      <c r="W25" s="4"/>
      <c r="X25" s="4"/>
      <c r="AA25" s="115">
        <f>ROWS($B$6:B25)</f>
        <v>20</v>
      </c>
      <c r="AB25" s="127">
        <f t="array" ref="AB25">IFERROR(AVERAGE(IF(C25:F25&gt;1,C25:F25)),0)</f>
        <v>4242.8126544605357</v>
      </c>
      <c r="AC25" s="127">
        <f t="array" ref="AC25">AB25+(COUNTIFS($AB$6:$AB25,AB25)-1)*0.00001</f>
        <v>4242.8126544605357</v>
      </c>
      <c r="AD25" s="127">
        <f t="shared" si="9"/>
        <v>4811.89122320153</v>
      </c>
      <c r="AE25" s="140">
        <f t="shared" si="10"/>
        <v>5</v>
      </c>
      <c r="AF25" s="120" t="str">
        <f t="shared" si="11"/>
        <v>ACA 502</v>
      </c>
      <c r="AG25" s="96"/>
      <c r="AH25" s="139">
        <f t="array" ref="AH25">IFERROR(AVERAGE(IF(H25:K25&gt;1,H25:K25)),0)</f>
        <v>4656.1240382465821</v>
      </c>
      <c r="AI25" s="127">
        <f t="array" ref="AI25">AH25+(COUNTIFS($AH$6:$AH25,AH25)-1)*0.00001</f>
        <v>4656.1240382465821</v>
      </c>
      <c r="AJ25" s="127">
        <f t="shared" si="19"/>
        <v>4916.827961694923</v>
      </c>
      <c r="AK25" s="140">
        <f t="shared" si="20"/>
        <v>26</v>
      </c>
      <c r="AL25" s="120" t="str">
        <f t="shared" si="21"/>
        <v>NEO 50T23</v>
      </c>
    </row>
    <row r="26" spans="1:38" ht="15" customHeight="1" x14ac:dyDescent="0.25">
      <c r="A26" s="187">
        <v>1</v>
      </c>
      <c r="B26" s="182" t="str">
        <f>Fechas!D26</f>
        <v>LG BAYO</v>
      </c>
      <c r="C26" s="16">
        <v>5391.3485467591718</v>
      </c>
      <c r="D26" s="16">
        <v>5797.6761155507129</v>
      </c>
      <c r="E26" s="16">
        <v>5412.4564670067512</v>
      </c>
      <c r="F26" s="16"/>
      <c r="G26" s="129">
        <f t="shared" si="1"/>
        <v>5533.8270431055453</v>
      </c>
      <c r="H26" s="16">
        <v>5757.3959910313497</v>
      </c>
      <c r="I26" s="16">
        <v>5599.6635342339096</v>
      </c>
      <c r="J26" s="16">
        <v>5564.8563633015046</v>
      </c>
      <c r="K26" s="16"/>
      <c r="L26" s="129">
        <f t="shared" si="2"/>
        <v>5640.6386295222546</v>
      </c>
      <c r="M26" s="176"/>
      <c r="N26" s="132" t="str">
        <f t="shared" si="15"/>
        <v>ACA 363</v>
      </c>
      <c r="O26" s="129">
        <f t="shared" si="16"/>
        <v>4810.388717383953</v>
      </c>
      <c r="P26" s="125" t="str">
        <f t="shared" si="17"/>
        <v>BUCK PACÍFICO</v>
      </c>
      <c r="Q26" s="129">
        <f t="shared" si="18"/>
        <v>4762.1625374292789</v>
      </c>
      <c r="R26" s="176"/>
      <c r="S26" s="227" t="str">
        <f t="shared" si="7"/>
        <v>BUCK PACÍFICO</v>
      </c>
      <c r="T26" s="176">
        <f t="shared" si="8"/>
        <v>4762.1625374292789</v>
      </c>
      <c r="U26" s="223">
        <f t="shared" si="0"/>
        <v>5430.8131366976186</v>
      </c>
      <c r="V26" s="4"/>
      <c r="W26" s="4"/>
      <c r="X26" s="4"/>
      <c r="AA26" s="115">
        <f>ROWS($B$6:B26)</f>
        <v>21</v>
      </c>
      <c r="AB26" s="127">
        <f t="array" ref="AB26">IFERROR(AVERAGE(IF(C26:F26&gt;1,C26:F26)),0)</f>
        <v>5533.8270431055453</v>
      </c>
      <c r="AC26" s="127">
        <f t="array" ref="AC26">AB26+(COUNTIFS($AB$6:$AB26,AB26)-1)*0.00001</f>
        <v>5533.8270431055453</v>
      </c>
      <c r="AD26" s="127">
        <f t="shared" si="9"/>
        <v>4810.388717383953</v>
      </c>
      <c r="AE26" s="140">
        <f t="shared" si="10"/>
        <v>3</v>
      </c>
      <c r="AF26" s="120" t="str">
        <f t="shared" si="11"/>
        <v>ACA 363</v>
      </c>
      <c r="AG26" s="96"/>
      <c r="AH26" s="139">
        <f t="array" ref="AH26">IFERROR(AVERAGE(IF(H26:K26&gt;1,H26:K26)),0)</f>
        <v>5640.6386295222546</v>
      </c>
      <c r="AI26" s="127">
        <f t="array" ref="AI26">AH26+(COUNTIFS($AH$6:$AH26,AH26)-1)*0.00001</f>
        <v>5640.6386295222546</v>
      </c>
      <c r="AJ26" s="127">
        <f t="shared" si="19"/>
        <v>4762.1625374292789</v>
      </c>
      <c r="AK26" s="140">
        <f t="shared" si="20"/>
        <v>11</v>
      </c>
      <c r="AL26" s="120" t="str">
        <f t="shared" si="21"/>
        <v>BUCK PACÍFICO</v>
      </c>
    </row>
    <row r="27" spans="1:38" ht="15" customHeight="1" x14ac:dyDescent="0.25">
      <c r="A27" s="187">
        <v>1</v>
      </c>
      <c r="B27" s="182" t="str">
        <f>Fechas!D27</f>
        <v>LG LOBUNO</v>
      </c>
      <c r="C27" s="16">
        <v>4737.6862024299262</v>
      </c>
      <c r="D27" s="16">
        <v>5918.0106101219908</v>
      </c>
      <c r="E27" s="16">
        <v>6055.9783557579203</v>
      </c>
      <c r="F27" s="16"/>
      <c r="G27" s="129">
        <f t="shared" si="1"/>
        <v>5570.5583894366127</v>
      </c>
      <c r="H27" s="16">
        <v>5914.2354357691947</v>
      </c>
      <c r="I27" s="16">
        <v>5354.1315139510434</v>
      </c>
      <c r="J27" s="16">
        <v>4570.2157322973535</v>
      </c>
      <c r="K27" s="16"/>
      <c r="L27" s="129">
        <f t="shared" si="2"/>
        <v>5279.5275606725309</v>
      </c>
      <c r="M27" s="176"/>
      <c r="N27" s="132" t="str">
        <f t="shared" si="15"/>
        <v>765</v>
      </c>
      <c r="O27" s="129">
        <f t="shared" si="16"/>
        <v>4798.008465694088</v>
      </c>
      <c r="P27" s="125" t="str">
        <f t="shared" si="17"/>
        <v>MS INTA BONAERENSE 122</v>
      </c>
      <c r="Q27" s="129">
        <f t="shared" si="18"/>
        <v>4739.7592248066958</v>
      </c>
      <c r="R27" s="176"/>
      <c r="S27" s="227" t="str">
        <f t="shared" si="7"/>
        <v>MS INTA BONAERENSE 122</v>
      </c>
      <c r="T27" s="176">
        <f t="shared" si="8"/>
        <v>4739.7592248066958</v>
      </c>
      <c r="U27" s="223">
        <f t="shared" si="0"/>
        <v>3658.5388491975191</v>
      </c>
      <c r="V27" s="4"/>
      <c r="W27" s="4"/>
      <c r="X27" s="4"/>
      <c r="AA27" s="115">
        <f>ROWS($B$6:B27)</f>
        <v>22</v>
      </c>
      <c r="AB27" s="127">
        <f t="array" ref="AB27">IFERROR(AVERAGE(IF(C27:F27&gt;1,C27:F27)),0)</f>
        <v>5570.5583894366127</v>
      </c>
      <c r="AC27" s="127">
        <f t="array" ref="AC27">AB27+(COUNTIFS($AB$6:$AB27,AB27)-1)*0.00001</f>
        <v>5570.5583894366127</v>
      </c>
      <c r="AD27" s="127">
        <f t="shared" si="9"/>
        <v>4798.008465694088</v>
      </c>
      <c r="AE27" s="140">
        <f t="shared" si="10"/>
        <v>1</v>
      </c>
      <c r="AF27" s="120" t="str">
        <f t="shared" si="11"/>
        <v>765</v>
      </c>
      <c r="AG27" s="96"/>
      <c r="AH27" s="139">
        <f t="array" ref="AH27">IFERROR(AVERAGE(IF(H27:K27&gt;1,H27:K27)),0)</f>
        <v>5279.5275606725309</v>
      </c>
      <c r="AI27" s="127">
        <f t="array" ref="AI27">AH27+(COUNTIFS($AH$6:$AH27,AH27)-1)*0.00001</f>
        <v>5279.5275606725309</v>
      </c>
      <c r="AJ27" s="127">
        <f t="shared" si="19"/>
        <v>4739.7592248066958</v>
      </c>
      <c r="AK27" s="140">
        <f t="shared" si="20"/>
        <v>24</v>
      </c>
      <c r="AL27" s="120" t="str">
        <f t="shared" si="21"/>
        <v>MS INTA BONAERENSE 122</v>
      </c>
    </row>
    <row r="28" spans="1:38" ht="15" customHeight="1" x14ac:dyDescent="0.25">
      <c r="A28" s="187">
        <v>1</v>
      </c>
      <c r="B28" s="182" t="str">
        <f>Fechas!D28</f>
        <v>LIMAY</v>
      </c>
      <c r="C28" s="16">
        <v>5737.525711921593</v>
      </c>
      <c r="D28" s="16">
        <v>5790.2832708465694</v>
      </c>
      <c r="E28" s="16">
        <v>5445.0203436999118</v>
      </c>
      <c r="F28" s="16"/>
      <c r="G28" s="129">
        <f t="shared" si="1"/>
        <v>5657.6097754893572</v>
      </c>
      <c r="H28" s="16">
        <v>4798.5322907425989</v>
      </c>
      <c r="I28" s="16">
        <v>5989.8067712068632</v>
      </c>
      <c r="J28" s="16">
        <v>5091.1789166758463</v>
      </c>
      <c r="K28" s="16"/>
      <c r="L28" s="129">
        <f t="shared" si="2"/>
        <v>5293.1726595417695</v>
      </c>
      <c r="M28" s="176"/>
      <c r="N28" s="132" t="str">
        <f t="shared" si="15"/>
        <v>SY 109</v>
      </c>
      <c r="O28" s="129">
        <f t="shared" si="16"/>
        <v>4734.4907598952368</v>
      </c>
      <c r="P28" s="125" t="str">
        <f t="shared" si="17"/>
        <v>LG AZULEJO</v>
      </c>
      <c r="Q28" s="129">
        <f t="shared" si="18"/>
        <v>4656.1240382465821</v>
      </c>
      <c r="R28" s="176"/>
      <c r="S28" s="227" t="str">
        <f t="shared" si="7"/>
        <v>LG AZULEJO</v>
      </c>
      <c r="T28" s="176">
        <f t="shared" si="8"/>
        <v>4656.1240382465821</v>
      </c>
      <c r="U28" s="223">
        <f t="shared" si="0"/>
        <v>4242.8126544605357</v>
      </c>
      <c r="V28" s="4"/>
      <c r="W28" s="4"/>
      <c r="X28" s="4"/>
      <c r="AA28" s="115">
        <f>ROWS($B$6:B28)</f>
        <v>23</v>
      </c>
      <c r="AB28" s="127">
        <f t="array" ref="AB28">IFERROR(AVERAGE(IF(C28:F28&gt;1,C28:F28)),0)</f>
        <v>5657.6097754893572</v>
      </c>
      <c r="AC28" s="127">
        <f t="array" ref="AC28">AB28+(COUNTIFS($AB$6:$AB28,AB28)-1)*0.00001</f>
        <v>5657.6097754893572</v>
      </c>
      <c r="AD28" s="127">
        <f t="shared" si="9"/>
        <v>4734.4907598952368</v>
      </c>
      <c r="AE28" s="140">
        <f t="shared" si="10"/>
        <v>30</v>
      </c>
      <c r="AF28" s="120" t="str">
        <f t="shared" si="11"/>
        <v>SY 109</v>
      </c>
      <c r="AG28" s="96"/>
      <c r="AH28" s="139">
        <f t="array" ref="AH28">IFERROR(AVERAGE(IF(H28:K28&gt;1,H28:K28)),0)</f>
        <v>5293.1726595417695</v>
      </c>
      <c r="AI28" s="127">
        <f t="array" ref="AI28">AH28+(COUNTIFS($AH$6:$AH28,AH28)-1)*0.00001</f>
        <v>5293.1726595417695</v>
      </c>
      <c r="AJ28" s="127">
        <f t="shared" si="19"/>
        <v>4656.1240382465821</v>
      </c>
      <c r="AK28" s="140">
        <f t="shared" si="20"/>
        <v>20</v>
      </c>
      <c r="AL28" s="120" t="str">
        <f t="shared" si="21"/>
        <v>LG AZULEJO</v>
      </c>
    </row>
    <row r="29" spans="1:38" ht="15" customHeight="1" x14ac:dyDescent="0.25">
      <c r="A29" s="187">
        <v>1</v>
      </c>
      <c r="B29" s="182" t="str">
        <f>Fechas!D29</f>
        <v>MS INTA BONAERENSE 122</v>
      </c>
      <c r="C29" s="16">
        <v>3286.446811449598</v>
      </c>
      <c r="D29" s="16">
        <v>3867.0768098857475</v>
      </c>
      <c r="E29" s="16">
        <v>3822.0929262572122</v>
      </c>
      <c r="F29" s="16"/>
      <c r="G29" s="129">
        <f t="shared" si="1"/>
        <v>3658.5388491975191</v>
      </c>
      <c r="H29" s="16">
        <v>5280.944955830184</v>
      </c>
      <c r="I29" s="16">
        <v>4651.8096265692666</v>
      </c>
      <c r="J29" s="16">
        <v>4286.5230920206359</v>
      </c>
      <c r="K29" s="16"/>
      <c r="L29" s="129">
        <f t="shared" si="2"/>
        <v>4739.7592248066958</v>
      </c>
      <c r="M29" s="176"/>
      <c r="N29" s="132" t="str">
        <f t="shared" si="15"/>
        <v>ACA 364</v>
      </c>
      <c r="O29" s="129">
        <f t="shared" si="16"/>
        <v>4696.2191179170813</v>
      </c>
      <c r="P29" s="125" t="str">
        <f t="shared" si="17"/>
        <v>SARANDÍ</v>
      </c>
      <c r="Q29" s="129">
        <f t="shared" si="18"/>
        <v>4512.0759341974835</v>
      </c>
      <c r="R29" s="176"/>
      <c r="S29" s="227" t="str">
        <f t="shared" si="7"/>
        <v>SARANDÍ</v>
      </c>
      <c r="T29" s="176">
        <f t="shared" si="8"/>
        <v>4512.0759341974835</v>
      </c>
      <c r="U29" s="223">
        <f t="shared" si="0"/>
        <v>4944.6269082061217</v>
      </c>
      <c r="V29" s="4"/>
      <c r="W29" s="4"/>
      <c r="X29" s="4"/>
      <c r="AA29" s="115">
        <f>ROWS($B$6:B29)</f>
        <v>24</v>
      </c>
      <c r="AB29" s="127">
        <f t="array" ref="AB29">IFERROR(AVERAGE(IF(C29:F29&gt;1,C29:F29)),0)</f>
        <v>3658.5388491975191</v>
      </c>
      <c r="AC29" s="127">
        <f t="array" ref="AC29">AB29+(COUNTIFS($AB$6:$AB29,AB29)-1)*0.00001</f>
        <v>3658.5388491975191</v>
      </c>
      <c r="AD29" s="127">
        <f t="shared" si="9"/>
        <v>4696.2191179170813</v>
      </c>
      <c r="AE29" s="140">
        <f t="shared" si="10"/>
        <v>4</v>
      </c>
      <c r="AF29" s="120" t="str">
        <f t="shared" si="11"/>
        <v>ACA 364</v>
      </c>
      <c r="AG29" s="96"/>
      <c r="AH29" s="139">
        <f t="array" ref="AH29">IFERROR(AVERAGE(IF(H29:K29&gt;1,H29:K29)),0)</f>
        <v>4739.7592248066958</v>
      </c>
      <c r="AI29" s="127">
        <f t="array" ref="AI29">AH29+(COUNTIFS($AH$6:$AH29,AH29)-1)*0.00001</f>
        <v>4739.7592248066958</v>
      </c>
      <c r="AJ29" s="127">
        <f t="shared" si="19"/>
        <v>4512.0759341974835</v>
      </c>
      <c r="AK29" s="140">
        <f t="shared" si="20"/>
        <v>29</v>
      </c>
      <c r="AL29" s="120" t="str">
        <f t="shared" si="21"/>
        <v>SARANDÍ</v>
      </c>
    </row>
    <row r="30" spans="1:38" ht="15" customHeight="1" x14ac:dyDescent="0.25">
      <c r="A30" s="187">
        <v>1</v>
      </c>
      <c r="B30" s="182" t="str">
        <f>Fechas!D30</f>
        <v>MS INTA BONAERENSE 324</v>
      </c>
      <c r="C30" s="16">
        <v>5282.7468549360128</v>
      </c>
      <c r="D30" s="16">
        <v>4825.8892434002237</v>
      </c>
      <c r="E30" s="16">
        <v>5259.834520557928</v>
      </c>
      <c r="F30" s="16"/>
      <c r="G30" s="129">
        <f t="shared" si="1"/>
        <v>5122.8235396313876</v>
      </c>
      <c r="H30" s="16">
        <v>6270.7350061637308</v>
      </c>
      <c r="I30" s="16">
        <v>4115.2516487330786</v>
      </c>
      <c r="J30" s="16">
        <v>5149.2901125364187</v>
      </c>
      <c r="K30" s="16"/>
      <c r="L30" s="129">
        <f t="shared" si="2"/>
        <v>5178.4255891444091</v>
      </c>
      <c r="M30" s="176"/>
      <c r="N30" s="132" t="str">
        <f t="shared" si="15"/>
        <v>LAUREL</v>
      </c>
      <c r="O30" s="129">
        <f t="shared" si="16"/>
        <v>4478.3743479088253</v>
      </c>
      <c r="P30" s="125" t="str">
        <f t="shared" si="17"/>
        <v>TRAFUL HB4</v>
      </c>
      <c r="Q30" s="129">
        <f t="shared" si="18"/>
        <v>4380.0064456691143</v>
      </c>
      <c r="R30" s="176"/>
      <c r="S30" s="227" t="str">
        <f t="shared" si="7"/>
        <v>TRAFUL HB4</v>
      </c>
      <c r="T30" s="176">
        <f t="shared" si="8"/>
        <v>4380.0064456691143</v>
      </c>
      <c r="U30" s="223">
        <f t="shared" si="0"/>
        <v>4380.0984611481063</v>
      </c>
      <c r="V30" s="4"/>
      <c r="W30" s="4"/>
      <c r="X30" s="4"/>
      <c r="AA30" s="115">
        <f>ROWS($B$6:B30)</f>
        <v>25</v>
      </c>
      <c r="AB30" s="127">
        <f t="array" ref="AB30">IFERROR(AVERAGE(IF(C30:F30&gt;1,C30:F30)),0)</f>
        <v>5122.8235396313876</v>
      </c>
      <c r="AC30" s="127">
        <f t="array" ref="AC30">AB30+(COUNTIFS($AB$6:$AB30,AB30)-1)*0.00001</f>
        <v>5122.8235396313876</v>
      </c>
      <c r="AD30" s="127">
        <f t="shared" si="9"/>
        <v>4478.3743479088253</v>
      </c>
      <c r="AE30" s="140">
        <f t="shared" si="10"/>
        <v>19</v>
      </c>
      <c r="AF30" s="120" t="str">
        <f t="shared" si="11"/>
        <v>LAUREL</v>
      </c>
      <c r="AG30" s="96"/>
      <c r="AH30" s="139">
        <f t="array" ref="AH30">IFERROR(AVERAGE(IF(H30:K30&gt;1,H30:K30)),0)</f>
        <v>5178.4255891444091</v>
      </c>
      <c r="AI30" s="127">
        <f t="array" ref="AI30">AH30+(COUNTIFS($AH$6:$AH30,AH30)-1)*0.00001</f>
        <v>5178.4255891444091</v>
      </c>
      <c r="AJ30" s="127">
        <f t="shared" si="19"/>
        <v>4380.0064456691143</v>
      </c>
      <c r="AK30" s="140">
        <f t="shared" si="20"/>
        <v>33</v>
      </c>
      <c r="AL30" s="120" t="str">
        <f t="shared" si="21"/>
        <v>TRAFUL HB4</v>
      </c>
    </row>
    <row r="31" spans="1:38" ht="15" customHeight="1" x14ac:dyDescent="0.25">
      <c r="A31" s="187">
        <v>1</v>
      </c>
      <c r="B31" s="182" t="str">
        <f>Fechas!D31</f>
        <v>NEO 50T23</v>
      </c>
      <c r="C31" s="16">
        <v>4300.3715621642377</v>
      </c>
      <c r="D31" s="16">
        <v>4338.7833304390997</v>
      </c>
      <c r="E31" s="16">
        <v>4161.8865102568961</v>
      </c>
      <c r="F31" s="16"/>
      <c r="G31" s="129">
        <f t="shared" si="1"/>
        <v>4267.0138009534112</v>
      </c>
      <c r="H31" s="16">
        <v>4736.4569756008323</v>
      </c>
      <c r="I31" s="16">
        <v>5394.1763345164318</v>
      </c>
      <c r="J31" s="16">
        <v>4619.850574967506</v>
      </c>
      <c r="K31" s="16"/>
      <c r="L31" s="129">
        <f t="shared" si="2"/>
        <v>4916.827961694923</v>
      </c>
      <c r="M31" s="176"/>
      <c r="N31" s="132" t="str">
        <f t="shared" si="15"/>
        <v>TIMBÓ</v>
      </c>
      <c r="O31" s="129">
        <f t="shared" si="16"/>
        <v>4420.2902022429653</v>
      </c>
      <c r="P31" s="125" t="str">
        <f t="shared" si="17"/>
        <v>ACA 363</v>
      </c>
      <c r="Q31" s="129">
        <f t="shared" si="18"/>
        <v>4332.1108040717654</v>
      </c>
      <c r="R31" s="176"/>
      <c r="S31" s="227" t="str">
        <f t="shared" si="7"/>
        <v>ACA 363</v>
      </c>
      <c r="T31" s="176">
        <f t="shared" si="8"/>
        <v>4332.1108040717654</v>
      </c>
      <c r="U31" s="223">
        <f t="shared" si="0"/>
        <v>4810.388717383953</v>
      </c>
      <c r="V31" s="4"/>
      <c r="W31" s="4"/>
      <c r="X31" s="4"/>
      <c r="AA31" s="115">
        <f>ROWS($B$6:B31)</f>
        <v>26</v>
      </c>
      <c r="AB31" s="127">
        <f t="array" ref="AB31">IFERROR(AVERAGE(IF(C31:F31&gt;1,C31:F31)),0)</f>
        <v>4267.0138009534112</v>
      </c>
      <c r="AC31" s="127">
        <f t="array" ref="AC31">AB31+(COUNTIFS($AB$6:$AB31,AB31)-1)*0.00001</f>
        <v>4267.0138009534112</v>
      </c>
      <c r="AD31" s="127">
        <f t="shared" si="9"/>
        <v>4420.2902022429653</v>
      </c>
      <c r="AE31" s="140">
        <f t="shared" si="10"/>
        <v>32</v>
      </c>
      <c r="AF31" s="120" t="str">
        <f t="shared" si="11"/>
        <v>TIMBÓ</v>
      </c>
      <c r="AG31" s="96"/>
      <c r="AH31" s="139">
        <f t="array" ref="AH31">IFERROR(AVERAGE(IF(H31:K31&gt;1,H31:K31)),0)</f>
        <v>4916.827961694923</v>
      </c>
      <c r="AI31" s="127">
        <f t="array" ref="AI31">AH31+(COUNTIFS($AH$6:$AH31,AH31)-1)*0.00001</f>
        <v>4916.827961694923</v>
      </c>
      <c r="AJ31" s="127">
        <f t="shared" si="19"/>
        <v>4332.1108040717654</v>
      </c>
      <c r="AK31" s="140">
        <f t="shared" si="20"/>
        <v>3</v>
      </c>
      <c r="AL31" s="120" t="str">
        <f t="shared" si="21"/>
        <v>ACA 363</v>
      </c>
    </row>
    <row r="32" spans="1:38" ht="15" customHeight="1" x14ac:dyDescent="0.25">
      <c r="A32" s="187">
        <v>1</v>
      </c>
      <c r="B32" s="182" t="str">
        <f>Fechas!D32</f>
        <v>PEHUÉN</v>
      </c>
      <c r="C32" s="16">
        <v>5973.0275252606152</v>
      </c>
      <c r="D32" s="16">
        <v>5081.5175045325141</v>
      </c>
      <c r="E32" s="16">
        <v>6599.9179508064581</v>
      </c>
      <c r="F32" s="16"/>
      <c r="G32" s="129">
        <f t="shared" si="1"/>
        <v>5884.8209935331952</v>
      </c>
      <c r="H32" s="16">
        <v>6275.5651816040145</v>
      </c>
      <c r="I32" s="16">
        <v>4806.5104389773105</v>
      </c>
      <c r="J32" s="16">
        <v>5993.4423387396091</v>
      </c>
      <c r="K32" s="16"/>
      <c r="L32" s="129">
        <f t="shared" si="2"/>
        <v>5691.8393197736441</v>
      </c>
      <c r="M32" s="176"/>
      <c r="N32" s="132" t="str">
        <f t="shared" si="15"/>
        <v>TRAFUL HB4</v>
      </c>
      <c r="O32" s="129">
        <f t="shared" si="16"/>
        <v>4380.0984611481063</v>
      </c>
      <c r="P32" s="125" t="str">
        <f t="shared" si="17"/>
        <v>TIMBÓ</v>
      </c>
      <c r="Q32" s="129">
        <f t="shared" si="18"/>
        <v>4285.3521299247141</v>
      </c>
      <c r="R32" s="176"/>
      <c r="S32" s="227" t="str">
        <f t="shared" si="7"/>
        <v>TIMBÓ</v>
      </c>
      <c r="T32" s="176">
        <f t="shared" si="8"/>
        <v>4285.3521299247141</v>
      </c>
      <c r="U32" s="223">
        <f t="shared" si="0"/>
        <v>4420.2902022429653</v>
      </c>
      <c r="V32" s="4"/>
      <c r="W32" s="4"/>
      <c r="X32" s="4"/>
      <c r="AA32" s="115">
        <f>ROWS($B$6:B32)</f>
        <v>27</v>
      </c>
      <c r="AB32" s="127">
        <f t="array" ref="AB32">IFERROR(AVERAGE(IF(C32:F32&gt;1,C32:F32)),0)</f>
        <v>5884.8209935331952</v>
      </c>
      <c r="AC32" s="127">
        <f t="array" ref="AC32">AB32+(COUNTIFS($AB$6:$AB32,AB32)-1)*0.00001</f>
        <v>5884.8209935331952</v>
      </c>
      <c r="AD32" s="127">
        <f t="shared" si="9"/>
        <v>4380.0984611481063</v>
      </c>
      <c r="AE32" s="140">
        <f t="shared" si="10"/>
        <v>33</v>
      </c>
      <c r="AF32" s="120" t="str">
        <f t="shared" si="11"/>
        <v>TRAFUL HB4</v>
      </c>
      <c r="AG32" s="96"/>
      <c r="AH32" s="139">
        <f t="array" ref="AH32">IFERROR(AVERAGE(IF(H32:K32&gt;1,H32:K32)),0)</f>
        <v>5691.8393197736441</v>
      </c>
      <c r="AI32" s="127">
        <f t="array" ref="AI32">AH32+(COUNTIFS($AH$6:$AH32,AH32)-1)*0.00001</f>
        <v>5691.8393197736441</v>
      </c>
      <c r="AJ32" s="127">
        <f t="shared" si="19"/>
        <v>4285.3521299247141</v>
      </c>
      <c r="AK32" s="140">
        <f t="shared" si="20"/>
        <v>32</v>
      </c>
      <c r="AL32" s="120" t="str">
        <f t="shared" si="21"/>
        <v>TIMBÓ</v>
      </c>
    </row>
    <row r="33" spans="1:38" ht="15" customHeight="1" x14ac:dyDescent="0.25">
      <c r="A33" s="187">
        <v>1</v>
      </c>
      <c r="B33" s="182" t="str">
        <f>Fechas!D33</f>
        <v>RGT BORSALINO</v>
      </c>
      <c r="C33" s="16">
        <v>3965.3929042773211</v>
      </c>
      <c r="D33" s="16">
        <v>3487.3562892622381</v>
      </c>
      <c r="E33" s="16">
        <v>4215.170896708627</v>
      </c>
      <c r="F33" s="16"/>
      <c r="G33" s="129">
        <f t="shared" si="1"/>
        <v>3889.3066967493955</v>
      </c>
      <c r="H33" s="16">
        <v>4335.3671530034962</v>
      </c>
      <c r="I33" s="16">
        <v>4461.1957728614825</v>
      </c>
      <c r="J33" s="16">
        <v>2951.8813279360511</v>
      </c>
      <c r="K33" s="16"/>
      <c r="L33" s="129">
        <f t="shared" si="2"/>
        <v>3916.1480846003433</v>
      </c>
      <c r="M33" s="176"/>
      <c r="N33" s="132" t="str">
        <f t="shared" si="15"/>
        <v>BASILIO</v>
      </c>
      <c r="O33" s="129">
        <f t="shared" si="16"/>
        <v>4299.2353281951837</v>
      </c>
      <c r="P33" s="125" t="str">
        <f t="shared" si="17"/>
        <v>ACA 502</v>
      </c>
      <c r="Q33" s="129">
        <f t="shared" si="18"/>
        <v>4252.2423520234415</v>
      </c>
      <c r="R33" s="176"/>
      <c r="S33" s="227" t="str">
        <f t="shared" si="7"/>
        <v>ACA 502</v>
      </c>
      <c r="T33" s="176">
        <f t="shared" si="8"/>
        <v>4252.2423520234415</v>
      </c>
      <c r="U33" s="223">
        <f t="shared" si="0"/>
        <v>4811.89122320153</v>
      </c>
      <c r="V33" s="4"/>
      <c r="W33" s="4"/>
      <c r="X33" s="4"/>
      <c r="AA33" s="115">
        <f>ROWS($B$6:B33)</f>
        <v>28</v>
      </c>
      <c r="AB33" s="127">
        <f t="array" ref="AB33">IFERROR(AVERAGE(IF(C33:F33&gt;1,C33:F33)),0)</f>
        <v>3889.3066967493955</v>
      </c>
      <c r="AC33" s="127">
        <f t="array" ref="AC33">AB33+(COUNTIFS($AB$6:$AB33,AB33)-1)*0.00001</f>
        <v>3889.3066967493955</v>
      </c>
      <c r="AD33" s="127">
        <f t="shared" si="9"/>
        <v>4299.2353281951837</v>
      </c>
      <c r="AE33" s="140">
        <f t="shared" si="10"/>
        <v>10</v>
      </c>
      <c r="AF33" s="120" t="str">
        <f t="shared" si="11"/>
        <v>BASILIO</v>
      </c>
      <c r="AG33" s="96"/>
      <c r="AH33" s="139">
        <f t="array" ref="AH33">IFERROR(AVERAGE(IF(H33:K33&gt;1,H33:K33)),0)</f>
        <v>3916.1480846003433</v>
      </c>
      <c r="AI33" s="127">
        <f t="array" ref="AI33">AH33+(COUNTIFS($AH$6:$AH33,AH33)-1)*0.00001</f>
        <v>3916.1480846003433</v>
      </c>
      <c r="AJ33" s="127">
        <f t="shared" si="19"/>
        <v>4252.2423520234415</v>
      </c>
      <c r="AK33" s="140">
        <f t="shared" si="20"/>
        <v>5</v>
      </c>
      <c r="AL33" s="120" t="str">
        <f t="shared" si="21"/>
        <v>ACA 502</v>
      </c>
    </row>
    <row r="34" spans="1:38" ht="15" customHeight="1" x14ac:dyDescent="0.25">
      <c r="A34" s="187">
        <v>1</v>
      </c>
      <c r="B34" s="182" t="str">
        <f>Fechas!D34</f>
        <v>SARANDÍ</v>
      </c>
      <c r="C34" s="16">
        <v>5072.6544184655204</v>
      </c>
      <c r="D34" s="16">
        <v>4433.1149465750341</v>
      </c>
      <c r="E34" s="16">
        <v>5328.1113595778106</v>
      </c>
      <c r="F34" s="16"/>
      <c r="G34" s="129">
        <f t="shared" si="1"/>
        <v>4944.6269082061217</v>
      </c>
      <c r="H34" s="16">
        <v>4895.3099553726033</v>
      </c>
      <c r="I34" s="16">
        <v>4268.3972768340009</v>
      </c>
      <c r="J34" s="16">
        <v>4372.5205703858464</v>
      </c>
      <c r="K34" s="16"/>
      <c r="L34" s="129">
        <f t="shared" si="2"/>
        <v>4512.0759341974835</v>
      </c>
      <c r="M34" s="176"/>
      <c r="N34" s="132" t="str">
        <f t="shared" si="15"/>
        <v>NEO 50T23</v>
      </c>
      <c r="O34" s="129">
        <f t="shared" si="16"/>
        <v>4267.0138009534112</v>
      </c>
      <c r="P34" s="125" t="str">
        <f t="shared" si="17"/>
        <v>LAUREL</v>
      </c>
      <c r="Q34" s="129">
        <f t="shared" si="18"/>
        <v>4225.6800709390873</v>
      </c>
      <c r="R34" s="176"/>
      <c r="S34" s="227" t="str">
        <f t="shared" si="7"/>
        <v>LAUREL</v>
      </c>
      <c r="T34" s="176">
        <f t="shared" si="8"/>
        <v>4225.6800709390873</v>
      </c>
      <c r="U34" s="223">
        <f t="shared" si="0"/>
        <v>4478.3743479088253</v>
      </c>
      <c r="V34" s="4"/>
      <c r="W34" s="4"/>
      <c r="X34" s="4"/>
      <c r="AA34" s="115">
        <f>ROWS($B$6:B34)</f>
        <v>29</v>
      </c>
      <c r="AB34" s="127">
        <f t="array" ref="AB34">IFERROR(AVERAGE(IF(C34:F34&gt;1,C34:F34)),0)</f>
        <v>4944.6269082061217</v>
      </c>
      <c r="AC34" s="127">
        <f t="array" ref="AC34">AB34+(COUNTIFS($AB$6:$AB34,AB34)-1)*0.00001</f>
        <v>4944.6269082061217</v>
      </c>
      <c r="AD34" s="127">
        <f t="shared" si="9"/>
        <v>4267.0138009534112</v>
      </c>
      <c r="AE34" s="140">
        <f t="shared" si="10"/>
        <v>26</v>
      </c>
      <c r="AF34" s="120" t="str">
        <f t="shared" si="11"/>
        <v>NEO 50T23</v>
      </c>
      <c r="AG34" s="96"/>
      <c r="AH34" s="139">
        <f t="array" ref="AH34">IFERROR(AVERAGE(IF(H34:K34&gt;1,H34:K34)),0)</f>
        <v>4512.0759341974835</v>
      </c>
      <c r="AI34" s="127">
        <f t="array" ref="AI34">AH34+(COUNTIFS($AH$6:$AH34,AH34)-1)*0.00001</f>
        <v>4512.0759341974835</v>
      </c>
      <c r="AJ34" s="127">
        <f t="shared" si="19"/>
        <v>4225.6800709390873</v>
      </c>
      <c r="AK34" s="140">
        <f t="shared" si="20"/>
        <v>19</v>
      </c>
      <c r="AL34" s="120" t="str">
        <f t="shared" si="21"/>
        <v>LAUREL</v>
      </c>
    </row>
    <row r="35" spans="1:38" ht="15" customHeight="1" x14ac:dyDescent="0.25">
      <c r="A35" s="187">
        <v>1</v>
      </c>
      <c r="B35" s="182" t="str">
        <f>Fechas!D35</f>
        <v>SY 109</v>
      </c>
      <c r="C35" s="16">
        <v>4435.2208463265752</v>
      </c>
      <c r="D35" s="16">
        <v>4872.4629246873192</v>
      </c>
      <c r="E35" s="16">
        <v>4895.7885086718179</v>
      </c>
      <c r="F35" s="19"/>
      <c r="G35" s="129">
        <f t="shared" si="1"/>
        <v>4734.4907598952368</v>
      </c>
      <c r="H35" s="16">
        <v>4578.7669565282531</v>
      </c>
      <c r="I35" s="16">
        <v>4881.7500380618894</v>
      </c>
      <c r="J35" s="16">
        <v>6156.0863647897395</v>
      </c>
      <c r="K35" s="19"/>
      <c r="L35" s="129">
        <f t="shared" si="2"/>
        <v>5205.5344531266273</v>
      </c>
      <c r="M35" s="176"/>
      <c r="N35" s="132" t="str">
        <f t="shared" si="15"/>
        <v>LG AZULEJO</v>
      </c>
      <c r="O35" s="129">
        <f t="shared" si="16"/>
        <v>4242.8126544605357</v>
      </c>
      <c r="P35" s="125" t="str">
        <f t="shared" si="17"/>
        <v>ACA 319</v>
      </c>
      <c r="Q35" s="129">
        <f t="shared" si="18"/>
        <v>4122.5116000260487</v>
      </c>
      <c r="R35" s="176"/>
      <c r="S35" s="227" t="str">
        <f t="shared" si="7"/>
        <v>ACA 319</v>
      </c>
      <c r="T35" s="176">
        <f t="shared" si="8"/>
        <v>4122.5116000260487</v>
      </c>
      <c r="U35" s="223">
        <f t="shared" si="0"/>
        <v>3999.0843508031298</v>
      </c>
      <c r="V35" s="4"/>
      <c r="W35" s="4"/>
      <c r="X35" s="4"/>
      <c r="AA35" s="115">
        <f>ROWS($B$6:B35)</f>
        <v>30</v>
      </c>
      <c r="AB35" s="127">
        <f t="array" ref="AB35">IFERROR(AVERAGE(IF(C35:F35&gt;1,C35:F35)),0)</f>
        <v>4734.4907598952368</v>
      </c>
      <c r="AC35" s="127">
        <f t="array" ref="AC35">AB35+(COUNTIFS($AB$6:$AB35,AB35)-1)*0.00001</f>
        <v>4734.4907598952368</v>
      </c>
      <c r="AD35" s="127">
        <f t="shared" si="9"/>
        <v>4242.8126544605357</v>
      </c>
      <c r="AE35" s="140">
        <f t="shared" si="10"/>
        <v>20</v>
      </c>
      <c r="AF35" s="120" t="str">
        <f t="shared" si="11"/>
        <v>LG AZULEJO</v>
      </c>
      <c r="AG35" s="96"/>
      <c r="AH35" s="139">
        <f t="array" ref="AH35">IFERROR(AVERAGE(IF(H35:K35&gt;1,H35:K35)),0)</f>
        <v>5205.5344531266273</v>
      </c>
      <c r="AI35" s="127">
        <f t="array" ref="AI35">AH35+(COUNTIFS($AH$6:$AH35,AH35)-1)*0.00001</f>
        <v>5205.5344531266273</v>
      </c>
      <c r="AJ35" s="127">
        <f t="shared" si="19"/>
        <v>4122.5116000260487</v>
      </c>
      <c r="AK35" s="140">
        <f t="shared" si="20"/>
        <v>2</v>
      </c>
      <c r="AL35" s="120" t="str">
        <f t="shared" si="21"/>
        <v>ACA 319</v>
      </c>
    </row>
    <row r="36" spans="1:38" ht="15" customHeight="1" x14ac:dyDescent="0.25">
      <c r="A36" s="187">
        <v>1</v>
      </c>
      <c r="B36" s="182" t="str">
        <f>Fechas!D36</f>
        <v>SY 134</v>
      </c>
      <c r="C36" s="16">
        <v>5350.7446250028452</v>
      </c>
      <c r="D36" s="16">
        <v>6316.2824935839089</v>
      </c>
      <c r="E36" s="16">
        <v>6055.0201652977366</v>
      </c>
      <c r="F36" s="19"/>
      <c r="G36" s="129">
        <f t="shared" si="1"/>
        <v>5907.3490946281636</v>
      </c>
      <c r="H36" s="16">
        <v>5695.267938516994</v>
      </c>
      <c r="I36" s="16">
        <v>4903.2018159816571</v>
      </c>
      <c r="J36" s="16">
        <v>5720.0600928813947</v>
      </c>
      <c r="K36" s="19"/>
      <c r="L36" s="129">
        <f t="shared" si="2"/>
        <v>5439.5099491266819</v>
      </c>
      <c r="M36" s="176"/>
      <c r="N36" s="132" t="str">
        <f t="shared" si="15"/>
        <v>ACA 319</v>
      </c>
      <c r="O36" s="129">
        <f t="shared" si="16"/>
        <v>3999.0843508031298</v>
      </c>
      <c r="P36" s="125" t="str">
        <f t="shared" si="17"/>
        <v>RGT BORSALINO</v>
      </c>
      <c r="Q36" s="129">
        <f t="shared" si="18"/>
        <v>3916.1480846003433</v>
      </c>
      <c r="R36" s="176"/>
      <c r="S36" s="227" t="str">
        <f t="shared" si="7"/>
        <v>RGT BORSALINO</v>
      </c>
      <c r="T36" s="176">
        <f t="shared" si="8"/>
        <v>3916.1480846003433</v>
      </c>
      <c r="U36" s="223">
        <f t="shared" si="0"/>
        <v>3889.3066967493955</v>
      </c>
      <c r="V36" s="4"/>
      <c r="W36" s="4"/>
      <c r="X36" s="4"/>
      <c r="AA36" s="115">
        <f>ROWS($B$6:B36)</f>
        <v>31</v>
      </c>
      <c r="AB36" s="127">
        <f t="array" ref="AB36">IFERROR(AVERAGE(IF(C36:F36&gt;1,C36:F36)),0)</f>
        <v>5907.3490946281636</v>
      </c>
      <c r="AC36" s="127">
        <f t="array" ref="AC36">AB36+(COUNTIFS($AB$6:$AB36,AB36)-1)*0.00001</f>
        <v>5907.3490946281636</v>
      </c>
      <c r="AD36" s="127">
        <f t="shared" si="9"/>
        <v>3999.0843508031298</v>
      </c>
      <c r="AE36" s="140">
        <f t="shared" si="10"/>
        <v>2</v>
      </c>
      <c r="AF36" s="120" t="str">
        <f t="shared" si="11"/>
        <v>ACA 319</v>
      </c>
      <c r="AG36" s="96"/>
      <c r="AH36" s="139">
        <f t="array" ref="AH36">IFERROR(AVERAGE(IF(H36:K36&gt;1,H36:K36)),0)</f>
        <v>5439.5099491266819</v>
      </c>
      <c r="AI36" s="127">
        <f t="array" ref="AI36">AH36+(COUNTIFS($AH$6:$AH36,AH36)-1)*0.00001</f>
        <v>5439.5099491266819</v>
      </c>
      <c r="AJ36" s="127">
        <f t="shared" si="19"/>
        <v>3916.1480846003433</v>
      </c>
      <c r="AK36" s="140">
        <f t="shared" si="20"/>
        <v>28</v>
      </c>
      <c r="AL36" s="120" t="str">
        <f t="shared" si="21"/>
        <v>RGT BORSALINO</v>
      </c>
    </row>
    <row r="37" spans="1:38" ht="15" customHeight="1" x14ac:dyDescent="0.25">
      <c r="A37" s="187">
        <v>1</v>
      </c>
      <c r="B37" s="182" t="str">
        <f>Fechas!D37</f>
        <v>TIMBÓ</v>
      </c>
      <c r="C37" s="16">
        <v>5071.6278670427446</v>
      </c>
      <c r="D37" s="16">
        <v>4157.0921906242147</v>
      </c>
      <c r="E37" s="16">
        <v>4032.1505490619361</v>
      </c>
      <c r="F37" s="19"/>
      <c r="G37" s="129">
        <f t="shared" si="1"/>
        <v>4420.2902022429653</v>
      </c>
      <c r="H37" s="16">
        <v>4167.7848429536352</v>
      </c>
      <c r="I37" s="16">
        <v>4328.377897083461</v>
      </c>
      <c r="J37" s="16">
        <v>4359.8936497370451</v>
      </c>
      <c r="K37" s="19"/>
      <c r="L37" s="129">
        <f t="shared" si="2"/>
        <v>4285.3521299247141</v>
      </c>
      <c r="M37" s="176"/>
      <c r="N37" s="132" t="str">
        <f t="shared" si="15"/>
        <v>RGT BORSALINO</v>
      </c>
      <c r="O37" s="129">
        <f t="shared" si="16"/>
        <v>3889.3066967493955</v>
      </c>
      <c r="P37" s="125" t="str">
        <f t="shared" si="17"/>
        <v>CATALPA</v>
      </c>
      <c r="Q37" s="129">
        <f t="shared" si="18"/>
        <v>3843.1456375591947</v>
      </c>
      <c r="R37" s="176"/>
      <c r="S37" s="227" t="str">
        <f t="shared" si="7"/>
        <v>CATALPA</v>
      </c>
      <c r="T37" s="176">
        <f t="shared" si="8"/>
        <v>3843.1456375591947</v>
      </c>
      <c r="U37" s="223">
        <f t="shared" si="0"/>
        <v>4998.7746965736351</v>
      </c>
      <c r="V37" s="4"/>
      <c r="W37" s="4"/>
      <c r="X37" s="4"/>
      <c r="AA37" s="115">
        <f>ROWS($B$6:B37)</f>
        <v>32</v>
      </c>
      <c r="AB37" s="127">
        <f t="array" ref="AB37">IFERROR(AVERAGE(IF(C37:F37&gt;1,C37:F37)),0)</f>
        <v>4420.2902022429653</v>
      </c>
      <c r="AC37" s="127">
        <f t="array" ref="AC37">AB37+(COUNTIFS($AB$6:$AB37,AB37)-1)*0.00001</f>
        <v>4420.2902022429653</v>
      </c>
      <c r="AD37" s="127">
        <f t="shared" si="9"/>
        <v>3889.3066967493955</v>
      </c>
      <c r="AE37" s="140">
        <f t="shared" si="10"/>
        <v>28</v>
      </c>
      <c r="AF37" s="120" t="str">
        <f t="shared" si="11"/>
        <v>RGT BORSALINO</v>
      </c>
      <c r="AG37" s="96"/>
      <c r="AH37" s="139">
        <f t="array" ref="AH37">IFERROR(AVERAGE(IF(H37:K37&gt;1,H37:K37)),0)</f>
        <v>4285.3521299247141</v>
      </c>
      <c r="AI37" s="127">
        <f t="array" ref="AI37">AH37+(COUNTIFS($AH$6:$AH37,AH37)-1)*0.00001</f>
        <v>4285.3521299247141</v>
      </c>
      <c r="AJ37" s="127">
        <f t="shared" si="19"/>
        <v>3843.1456375591947</v>
      </c>
      <c r="AK37" s="140">
        <f t="shared" si="20"/>
        <v>12</v>
      </c>
      <c r="AL37" s="120" t="str">
        <f t="shared" si="21"/>
        <v>CATALPA</v>
      </c>
    </row>
    <row r="38" spans="1:38" ht="15" customHeight="1" x14ac:dyDescent="0.25">
      <c r="A38" s="187">
        <v>1</v>
      </c>
      <c r="B38" s="182" t="str">
        <f>Fechas!D38</f>
        <v>TRAFUL HB4</v>
      </c>
      <c r="C38" s="16">
        <v>3588.2493219993198</v>
      </c>
      <c r="D38" s="16">
        <v>4583.7427611301218</v>
      </c>
      <c r="E38" s="16">
        <v>4968.3033003148748</v>
      </c>
      <c r="F38" s="19"/>
      <c r="G38" s="129">
        <f t="shared" si="1"/>
        <v>4380.0984611481063</v>
      </c>
      <c r="H38" s="16">
        <v>4637.9020667278583</v>
      </c>
      <c r="I38" s="16">
        <v>4724.9696663854265</v>
      </c>
      <c r="J38" s="16">
        <v>3777.1476038940586</v>
      </c>
      <c r="K38" s="19"/>
      <c r="L38" s="129">
        <f t="shared" si="2"/>
        <v>4380.0064456691143</v>
      </c>
      <c r="M38" s="176"/>
      <c r="N38" s="132" t="str">
        <f t="shared" si="15"/>
        <v>MS INTA BONAERENSE 122</v>
      </c>
      <c r="O38" s="129">
        <f t="shared" si="16"/>
        <v>3658.5388491975191</v>
      </c>
      <c r="P38" s="125" t="str">
        <f t="shared" si="17"/>
        <v>BASILIO</v>
      </c>
      <c r="Q38" s="129">
        <f t="shared" si="18"/>
        <v>3836.1092026253859</v>
      </c>
      <c r="R38" s="176"/>
      <c r="S38" s="227" t="str">
        <f t="shared" si="7"/>
        <v>BASILIO</v>
      </c>
      <c r="T38" s="176">
        <f t="shared" si="8"/>
        <v>3836.1092026253859</v>
      </c>
      <c r="U38" s="223">
        <f t="shared" si="0"/>
        <v>4299.2353281951837</v>
      </c>
      <c r="V38" s="4"/>
      <c r="W38" s="4"/>
      <c r="X38" s="4"/>
      <c r="AA38" s="115">
        <f>ROWS($B$6:B38)</f>
        <v>33</v>
      </c>
      <c r="AB38" s="127">
        <f t="array" ref="AB38">IFERROR(AVERAGE(IF(C38:F38&gt;1,C38:F38)),0)</f>
        <v>4380.0984611481063</v>
      </c>
      <c r="AC38" s="127">
        <f t="array" ref="AC38">AB38+(COUNTIFS($AB$6:$AB38,AB38)-1)*0.00001</f>
        <v>4380.0984611481063</v>
      </c>
      <c r="AD38" s="127">
        <f t="shared" si="9"/>
        <v>3658.5388491975191</v>
      </c>
      <c r="AE38" s="140">
        <f t="shared" si="10"/>
        <v>24</v>
      </c>
      <c r="AF38" s="120" t="str">
        <f t="shared" si="11"/>
        <v>MS INTA BONAERENSE 122</v>
      </c>
      <c r="AG38" s="96"/>
      <c r="AH38" s="139">
        <f t="array" ref="AH38">IFERROR(AVERAGE(IF(H38:K38&gt;1,H38:K38)),0)</f>
        <v>4380.0064456691143</v>
      </c>
      <c r="AI38" s="127">
        <f t="array" ref="AI38">AH38+(COUNTIFS($AH$6:$AH38,AH38)-1)*0.00001</f>
        <v>4380.0064456691143</v>
      </c>
      <c r="AJ38" s="127">
        <f t="shared" si="19"/>
        <v>3836.1092026253859</v>
      </c>
      <c r="AK38" s="140">
        <f t="shared" si="20"/>
        <v>10</v>
      </c>
      <c r="AL38" s="120" t="str">
        <f t="shared" si="21"/>
        <v>BASILIO</v>
      </c>
    </row>
    <row r="39" spans="1:38" ht="15" customHeight="1" x14ac:dyDescent="0.25">
      <c r="A39" s="187">
        <v>1</v>
      </c>
      <c r="B39" s="182">
        <f>Fechas!D39</f>
        <v>0</v>
      </c>
      <c r="C39" s="16"/>
      <c r="D39" s="16"/>
      <c r="E39" s="16"/>
      <c r="F39" s="19"/>
      <c r="G39" s="129">
        <f t="shared" si="1"/>
        <v>0</v>
      </c>
      <c r="H39" s="16"/>
      <c r="I39" s="16"/>
      <c r="J39" s="16"/>
      <c r="K39" s="19"/>
      <c r="L39" s="129">
        <f t="shared" si="2"/>
        <v>0</v>
      </c>
      <c r="M39" s="176"/>
      <c r="N39" s="132">
        <f t="shared" si="15"/>
        <v>0</v>
      </c>
      <c r="O39" s="129">
        <f t="shared" si="16"/>
        <v>2.6000000000000003E-4</v>
      </c>
      <c r="P39" s="125">
        <f t="shared" si="17"/>
        <v>0</v>
      </c>
      <c r="Q39" s="129">
        <f t="shared" si="18"/>
        <v>2.6000000000000003E-4</v>
      </c>
      <c r="R39" s="176"/>
      <c r="S39" s="227" t="str">
        <f>"MDS"</f>
        <v>MDS</v>
      </c>
      <c r="T39" s="176">
        <f ca="1">Q66</f>
        <v>1031.0687692753088</v>
      </c>
      <c r="U39" s="223">
        <f ca="1">O66</f>
        <v>890.26949548678556</v>
      </c>
      <c r="V39" s="4"/>
      <c r="W39" s="4"/>
      <c r="X39" s="4"/>
      <c r="AA39" s="115">
        <f>ROWS($B$6:B39)</f>
        <v>34</v>
      </c>
      <c r="AB39" s="127">
        <f t="array" ref="AB39">IFERROR(AVERAGE(IF(C39:F39&gt;1,C39:F39)),0)</f>
        <v>0</v>
      </c>
      <c r="AC39" s="127">
        <f t="array" ref="AC39">AB39+(COUNTIFS($AB$6:$AB39,AB39)-1)*0.00001</f>
        <v>0</v>
      </c>
      <c r="AD39" s="127">
        <f t="shared" si="9"/>
        <v>2.6000000000000003E-4</v>
      </c>
      <c r="AE39" s="140">
        <f t="shared" si="10"/>
        <v>0</v>
      </c>
      <c r="AF39" s="120">
        <f t="shared" si="11"/>
        <v>0</v>
      </c>
      <c r="AG39" s="96"/>
      <c r="AH39" s="139">
        <f t="array" ref="AH39">IFERROR(AVERAGE(IF(H39:K39&gt;1,H39:K39)),0)</f>
        <v>0</v>
      </c>
      <c r="AI39" s="127">
        <f t="array" ref="AI39">AH39+(COUNTIFS($AH$6:$AH39,AH39)-1)*0.00001</f>
        <v>0</v>
      </c>
      <c r="AJ39" s="127">
        <f t="shared" si="19"/>
        <v>2.6000000000000003E-4</v>
      </c>
      <c r="AK39" s="140">
        <f t="shared" si="20"/>
        <v>0</v>
      </c>
      <c r="AL39" s="120">
        <f t="shared" si="21"/>
        <v>0</v>
      </c>
    </row>
    <row r="40" spans="1:38" ht="15" customHeight="1" x14ac:dyDescent="0.25">
      <c r="A40" s="187">
        <v>1</v>
      </c>
      <c r="B40" s="182">
        <f>Fechas!D40</f>
        <v>0</v>
      </c>
      <c r="C40" s="16"/>
      <c r="D40" s="16"/>
      <c r="E40" s="16"/>
      <c r="F40" s="19"/>
      <c r="G40" s="129">
        <f t="shared" si="1"/>
        <v>1.0000000000000001E-5</v>
      </c>
      <c r="H40" s="16"/>
      <c r="I40" s="16"/>
      <c r="J40" s="16"/>
      <c r="K40" s="19"/>
      <c r="L40" s="129">
        <f t="shared" si="2"/>
        <v>1.0000000000000001E-5</v>
      </c>
      <c r="M40" s="176"/>
      <c r="N40" s="132">
        <f t="shared" si="15"/>
        <v>0</v>
      </c>
      <c r="O40" s="129">
        <f t="shared" si="16"/>
        <v>2.5000000000000001E-4</v>
      </c>
      <c r="P40" s="125">
        <f t="shared" si="17"/>
        <v>0</v>
      </c>
      <c r="Q40" s="129">
        <f t="shared" si="18"/>
        <v>2.5000000000000001E-4</v>
      </c>
      <c r="R40" s="176"/>
      <c r="S40" s="176"/>
      <c r="T40" s="176"/>
      <c r="U40" s="223"/>
      <c r="V40" s="4"/>
      <c r="W40" s="4"/>
      <c r="X40" s="4"/>
      <c r="AA40" s="115">
        <f>ROWS($B$6:B40)</f>
        <v>35</v>
      </c>
      <c r="AB40" s="127">
        <f t="array" ref="AB40">IFERROR(AVERAGE(IF(C40:F40&gt;1,C40:F40)),0)</f>
        <v>0</v>
      </c>
      <c r="AC40" s="127">
        <f t="array" ref="AC40">AB40+(COUNTIFS($AB$6:$AB40,AB40)-1)*0.00001</f>
        <v>1.0000000000000001E-5</v>
      </c>
      <c r="AD40" s="127">
        <f t="shared" si="9"/>
        <v>2.5000000000000001E-4</v>
      </c>
      <c r="AE40" s="140">
        <f t="shared" si="10"/>
        <v>0</v>
      </c>
      <c r="AF40" s="120">
        <f t="shared" si="11"/>
        <v>0</v>
      </c>
      <c r="AG40" s="96"/>
      <c r="AH40" s="139">
        <f t="array" ref="AH40">IFERROR(AVERAGE(IF(H40:K40&gt;1,H40:K40)),0)</f>
        <v>0</v>
      </c>
      <c r="AI40" s="127">
        <f t="array" ref="AI40">AH40+(COUNTIFS($AH$6:$AH40,AH40)-1)*0.00001</f>
        <v>1.0000000000000001E-5</v>
      </c>
      <c r="AJ40" s="127">
        <f t="shared" si="19"/>
        <v>2.5000000000000001E-4</v>
      </c>
      <c r="AK40" s="140">
        <f t="shared" si="20"/>
        <v>0</v>
      </c>
      <c r="AL40" s="120">
        <f t="shared" si="21"/>
        <v>0</v>
      </c>
    </row>
    <row r="41" spans="1:38" ht="15" customHeight="1" x14ac:dyDescent="0.25">
      <c r="A41" s="187">
        <v>1</v>
      </c>
      <c r="B41" s="182">
        <f>Fechas!D41</f>
        <v>0</v>
      </c>
      <c r="C41" s="16"/>
      <c r="D41" s="16"/>
      <c r="E41" s="16"/>
      <c r="F41" s="19"/>
      <c r="G41" s="129">
        <f t="shared" si="1"/>
        <v>2.0000000000000002E-5</v>
      </c>
      <c r="H41" s="16"/>
      <c r="I41" s="16"/>
      <c r="J41" s="16"/>
      <c r="K41" s="19"/>
      <c r="L41" s="129">
        <f t="shared" si="2"/>
        <v>2.0000000000000002E-5</v>
      </c>
      <c r="M41" s="176"/>
      <c r="N41" s="132">
        <f t="shared" si="15"/>
        <v>0</v>
      </c>
      <c r="O41" s="129">
        <f t="shared" si="16"/>
        <v>2.4000000000000003E-4</v>
      </c>
      <c r="P41" s="125">
        <f t="shared" si="17"/>
        <v>0</v>
      </c>
      <c r="Q41" s="129">
        <f t="shared" si="18"/>
        <v>2.4000000000000003E-4</v>
      </c>
      <c r="R41" s="176"/>
      <c r="S41" s="176"/>
      <c r="T41" s="176"/>
      <c r="U41" s="223"/>
      <c r="V41" s="4"/>
      <c r="W41" s="4"/>
      <c r="X41" s="4"/>
      <c r="AA41" s="115">
        <f>ROWS($B$6:B41)</f>
        <v>36</v>
      </c>
      <c r="AB41" s="127">
        <f t="array" ref="AB41">IFERROR(AVERAGE(IF(C41:F41&gt;1,C41:F41)),0)</f>
        <v>0</v>
      </c>
      <c r="AC41" s="127">
        <f t="array" ref="AC41">AB41+(COUNTIFS($AB$6:$AB41,AB41)-1)*0.00001</f>
        <v>2.0000000000000002E-5</v>
      </c>
      <c r="AD41" s="127">
        <f t="shared" si="9"/>
        <v>2.4000000000000003E-4</v>
      </c>
      <c r="AE41" s="140">
        <f t="shared" si="10"/>
        <v>0</v>
      </c>
      <c r="AF41" s="120">
        <f t="shared" si="11"/>
        <v>0</v>
      </c>
      <c r="AG41" s="96"/>
      <c r="AH41" s="139">
        <f t="array" ref="AH41">IFERROR(AVERAGE(IF(H41:K41&gt;1,H41:K41)),0)</f>
        <v>0</v>
      </c>
      <c r="AI41" s="127">
        <f t="array" ref="AI41">AH41+(COUNTIFS($AH$6:$AH41,AH41)-1)*0.00001</f>
        <v>2.0000000000000002E-5</v>
      </c>
      <c r="AJ41" s="127">
        <f t="shared" si="19"/>
        <v>2.4000000000000003E-4</v>
      </c>
      <c r="AK41" s="140">
        <f t="shared" si="20"/>
        <v>0</v>
      </c>
      <c r="AL41" s="120">
        <f t="shared" si="21"/>
        <v>0</v>
      </c>
    </row>
    <row r="42" spans="1:38" ht="15" customHeight="1" x14ac:dyDescent="0.25">
      <c r="A42" s="187">
        <v>1</v>
      </c>
      <c r="B42" s="182">
        <f>Fechas!D42</f>
        <v>0</v>
      </c>
      <c r="C42" s="16"/>
      <c r="D42" s="16"/>
      <c r="E42" s="16"/>
      <c r="F42" s="19"/>
      <c r="G42" s="129">
        <f t="shared" si="1"/>
        <v>3.0000000000000004E-5</v>
      </c>
      <c r="H42" s="16"/>
      <c r="I42" s="16"/>
      <c r="J42" s="16"/>
      <c r="K42" s="19"/>
      <c r="L42" s="129">
        <f t="shared" si="2"/>
        <v>3.0000000000000004E-5</v>
      </c>
      <c r="M42" s="176"/>
      <c r="N42" s="132">
        <f t="shared" si="15"/>
        <v>0</v>
      </c>
      <c r="O42" s="129">
        <f t="shared" si="16"/>
        <v>2.3000000000000001E-4</v>
      </c>
      <c r="P42" s="125">
        <f t="shared" si="17"/>
        <v>0</v>
      </c>
      <c r="Q42" s="129">
        <f t="shared" si="18"/>
        <v>2.3000000000000001E-4</v>
      </c>
      <c r="R42" s="176"/>
      <c r="S42" s="176"/>
      <c r="T42" s="176"/>
      <c r="U42" s="223"/>
      <c r="V42" s="4"/>
      <c r="W42" s="4"/>
      <c r="X42" s="4"/>
      <c r="AA42" s="115">
        <f>ROWS($B$6:B42)</f>
        <v>37</v>
      </c>
      <c r="AB42" s="127">
        <f t="array" ref="AB42">IFERROR(AVERAGE(IF(C42:F42&gt;1,C42:F42)),0)</f>
        <v>0</v>
      </c>
      <c r="AC42" s="127">
        <f t="array" ref="AC42">AB42+(COUNTIFS($AB$6:$AB42,AB42)-1)*0.00001</f>
        <v>3.0000000000000004E-5</v>
      </c>
      <c r="AD42" s="127">
        <f t="shared" si="9"/>
        <v>2.3000000000000001E-4</v>
      </c>
      <c r="AE42" s="140">
        <f t="shared" si="10"/>
        <v>0</v>
      </c>
      <c r="AF42" s="120">
        <f t="shared" si="11"/>
        <v>0</v>
      </c>
      <c r="AG42" s="96"/>
      <c r="AH42" s="139">
        <f t="array" ref="AH42">IFERROR(AVERAGE(IF(H42:K42&gt;1,H42:K42)),0)</f>
        <v>0</v>
      </c>
      <c r="AI42" s="127">
        <f t="array" ref="AI42">AH42+(COUNTIFS($AH$6:$AH42,AH42)-1)*0.00001</f>
        <v>3.0000000000000004E-5</v>
      </c>
      <c r="AJ42" s="127">
        <f t="shared" si="19"/>
        <v>2.3000000000000001E-4</v>
      </c>
      <c r="AK42" s="140">
        <f t="shared" si="20"/>
        <v>0</v>
      </c>
      <c r="AL42" s="120">
        <f t="shared" si="21"/>
        <v>0</v>
      </c>
    </row>
    <row r="43" spans="1:38" ht="15" customHeight="1" x14ac:dyDescent="0.25">
      <c r="A43" s="187">
        <v>1</v>
      </c>
      <c r="B43" s="182">
        <f>Fechas!D43</f>
        <v>0</v>
      </c>
      <c r="C43" s="16"/>
      <c r="D43" s="16"/>
      <c r="E43" s="16"/>
      <c r="F43" s="19"/>
      <c r="G43" s="129">
        <f t="shared" si="1"/>
        <v>4.0000000000000003E-5</v>
      </c>
      <c r="H43" s="16"/>
      <c r="I43" s="16"/>
      <c r="J43" s="16"/>
      <c r="K43" s="19"/>
      <c r="L43" s="129">
        <f t="shared" si="2"/>
        <v>4.0000000000000003E-5</v>
      </c>
      <c r="M43" s="176"/>
      <c r="N43" s="132">
        <f t="shared" si="15"/>
        <v>0</v>
      </c>
      <c r="O43" s="129">
        <f t="shared" si="16"/>
        <v>2.2000000000000001E-4</v>
      </c>
      <c r="P43" s="125">
        <f t="shared" si="17"/>
        <v>0</v>
      </c>
      <c r="Q43" s="129">
        <f t="shared" si="18"/>
        <v>2.2000000000000001E-4</v>
      </c>
      <c r="R43" s="176"/>
      <c r="S43" s="176"/>
      <c r="T43" s="176"/>
      <c r="U43" s="223"/>
      <c r="V43" s="4"/>
      <c r="W43" s="4"/>
      <c r="X43" s="4"/>
      <c r="AA43" s="115">
        <f>ROWS($B$6:B43)</f>
        <v>38</v>
      </c>
      <c r="AB43" s="127">
        <f t="array" ref="AB43">IFERROR(AVERAGE(IF(C43:F43&gt;1,C43:F43)),0)</f>
        <v>0</v>
      </c>
      <c r="AC43" s="127">
        <f t="array" ref="AC43">AB43+(COUNTIFS($AB$6:$AB43,AB43)-1)*0.00001</f>
        <v>4.0000000000000003E-5</v>
      </c>
      <c r="AD43" s="127">
        <f t="shared" si="9"/>
        <v>2.2000000000000001E-4</v>
      </c>
      <c r="AE43" s="140">
        <f t="shared" si="10"/>
        <v>0</v>
      </c>
      <c r="AF43" s="120">
        <f t="shared" si="11"/>
        <v>0</v>
      </c>
      <c r="AG43" s="96"/>
      <c r="AH43" s="139">
        <f t="array" ref="AH43">IFERROR(AVERAGE(IF(H43:K43&gt;1,H43:K43)),0)</f>
        <v>0</v>
      </c>
      <c r="AI43" s="127">
        <f t="array" ref="AI43">AH43+(COUNTIFS($AH$6:$AH43,AH43)-1)*0.00001</f>
        <v>4.0000000000000003E-5</v>
      </c>
      <c r="AJ43" s="127">
        <f t="shared" si="19"/>
        <v>2.2000000000000001E-4</v>
      </c>
      <c r="AK43" s="140">
        <f t="shared" si="20"/>
        <v>0</v>
      </c>
      <c r="AL43" s="120">
        <f t="shared" si="21"/>
        <v>0</v>
      </c>
    </row>
    <row r="44" spans="1:38" ht="15" customHeight="1" x14ac:dyDescent="0.25">
      <c r="A44" s="187">
        <v>1</v>
      </c>
      <c r="B44" s="182">
        <f>Fechas!D44</f>
        <v>0</v>
      </c>
      <c r="C44" s="16"/>
      <c r="D44" s="16"/>
      <c r="E44" s="16"/>
      <c r="F44" s="19"/>
      <c r="G44" s="129">
        <f t="shared" si="1"/>
        <v>5.0000000000000002E-5</v>
      </c>
      <c r="H44" s="16"/>
      <c r="I44" s="16"/>
      <c r="J44" s="16"/>
      <c r="K44" s="19"/>
      <c r="L44" s="129">
        <f t="shared" si="2"/>
        <v>5.0000000000000002E-5</v>
      </c>
      <c r="M44" s="176"/>
      <c r="N44" s="132">
        <f t="shared" si="15"/>
        <v>0</v>
      </c>
      <c r="O44" s="129">
        <f t="shared" si="16"/>
        <v>2.1000000000000001E-4</v>
      </c>
      <c r="P44" s="125">
        <f t="shared" si="17"/>
        <v>0</v>
      </c>
      <c r="Q44" s="129">
        <f t="shared" si="18"/>
        <v>2.1000000000000001E-4</v>
      </c>
      <c r="R44" s="176"/>
      <c r="S44" s="176"/>
      <c r="T44" s="176"/>
      <c r="U44" s="223"/>
      <c r="V44" s="4"/>
      <c r="W44" s="4"/>
      <c r="X44" s="4"/>
      <c r="AA44" s="115">
        <f>ROWS($B$6:B44)</f>
        <v>39</v>
      </c>
      <c r="AB44" s="127">
        <f t="array" ref="AB44">IFERROR(AVERAGE(IF(C44:F44&gt;1,C44:F44)),0)</f>
        <v>0</v>
      </c>
      <c r="AC44" s="127">
        <f t="array" ref="AC44">AB44+(COUNTIFS($AB$6:$AB44,AB44)-1)*0.00001</f>
        <v>5.0000000000000002E-5</v>
      </c>
      <c r="AD44" s="127">
        <f t="shared" si="9"/>
        <v>2.1000000000000001E-4</v>
      </c>
      <c r="AE44" s="140">
        <f t="shared" si="10"/>
        <v>0</v>
      </c>
      <c r="AF44" s="120">
        <f t="shared" si="11"/>
        <v>0</v>
      </c>
      <c r="AG44" s="96"/>
      <c r="AH44" s="139">
        <f t="array" ref="AH44">IFERROR(AVERAGE(IF(H44:K44&gt;1,H44:K44)),0)</f>
        <v>0</v>
      </c>
      <c r="AI44" s="127">
        <f t="array" ref="AI44">AH44+(COUNTIFS($AH$6:$AH44,AH44)-1)*0.00001</f>
        <v>5.0000000000000002E-5</v>
      </c>
      <c r="AJ44" s="127">
        <f t="shared" si="19"/>
        <v>2.1000000000000001E-4</v>
      </c>
      <c r="AK44" s="140">
        <f t="shared" si="20"/>
        <v>0</v>
      </c>
      <c r="AL44" s="120">
        <f t="shared" si="21"/>
        <v>0</v>
      </c>
    </row>
    <row r="45" spans="1:38" ht="15" customHeight="1" x14ac:dyDescent="0.25">
      <c r="A45" s="187">
        <v>1</v>
      </c>
      <c r="B45" s="182">
        <f>Fechas!D45</f>
        <v>0</v>
      </c>
      <c r="C45" s="16"/>
      <c r="D45" s="16"/>
      <c r="E45" s="16"/>
      <c r="F45" s="20"/>
      <c r="G45" s="129">
        <f t="shared" si="1"/>
        <v>6.0000000000000008E-5</v>
      </c>
      <c r="H45" s="16"/>
      <c r="I45" s="16"/>
      <c r="J45" s="16"/>
      <c r="K45" s="19"/>
      <c r="L45" s="129">
        <f t="shared" si="2"/>
        <v>6.0000000000000008E-5</v>
      </c>
      <c r="M45" s="176"/>
      <c r="N45" s="132">
        <f t="shared" si="15"/>
        <v>0</v>
      </c>
      <c r="O45" s="129">
        <f t="shared" si="16"/>
        <v>2.0000000000000001E-4</v>
      </c>
      <c r="P45" s="125">
        <f t="shared" si="17"/>
        <v>0</v>
      </c>
      <c r="Q45" s="129">
        <f t="shared" si="18"/>
        <v>2.0000000000000001E-4</v>
      </c>
      <c r="R45" s="176"/>
      <c r="S45" s="176"/>
      <c r="T45" s="176"/>
      <c r="U45" s="223"/>
      <c r="V45" s="4"/>
      <c r="W45" s="4"/>
      <c r="X45" s="4"/>
      <c r="AA45" s="115">
        <f>ROWS($B$6:B45)</f>
        <v>40</v>
      </c>
      <c r="AB45" s="127">
        <f t="array" ref="AB45">IFERROR(AVERAGE(IF(C45:F45&gt;1,C45:F45)),0)</f>
        <v>0</v>
      </c>
      <c r="AC45" s="127">
        <f t="array" ref="AC45">AB45+(COUNTIFS($AB$6:$AB45,AB45)-1)*0.00001</f>
        <v>6.0000000000000008E-5</v>
      </c>
      <c r="AD45" s="127">
        <f t="shared" si="9"/>
        <v>2.0000000000000001E-4</v>
      </c>
      <c r="AE45" s="140">
        <f t="shared" ref="AE45:AE65" si="22">IF(AD45&lt;1,0,MATCH(AD45,$AC$6:$AC$65,0))</f>
        <v>0</v>
      </c>
      <c r="AF45" s="120">
        <f t="shared" ref="AF45:AF65" si="23">INDEX($B$6:$B$65,AE45,1)</f>
        <v>0</v>
      </c>
      <c r="AG45" s="96"/>
      <c r="AH45" s="139">
        <f t="array" ref="AH45">IFERROR(AVERAGE(IF(H45:K45&gt;1,H45:K45)),0)</f>
        <v>0</v>
      </c>
      <c r="AI45" s="127">
        <f t="array" ref="AI45">AH45+(COUNTIFS($AH$6:$AH45,AH45)-1)*0.00001</f>
        <v>6.0000000000000008E-5</v>
      </c>
      <c r="AJ45" s="127">
        <f t="shared" si="19"/>
        <v>2.0000000000000001E-4</v>
      </c>
      <c r="AK45" s="140">
        <f t="shared" si="20"/>
        <v>0</v>
      </c>
      <c r="AL45" s="120">
        <f t="shared" si="21"/>
        <v>0</v>
      </c>
    </row>
    <row r="46" spans="1:38" ht="15" customHeight="1" x14ac:dyDescent="0.25">
      <c r="A46" s="187">
        <v>1</v>
      </c>
      <c r="B46" s="182">
        <f>Fechas!D46</f>
        <v>0</v>
      </c>
      <c r="C46" s="16"/>
      <c r="D46" s="16"/>
      <c r="E46" s="16"/>
      <c r="F46" s="20"/>
      <c r="G46" s="129">
        <f t="shared" si="1"/>
        <v>7.0000000000000007E-5</v>
      </c>
      <c r="H46" s="16"/>
      <c r="I46" s="16"/>
      <c r="J46" s="16"/>
      <c r="K46" s="19"/>
      <c r="L46" s="129">
        <f t="shared" si="2"/>
        <v>7.0000000000000007E-5</v>
      </c>
      <c r="M46" s="176"/>
      <c r="N46" s="132">
        <f t="shared" si="15"/>
        <v>0</v>
      </c>
      <c r="O46" s="129">
        <f t="shared" si="16"/>
        <v>1.9000000000000001E-4</v>
      </c>
      <c r="P46" s="125">
        <f t="shared" si="17"/>
        <v>0</v>
      </c>
      <c r="Q46" s="129">
        <f t="shared" si="18"/>
        <v>1.9000000000000001E-4</v>
      </c>
      <c r="R46" s="176"/>
      <c r="S46" s="176"/>
      <c r="T46" s="176"/>
      <c r="U46" s="223"/>
      <c r="V46" s="4"/>
      <c r="W46" s="4"/>
      <c r="X46" s="4"/>
      <c r="AA46" s="115">
        <f>ROWS($B$6:B46)</f>
        <v>41</v>
      </c>
      <c r="AB46" s="127">
        <f t="array" ref="AB46">IFERROR(AVERAGE(IF(C46:F46&gt;1,C46:F46)),0)</f>
        <v>0</v>
      </c>
      <c r="AC46" s="127">
        <f t="array" ref="AC46">AB46+(COUNTIFS($AB$6:$AB46,AB46)-1)*0.00001</f>
        <v>7.0000000000000007E-5</v>
      </c>
      <c r="AD46" s="127">
        <f t="shared" si="9"/>
        <v>1.9000000000000001E-4</v>
      </c>
      <c r="AE46" s="140">
        <f t="shared" si="22"/>
        <v>0</v>
      </c>
      <c r="AF46" s="120">
        <f t="shared" si="23"/>
        <v>0</v>
      </c>
      <c r="AG46" s="96"/>
      <c r="AH46" s="139">
        <f t="array" ref="AH46">IFERROR(AVERAGE(IF(H46:K46&gt;1,H46:K46)),0)</f>
        <v>0</v>
      </c>
      <c r="AI46" s="127">
        <f t="array" ref="AI46">AH46+(COUNTIFS($AH$6:$AH46,AH46)-1)*0.00001</f>
        <v>7.0000000000000007E-5</v>
      </c>
      <c r="AJ46" s="127">
        <f t="shared" si="19"/>
        <v>1.9000000000000001E-4</v>
      </c>
      <c r="AK46" s="140">
        <f t="shared" si="20"/>
        <v>0</v>
      </c>
      <c r="AL46" s="120">
        <f t="shared" si="21"/>
        <v>0</v>
      </c>
    </row>
    <row r="47" spans="1:38" ht="15" customHeight="1" x14ac:dyDescent="0.25">
      <c r="A47" s="187">
        <v>1</v>
      </c>
      <c r="B47" s="182">
        <f>Fechas!D47</f>
        <v>0</v>
      </c>
      <c r="C47" s="16"/>
      <c r="D47" s="16"/>
      <c r="E47" s="16"/>
      <c r="F47" s="20"/>
      <c r="G47" s="129">
        <f t="shared" si="1"/>
        <v>8.0000000000000007E-5</v>
      </c>
      <c r="H47" s="16"/>
      <c r="I47" s="16"/>
      <c r="J47" s="16"/>
      <c r="K47" s="19"/>
      <c r="L47" s="129">
        <f t="shared" si="2"/>
        <v>8.0000000000000007E-5</v>
      </c>
      <c r="M47" s="176"/>
      <c r="N47" s="132">
        <f t="shared" si="15"/>
        <v>0</v>
      </c>
      <c r="O47" s="129">
        <f t="shared" si="16"/>
        <v>1.8000000000000001E-4</v>
      </c>
      <c r="P47" s="125">
        <f t="shared" si="17"/>
        <v>0</v>
      </c>
      <c r="Q47" s="129">
        <f t="shared" si="18"/>
        <v>1.8000000000000001E-4</v>
      </c>
      <c r="R47" s="176"/>
      <c r="S47" s="176"/>
      <c r="T47" s="176"/>
      <c r="U47" s="223"/>
      <c r="V47" s="4"/>
      <c r="W47" s="4"/>
      <c r="X47" s="4"/>
      <c r="AA47" s="115">
        <f>ROWS($B$6:B47)</f>
        <v>42</v>
      </c>
      <c r="AB47" s="127">
        <f t="array" ref="AB47">IFERROR(AVERAGE(IF(C47:F47&gt;1,C47:F47)),0)</f>
        <v>0</v>
      </c>
      <c r="AC47" s="127">
        <f t="array" ref="AC47">AB47+(COUNTIFS($AB$6:$AB47,AB47)-1)*0.00001</f>
        <v>8.0000000000000007E-5</v>
      </c>
      <c r="AD47" s="127">
        <f t="shared" si="9"/>
        <v>1.8000000000000001E-4</v>
      </c>
      <c r="AE47" s="140">
        <f t="shared" si="22"/>
        <v>0</v>
      </c>
      <c r="AF47" s="120">
        <f t="shared" si="23"/>
        <v>0</v>
      </c>
      <c r="AG47" s="96"/>
      <c r="AH47" s="139">
        <f t="array" ref="AH47">IFERROR(AVERAGE(IF(H47:K47&gt;1,H47:K47)),0)</f>
        <v>0</v>
      </c>
      <c r="AI47" s="127">
        <f t="array" ref="AI47">AH47+(COUNTIFS($AH$6:$AH47,AH47)-1)*0.00001</f>
        <v>8.0000000000000007E-5</v>
      </c>
      <c r="AJ47" s="127">
        <f t="shared" si="19"/>
        <v>1.8000000000000001E-4</v>
      </c>
      <c r="AK47" s="140">
        <f t="shared" si="20"/>
        <v>0</v>
      </c>
      <c r="AL47" s="120">
        <f t="shared" si="21"/>
        <v>0</v>
      </c>
    </row>
    <row r="48" spans="1:38" ht="15" customHeight="1" x14ac:dyDescent="0.25">
      <c r="A48" s="187">
        <v>1</v>
      </c>
      <c r="B48" s="182">
        <f>Fechas!D48</f>
        <v>0</v>
      </c>
      <c r="C48" s="16"/>
      <c r="D48" s="16"/>
      <c r="E48" s="16"/>
      <c r="F48" s="20"/>
      <c r="G48" s="129">
        <f t="shared" si="1"/>
        <v>9.0000000000000006E-5</v>
      </c>
      <c r="H48" s="16"/>
      <c r="I48" s="16"/>
      <c r="J48" s="16"/>
      <c r="K48" s="19"/>
      <c r="L48" s="129">
        <f t="shared" si="2"/>
        <v>9.0000000000000006E-5</v>
      </c>
      <c r="M48" s="176"/>
      <c r="N48" s="132">
        <f t="shared" si="15"/>
        <v>0</v>
      </c>
      <c r="O48" s="129">
        <f t="shared" si="16"/>
        <v>1.7000000000000001E-4</v>
      </c>
      <c r="P48" s="125">
        <f t="shared" si="17"/>
        <v>0</v>
      </c>
      <c r="Q48" s="129">
        <f t="shared" si="18"/>
        <v>1.7000000000000001E-4</v>
      </c>
      <c r="R48" s="176"/>
      <c r="S48" s="176"/>
      <c r="T48" s="176"/>
      <c r="U48" s="223"/>
      <c r="V48" s="4"/>
      <c r="W48" s="4"/>
      <c r="X48" s="4"/>
      <c r="AA48" s="115">
        <f>ROWS($B$6:B48)</f>
        <v>43</v>
      </c>
      <c r="AB48" s="127">
        <f t="array" ref="AB48">IFERROR(AVERAGE(IF(C48:F48&gt;1,C48:F48)),0)</f>
        <v>0</v>
      </c>
      <c r="AC48" s="127">
        <f t="array" ref="AC48">AB48+(COUNTIFS($AB$6:$AB48,AB48)-1)*0.00001</f>
        <v>9.0000000000000006E-5</v>
      </c>
      <c r="AD48" s="127">
        <f t="shared" si="9"/>
        <v>1.7000000000000001E-4</v>
      </c>
      <c r="AE48" s="140">
        <f t="shared" si="22"/>
        <v>0</v>
      </c>
      <c r="AF48" s="120">
        <f t="shared" si="23"/>
        <v>0</v>
      </c>
      <c r="AG48" s="96"/>
      <c r="AH48" s="139">
        <f t="array" ref="AH48">IFERROR(AVERAGE(IF(H48:K48&gt;1,H48:K48)),0)</f>
        <v>0</v>
      </c>
      <c r="AI48" s="127">
        <f t="array" ref="AI48">AH48+(COUNTIFS($AH$6:$AH48,AH48)-1)*0.00001</f>
        <v>9.0000000000000006E-5</v>
      </c>
      <c r="AJ48" s="127">
        <f t="shared" si="19"/>
        <v>1.7000000000000001E-4</v>
      </c>
      <c r="AK48" s="140">
        <f t="shared" si="20"/>
        <v>0</v>
      </c>
      <c r="AL48" s="120">
        <f t="shared" si="21"/>
        <v>0</v>
      </c>
    </row>
    <row r="49" spans="1:38" ht="15" customHeight="1" x14ac:dyDescent="0.25">
      <c r="A49" s="187">
        <v>1</v>
      </c>
      <c r="B49" s="182">
        <f>Fechas!D49</f>
        <v>0</v>
      </c>
      <c r="C49" s="16"/>
      <c r="D49" s="16"/>
      <c r="E49" s="16"/>
      <c r="F49" s="20"/>
      <c r="G49" s="129">
        <f t="shared" si="1"/>
        <v>1E-4</v>
      </c>
      <c r="H49" s="16"/>
      <c r="I49" s="16"/>
      <c r="J49" s="16"/>
      <c r="K49" s="19"/>
      <c r="L49" s="129">
        <f t="shared" si="2"/>
        <v>1E-4</v>
      </c>
      <c r="M49" s="176"/>
      <c r="N49" s="132">
        <f t="shared" si="15"/>
        <v>0</v>
      </c>
      <c r="O49" s="129">
        <f t="shared" si="16"/>
        <v>1.6000000000000001E-4</v>
      </c>
      <c r="P49" s="125">
        <f t="shared" si="17"/>
        <v>0</v>
      </c>
      <c r="Q49" s="129">
        <f t="shared" si="18"/>
        <v>1.6000000000000001E-4</v>
      </c>
      <c r="R49" s="176"/>
      <c r="S49" s="176"/>
      <c r="T49" s="176"/>
      <c r="U49" s="223"/>
      <c r="V49" s="4"/>
      <c r="W49" s="4"/>
      <c r="X49" s="4"/>
      <c r="AA49" s="115">
        <f>ROWS($B$6:B49)</f>
        <v>44</v>
      </c>
      <c r="AB49" s="127">
        <f t="array" ref="AB49">IFERROR(AVERAGE(IF(C49:F49&gt;1,C49:F49)),0)</f>
        <v>0</v>
      </c>
      <c r="AC49" s="127">
        <f t="array" ref="AC49">AB49+(COUNTIFS($AB$6:$AB49,AB49)-1)*0.00001</f>
        <v>1E-4</v>
      </c>
      <c r="AD49" s="127">
        <f t="shared" si="9"/>
        <v>1.6000000000000001E-4</v>
      </c>
      <c r="AE49" s="140">
        <f t="shared" si="22"/>
        <v>0</v>
      </c>
      <c r="AF49" s="120">
        <f t="shared" si="23"/>
        <v>0</v>
      </c>
      <c r="AG49" s="96"/>
      <c r="AH49" s="139">
        <f t="array" ref="AH49">IFERROR(AVERAGE(IF(H49:K49&gt;1,H49:K49)),0)</f>
        <v>0</v>
      </c>
      <c r="AI49" s="127">
        <f t="array" ref="AI49">AH49+(COUNTIFS($AH$6:$AH49,AH49)-1)*0.00001</f>
        <v>1E-4</v>
      </c>
      <c r="AJ49" s="127">
        <f t="shared" si="19"/>
        <v>1.6000000000000001E-4</v>
      </c>
      <c r="AK49" s="140">
        <f t="shared" si="20"/>
        <v>0</v>
      </c>
      <c r="AL49" s="120">
        <f t="shared" si="21"/>
        <v>0</v>
      </c>
    </row>
    <row r="50" spans="1:38" ht="15" customHeight="1" x14ac:dyDescent="0.25">
      <c r="A50" s="187">
        <v>1</v>
      </c>
      <c r="B50" s="182">
        <f>Fechas!D50</f>
        <v>0</v>
      </c>
      <c r="C50" s="16"/>
      <c r="D50" s="16"/>
      <c r="E50" s="16"/>
      <c r="F50" s="20"/>
      <c r="G50" s="129">
        <f t="shared" si="1"/>
        <v>1.1E-4</v>
      </c>
      <c r="H50" s="16"/>
      <c r="I50" s="16"/>
      <c r="J50" s="16"/>
      <c r="K50" s="19"/>
      <c r="L50" s="129">
        <f t="shared" si="2"/>
        <v>1.1E-4</v>
      </c>
      <c r="M50" s="176"/>
      <c r="N50" s="132">
        <f t="shared" si="15"/>
        <v>0</v>
      </c>
      <c r="O50" s="129">
        <f t="shared" si="16"/>
        <v>1.5000000000000001E-4</v>
      </c>
      <c r="P50" s="125">
        <f t="shared" si="17"/>
        <v>0</v>
      </c>
      <c r="Q50" s="129">
        <f t="shared" si="18"/>
        <v>1.5000000000000001E-4</v>
      </c>
      <c r="R50" s="176"/>
      <c r="S50" s="176"/>
      <c r="T50" s="176"/>
      <c r="U50" s="223"/>
      <c r="V50" s="4"/>
      <c r="W50" s="4"/>
      <c r="X50" s="4"/>
      <c r="AA50" s="115">
        <f>ROWS($B$6:B50)</f>
        <v>45</v>
      </c>
      <c r="AB50" s="127">
        <f t="array" ref="AB50">IFERROR(AVERAGE(IF(C50:F50&gt;1,C50:F50)),0)</f>
        <v>0</v>
      </c>
      <c r="AC50" s="127">
        <f t="array" ref="AC50">AB50+(COUNTIFS($AB$6:$AB50,AB50)-1)*0.00001</f>
        <v>1.1E-4</v>
      </c>
      <c r="AD50" s="127">
        <f t="shared" si="9"/>
        <v>1.5000000000000001E-4</v>
      </c>
      <c r="AE50" s="140">
        <f t="shared" si="22"/>
        <v>0</v>
      </c>
      <c r="AF50" s="120">
        <f t="shared" si="23"/>
        <v>0</v>
      </c>
      <c r="AG50" s="96"/>
      <c r="AH50" s="139">
        <f t="array" ref="AH50">IFERROR(AVERAGE(IF(H50:K50&gt;1,H50:K50)),0)</f>
        <v>0</v>
      </c>
      <c r="AI50" s="127">
        <f t="array" ref="AI50">AH50+(COUNTIFS($AH$6:$AH50,AH50)-1)*0.00001</f>
        <v>1.1E-4</v>
      </c>
      <c r="AJ50" s="127">
        <f t="shared" si="19"/>
        <v>1.5000000000000001E-4</v>
      </c>
      <c r="AK50" s="140">
        <f t="shared" si="20"/>
        <v>0</v>
      </c>
      <c r="AL50" s="120">
        <f t="shared" si="21"/>
        <v>0</v>
      </c>
    </row>
    <row r="51" spans="1:38" ht="15" customHeight="1" x14ac:dyDescent="0.25">
      <c r="A51" s="187">
        <v>1</v>
      </c>
      <c r="B51" s="182">
        <f>Fechas!D51</f>
        <v>0</v>
      </c>
      <c r="C51" s="16"/>
      <c r="D51" s="16"/>
      <c r="E51" s="16"/>
      <c r="F51" s="20"/>
      <c r="G51" s="129">
        <f t="shared" si="1"/>
        <v>1.2000000000000002E-4</v>
      </c>
      <c r="H51" s="16"/>
      <c r="I51" s="16"/>
      <c r="J51" s="16"/>
      <c r="K51" s="19"/>
      <c r="L51" s="129">
        <f t="shared" si="2"/>
        <v>1.2000000000000002E-4</v>
      </c>
      <c r="M51" s="176"/>
      <c r="N51" s="132">
        <f t="shared" si="15"/>
        <v>0</v>
      </c>
      <c r="O51" s="129">
        <f t="shared" si="16"/>
        <v>1.4000000000000001E-4</v>
      </c>
      <c r="P51" s="125">
        <f t="shared" si="17"/>
        <v>0</v>
      </c>
      <c r="Q51" s="129">
        <f t="shared" si="18"/>
        <v>1.4000000000000001E-4</v>
      </c>
      <c r="R51" s="176"/>
      <c r="S51" s="176"/>
      <c r="T51" s="176"/>
      <c r="U51" s="223"/>
      <c r="V51" s="4"/>
      <c r="W51" s="4"/>
      <c r="X51" s="4"/>
      <c r="AA51" s="115">
        <f>ROWS($B$6:B51)</f>
        <v>46</v>
      </c>
      <c r="AB51" s="127">
        <f t="array" ref="AB51">IFERROR(AVERAGE(IF(C51:F51&gt;1,C51:F51)),0)</f>
        <v>0</v>
      </c>
      <c r="AC51" s="127">
        <f t="array" ref="AC51">AB51+(COUNTIFS($AB$6:$AB51,AB51)-1)*0.00001</f>
        <v>1.2000000000000002E-4</v>
      </c>
      <c r="AD51" s="127">
        <f t="shared" si="9"/>
        <v>1.4000000000000001E-4</v>
      </c>
      <c r="AE51" s="140">
        <f t="shared" si="22"/>
        <v>0</v>
      </c>
      <c r="AF51" s="120">
        <f t="shared" si="23"/>
        <v>0</v>
      </c>
      <c r="AG51" s="96"/>
      <c r="AH51" s="139">
        <f t="array" ref="AH51">IFERROR(AVERAGE(IF(H51:K51&gt;1,H51:K51)),0)</f>
        <v>0</v>
      </c>
      <c r="AI51" s="127">
        <f t="array" ref="AI51">AH51+(COUNTIFS($AH$6:$AH51,AH51)-1)*0.00001</f>
        <v>1.2000000000000002E-4</v>
      </c>
      <c r="AJ51" s="127">
        <f t="shared" si="19"/>
        <v>1.4000000000000001E-4</v>
      </c>
      <c r="AK51" s="140">
        <f t="shared" si="20"/>
        <v>0</v>
      </c>
      <c r="AL51" s="120">
        <f t="shared" si="21"/>
        <v>0</v>
      </c>
    </row>
    <row r="52" spans="1:38" ht="15" customHeight="1" x14ac:dyDescent="0.25">
      <c r="A52" s="187">
        <v>1</v>
      </c>
      <c r="B52" s="182">
        <f>Fechas!D52</f>
        <v>0</v>
      </c>
      <c r="C52" s="16"/>
      <c r="D52" s="16"/>
      <c r="E52" s="16"/>
      <c r="F52" s="20"/>
      <c r="G52" s="129">
        <f t="shared" si="1"/>
        <v>1.3000000000000002E-4</v>
      </c>
      <c r="H52" s="16"/>
      <c r="I52" s="16"/>
      <c r="J52" s="16"/>
      <c r="K52" s="19"/>
      <c r="L52" s="129">
        <f t="shared" si="2"/>
        <v>1.3000000000000002E-4</v>
      </c>
      <c r="M52" s="176"/>
      <c r="N52" s="132">
        <f t="shared" si="15"/>
        <v>0</v>
      </c>
      <c r="O52" s="129">
        <f t="shared" si="16"/>
        <v>1.3000000000000002E-4</v>
      </c>
      <c r="P52" s="125">
        <f t="shared" si="17"/>
        <v>0</v>
      </c>
      <c r="Q52" s="129">
        <f t="shared" si="18"/>
        <v>1.3000000000000002E-4</v>
      </c>
      <c r="R52" s="176"/>
      <c r="S52" s="176"/>
      <c r="T52" s="176"/>
      <c r="U52" s="223"/>
      <c r="V52" s="4"/>
      <c r="W52" s="4"/>
      <c r="X52" s="4"/>
      <c r="AA52" s="115">
        <f>ROWS($B$6:B52)</f>
        <v>47</v>
      </c>
      <c r="AB52" s="127">
        <f t="array" ref="AB52">IFERROR(AVERAGE(IF(C52:F52&gt;1,C52:F52)),0)</f>
        <v>0</v>
      </c>
      <c r="AC52" s="127">
        <f t="array" ref="AC52">AB52+(COUNTIFS($AB$6:$AB52,AB52)-1)*0.00001</f>
        <v>1.3000000000000002E-4</v>
      </c>
      <c r="AD52" s="127">
        <f t="shared" si="9"/>
        <v>1.3000000000000002E-4</v>
      </c>
      <c r="AE52" s="140">
        <f t="shared" si="22"/>
        <v>0</v>
      </c>
      <c r="AF52" s="120">
        <f t="shared" si="23"/>
        <v>0</v>
      </c>
      <c r="AG52" s="96"/>
      <c r="AH52" s="139">
        <f t="array" ref="AH52">IFERROR(AVERAGE(IF(H52:K52&gt;1,H52:K52)),0)</f>
        <v>0</v>
      </c>
      <c r="AI52" s="127">
        <f t="array" ref="AI52">AH52+(COUNTIFS($AH$6:$AH52,AH52)-1)*0.00001</f>
        <v>1.3000000000000002E-4</v>
      </c>
      <c r="AJ52" s="127">
        <f t="shared" si="19"/>
        <v>1.3000000000000002E-4</v>
      </c>
      <c r="AK52" s="140">
        <f t="shared" si="20"/>
        <v>0</v>
      </c>
      <c r="AL52" s="120">
        <f t="shared" si="21"/>
        <v>0</v>
      </c>
    </row>
    <row r="53" spans="1:38" ht="15" customHeight="1" x14ac:dyDescent="0.25">
      <c r="A53" s="187">
        <v>1</v>
      </c>
      <c r="B53" s="182">
        <f>Fechas!D53</f>
        <v>0</v>
      </c>
      <c r="C53" s="16"/>
      <c r="D53" s="16"/>
      <c r="E53" s="16"/>
      <c r="F53" s="20"/>
      <c r="G53" s="129">
        <f t="shared" si="1"/>
        <v>1.4000000000000001E-4</v>
      </c>
      <c r="H53" s="16"/>
      <c r="I53" s="16"/>
      <c r="J53" s="16"/>
      <c r="K53" s="19"/>
      <c r="L53" s="129">
        <f t="shared" si="2"/>
        <v>1.4000000000000001E-4</v>
      </c>
      <c r="M53" s="176"/>
      <c r="N53" s="132">
        <f t="shared" si="15"/>
        <v>0</v>
      </c>
      <c r="O53" s="129">
        <f t="shared" si="16"/>
        <v>1.2000000000000002E-4</v>
      </c>
      <c r="P53" s="125">
        <f t="shared" si="17"/>
        <v>0</v>
      </c>
      <c r="Q53" s="129">
        <f t="shared" si="18"/>
        <v>1.2000000000000002E-4</v>
      </c>
      <c r="R53" s="176"/>
      <c r="S53" s="176"/>
      <c r="T53" s="176"/>
      <c r="U53" s="223"/>
      <c r="V53" s="4"/>
      <c r="W53" s="4"/>
      <c r="X53" s="4"/>
      <c r="AA53" s="115">
        <f>ROWS($B$6:B53)</f>
        <v>48</v>
      </c>
      <c r="AB53" s="127">
        <f t="array" ref="AB53">IFERROR(AVERAGE(IF(C53:F53&gt;1,C53:F53)),0)</f>
        <v>0</v>
      </c>
      <c r="AC53" s="127">
        <f t="array" ref="AC53">AB53+(COUNTIFS($AB$6:$AB53,AB53)-1)*0.00001</f>
        <v>1.4000000000000001E-4</v>
      </c>
      <c r="AD53" s="127">
        <f t="shared" si="9"/>
        <v>1.2000000000000002E-4</v>
      </c>
      <c r="AE53" s="140">
        <f t="shared" si="22"/>
        <v>0</v>
      </c>
      <c r="AF53" s="120">
        <f t="shared" si="23"/>
        <v>0</v>
      </c>
      <c r="AG53" s="96"/>
      <c r="AH53" s="139">
        <f t="array" ref="AH53">IFERROR(AVERAGE(IF(H53:K53&gt;1,H53:K53)),0)</f>
        <v>0</v>
      </c>
      <c r="AI53" s="127">
        <f t="array" ref="AI53">AH53+(COUNTIFS($AH$6:$AH53,AH53)-1)*0.00001</f>
        <v>1.4000000000000001E-4</v>
      </c>
      <c r="AJ53" s="127">
        <f t="shared" si="19"/>
        <v>1.2000000000000002E-4</v>
      </c>
      <c r="AK53" s="140">
        <f t="shared" si="20"/>
        <v>0</v>
      </c>
      <c r="AL53" s="120">
        <f t="shared" si="21"/>
        <v>0</v>
      </c>
    </row>
    <row r="54" spans="1:38" ht="15" customHeight="1" x14ac:dyDescent="0.25">
      <c r="A54" s="187">
        <v>1</v>
      </c>
      <c r="B54" s="182">
        <f>Fechas!D54</f>
        <v>0</v>
      </c>
      <c r="C54" s="16"/>
      <c r="D54" s="16"/>
      <c r="E54" s="16"/>
      <c r="F54" s="20"/>
      <c r="G54" s="129">
        <f t="shared" si="1"/>
        <v>1.5000000000000001E-4</v>
      </c>
      <c r="H54" s="16"/>
      <c r="I54" s="16"/>
      <c r="J54" s="16"/>
      <c r="K54" s="19"/>
      <c r="L54" s="129">
        <f t="shared" si="2"/>
        <v>1.5000000000000001E-4</v>
      </c>
      <c r="M54" s="176"/>
      <c r="N54" s="132">
        <f t="shared" si="15"/>
        <v>0</v>
      </c>
      <c r="O54" s="129">
        <f t="shared" si="16"/>
        <v>1.1E-4</v>
      </c>
      <c r="P54" s="125">
        <f t="shared" si="17"/>
        <v>0</v>
      </c>
      <c r="Q54" s="129">
        <f t="shared" si="18"/>
        <v>1.1E-4</v>
      </c>
      <c r="R54" s="176"/>
      <c r="S54" s="176"/>
      <c r="T54" s="176"/>
      <c r="U54" s="223"/>
      <c r="V54" s="4"/>
      <c r="W54" s="4"/>
      <c r="X54" s="4"/>
      <c r="AA54" s="115">
        <f>ROWS($B$6:B54)</f>
        <v>49</v>
      </c>
      <c r="AB54" s="127">
        <f t="array" ref="AB54">IFERROR(AVERAGE(IF(C54:F54&gt;1,C54:F54)),0)</f>
        <v>0</v>
      </c>
      <c r="AC54" s="127">
        <f t="array" ref="AC54">AB54+(COUNTIFS($AB$6:$AB54,AB54)-1)*0.00001</f>
        <v>1.5000000000000001E-4</v>
      </c>
      <c r="AD54" s="127">
        <f t="shared" si="9"/>
        <v>1.1E-4</v>
      </c>
      <c r="AE54" s="140">
        <f t="shared" si="22"/>
        <v>0</v>
      </c>
      <c r="AF54" s="120">
        <f t="shared" si="23"/>
        <v>0</v>
      </c>
      <c r="AG54" s="96"/>
      <c r="AH54" s="139">
        <f t="array" ref="AH54">IFERROR(AVERAGE(IF(H54:K54&gt;1,H54:K54)),0)</f>
        <v>0</v>
      </c>
      <c r="AI54" s="127">
        <f t="array" ref="AI54">AH54+(COUNTIFS($AH$6:$AH54,AH54)-1)*0.00001</f>
        <v>1.5000000000000001E-4</v>
      </c>
      <c r="AJ54" s="127">
        <f t="shared" si="19"/>
        <v>1.1E-4</v>
      </c>
      <c r="AK54" s="140">
        <f t="shared" si="20"/>
        <v>0</v>
      </c>
      <c r="AL54" s="120">
        <f t="shared" si="21"/>
        <v>0</v>
      </c>
    </row>
    <row r="55" spans="1:38" ht="15" customHeight="1" x14ac:dyDescent="0.25">
      <c r="A55" s="187">
        <v>1</v>
      </c>
      <c r="B55" s="182">
        <f>Fechas!D55</f>
        <v>0</v>
      </c>
      <c r="C55" s="16"/>
      <c r="D55" s="16"/>
      <c r="E55" s="16"/>
      <c r="F55" s="20"/>
      <c r="G55" s="129">
        <f t="shared" si="1"/>
        <v>1.6000000000000001E-4</v>
      </c>
      <c r="H55" s="16"/>
      <c r="I55" s="16"/>
      <c r="J55" s="16"/>
      <c r="K55" s="19"/>
      <c r="L55" s="129">
        <f t="shared" si="2"/>
        <v>1.6000000000000001E-4</v>
      </c>
      <c r="M55" s="176"/>
      <c r="N55" s="132">
        <f t="shared" si="15"/>
        <v>0</v>
      </c>
      <c r="O55" s="129">
        <f t="shared" si="16"/>
        <v>1E-4</v>
      </c>
      <c r="P55" s="125">
        <f t="shared" si="17"/>
        <v>0</v>
      </c>
      <c r="Q55" s="129">
        <f t="shared" si="18"/>
        <v>1E-4</v>
      </c>
      <c r="R55" s="176"/>
      <c r="S55" s="176"/>
      <c r="T55" s="176"/>
      <c r="U55" s="223"/>
      <c r="V55" s="4"/>
      <c r="W55" s="4"/>
      <c r="X55" s="4"/>
      <c r="AA55" s="115">
        <f>ROWS($B$6:B55)</f>
        <v>50</v>
      </c>
      <c r="AB55" s="127">
        <f t="array" ref="AB55">IFERROR(AVERAGE(IF(C55:F55&gt;1,C55:F55)),0)</f>
        <v>0</v>
      </c>
      <c r="AC55" s="127">
        <f t="array" ref="AC55">AB55+(COUNTIFS($AB$6:$AB55,AB55)-1)*0.00001</f>
        <v>1.6000000000000001E-4</v>
      </c>
      <c r="AD55" s="127">
        <f t="shared" si="9"/>
        <v>1E-4</v>
      </c>
      <c r="AE55" s="140">
        <f t="shared" si="22"/>
        <v>0</v>
      </c>
      <c r="AF55" s="120">
        <f t="shared" si="23"/>
        <v>0</v>
      </c>
      <c r="AG55" s="96"/>
      <c r="AH55" s="139">
        <f t="array" ref="AH55">IFERROR(AVERAGE(IF(H55:K55&gt;1,H55:K55)),0)</f>
        <v>0</v>
      </c>
      <c r="AI55" s="127">
        <f t="array" ref="AI55">AH55+(COUNTIFS($AH$6:$AH55,AH55)-1)*0.00001</f>
        <v>1.6000000000000001E-4</v>
      </c>
      <c r="AJ55" s="127">
        <f t="shared" si="19"/>
        <v>1E-4</v>
      </c>
      <c r="AK55" s="140">
        <f t="shared" si="20"/>
        <v>0</v>
      </c>
      <c r="AL55" s="120">
        <f t="shared" si="21"/>
        <v>0</v>
      </c>
    </row>
    <row r="56" spans="1:38" ht="15" customHeight="1" x14ac:dyDescent="0.25">
      <c r="A56" s="187">
        <v>1</v>
      </c>
      <c r="B56" s="182">
        <f>Fechas!D56</f>
        <v>0</v>
      </c>
      <c r="C56" s="16"/>
      <c r="D56" s="16"/>
      <c r="E56" s="16"/>
      <c r="F56" s="21"/>
      <c r="G56" s="129">
        <f t="shared" si="1"/>
        <v>1.7000000000000001E-4</v>
      </c>
      <c r="H56" s="16"/>
      <c r="I56" s="16"/>
      <c r="J56" s="16"/>
      <c r="K56" s="21"/>
      <c r="L56" s="129">
        <f t="shared" si="2"/>
        <v>1.7000000000000001E-4</v>
      </c>
      <c r="M56" s="176"/>
      <c r="N56" s="132">
        <f t="shared" si="15"/>
        <v>0</v>
      </c>
      <c r="O56" s="129">
        <f t="shared" si="16"/>
        <v>9.0000000000000006E-5</v>
      </c>
      <c r="P56" s="125">
        <f t="shared" si="17"/>
        <v>0</v>
      </c>
      <c r="Q56" s="129">
        <f t="shared" si="18"/>
        <v>9.0000000000000006E-5</v>
      </c>
      <c r="R56" s="176"/>
      <c r="S56" s="176"/>
      <c r="T56" s="176"/>
      <c r="U56" s="223"/>
      <c r="V56" s="4"/>
      <c r="W56" s="4"/>
      <c r="X56" s="4"/>
      <c r="AA56" s="115">
        <f>ROWS($B$6:B56)</f>
        <v>51</v>
      </c>
      <c r="AB56" s="127">
        <f t="array" ref="AB56">IFERROR(AVERAGE(IF(C56:F56&gt;1,C56:F56)),0)</f>
        <v>0</v>
      </c>
      <c r="AC56" s="127">
        <f t="array" ref="AC56">AB56+(COUNTIFS($AB$6:$AB56,AB56)-1)*0.00001</f>
        <v>1.7000000000000001E-4</v>
      </c>
      <c r="AD56" s="127">
        <f t="shared" si="9"/>
        <v>9.0000000000000006E-5</v>
      </c>
      <c r="AE56" s="140">
        <f t="shared" si="22"/>
        <v>0</v>
      </c>
      <c r="AF56" s="120">
        <f t="shared" si="23"/>
        <v>0</v>
      </c>
      <c r="AG56" s="96"/>
      <c r="AH56" s="139">
        <f t="array" ref="AH56">IFERROR(AVERAGE(IF(H56:K56&gt;1,H56:K56)),0)</f>
        <v>0</v>
      </c>
      <c r="AI56" s="127">
        <f t="array" ref="AI56">AH56+(COUNTIFS($AH$6:$AH56,AH56)-1)*0.00001</f>
        <v>1.7000000000000001E-4</v>
      </c>
      <c r="AJ56" s="127">
        <f t="shared" si="12"/>
        <v>9.0000000000000006E-5</v>
      </c>
      <c r="AK56" s="140">
        <f t="shared" si="20"/>
        <v>0</v>
      </c>
      <c r="AL56" s="120">
        <f t="shared" si="21"/>
        <v>0</v>
      </c>
    </row>
    <row r="57" spans="1:38" ht="15" customHeight="1" x14ac:dyDescent="0.25">
      <c r="A57" s="187">
        <v>1</v>
      </c>
      <c r="B57" s="182">
        <f>Fechas!D57</f>
        <v>0</v>
      </c>
      <c r="C57" s="16"/>
      <c r="D57" s="16"/>
      <c r="E57" s="16"/>
      <c r="F57" s="21"/>
      <c r="G57" s="129">
        <f t="shared" si="1"/>
        <v>1.8000000000000001E-4</v>
      </c>
      <c r="H57" s="16"/>
      <c r="I57" s="16"/>
      <c r="J57" s="16"/>
      <c r="K57" s="21"/>
      <c r="L57" s="129">
        <f t="shared" si="2"/>
        <v>1.8000000000000001E-4</v>
      </c>
      <c r="M57" s="176"/>
      <c r="N57" s="132">
        <f t="shared" si="15"/>
        <v>0</v>
      </c>
      <c r="O57" s="129">
        <f t="shared" si="16"/>
        <v>8.0000000000000007E-5</v>
      </c>
      <c r="P57" s="125">
        <f t="shared" si="17"/>
        <v>0</v>
      </c>
      <c r="Q57" s="129">
        <f t="shared" si="18"/>
        <v>8.0000000000000007E-5</v>
      </c>
      <c r="R57" s="176"/>
      <c r="S57" s="176"/>
      <c r="T57" s="176"/>
      <c r="U57" s="223"/>
      <c r="V57" s="4"/>
      <c r="W57" s="4"/>
      <c r="X57" s="4"/>
      <c r="AA57" s="115">
        <f>ROWS($B$6:B57)</f>
        <v>52</v>
      </c>
      <c r="AB57" s="127">
        <f t="array" ref="AB57">IFERROR(AVERAGE(IF(C57:F57&gt;1,C57:F57)),0)</f>
        <v>0</v>
      </c>
      <c r="AC57" s="127">
        <f t="array" ref="AC57">AB57+(COUNTIFS($AB$6:$AB57,AB57)-1)*0.00001</f>
        <v>1.8000000000000001E-4</v>
      </c>
      <c r="AD57" s="127">
        <f t="shared" si="9"/>
        <v>8.0000000000000007E-5</v>
      </c>
      <c r="AE57" s="140">
        <f t="shared" si="22"/>
        <v>0</v>
      </c>
      <c r="AF57" s="120">
        <f t="shared" si="23"/>
        <v>0</v>
      </c>
      <c r="AG57" s="96"/>
      <c r="AH57" s="139">
        <f t="array" ref="AH57">IFERROR(AVERAGE(IF(H57:K57&gt;1,H57:K57)),0)</f>
        <v>0</v>
      </c>
      <c r="AI57" s="127">
        <f t="array" ref="AI57">AH57+(COUNTIFS($AH$6:$AH57,AH57)-1)*0.00001</f>
        <v>1.8000000000000001E-4</v>
      </c>
      <c r="AJ57" s="127">
        <f t="shared" si="12"/>
        <v>8.0000000000000007E-5</v>
      </c>
      <c r="AK57" s="140">
        <f t="shared" si="20"/>
        <v>0</v>
      </c>
      <c r="AL57" s="120">
        <f t="shared" si="21"/>
        <v>0</v>
      </c>
    </row>
    <row r="58" spans="1:38" ht="15" customHeight="1" x14ac:dyDescent="0.25">
      <c r="A58" s="187">
        <v>1</v>
      </c>
      <c r="B58" s="182">
        <f>Fechas!D58</f>
        <v>0</v>
      </c>
      <c r="C58" s="16"/>
      <c r="D58" s="16"/>
      <c r="E58" s="16"/>
      <c r="F58" s="21"/>
      <c r="G58" s="129">
        <f t="shared" si="1"/>
        <v>1.9000000000000001E-4</v>
      </c>
      <c r="H58" s="16"/>
      <c r="I58" s="16"/>
      <c r="J58" s="16"/>
      <c r="K58" s="21"/>
      <c r="L58" s="129">
        <f t="shared" si="2"/>
        <v>1.9000000000000001E-4</v>
      </c>
      <c r="M58" s="176"/>
      <c r="N58" s="132">
        <f t="shared" si="15"/>
        <v>0</v>
      </c>
      <c r="O58" s="129">
        <f t="shared" si="16"/>
        <v>7.0000000000000007E-5</v>
      </c>
      <c r="P58" s="125">
        <f t="shared" si="17"/>
        <v>0</v>
      </c>
      <c r="Q58" s="129">
        <f t="shared" si="18"/>
        <v>7.0000000000000007E-5</v>
      </c>
      <c r="R58" s="176"/>
      <c r="S58" s="176"/>
      <c r="T58" s="176"/>
      <c r="U58" s="223"/>
      <c r="V58" s="4"/>
      <c r="W58" s="4"/>
      <c r="X58" s="4"/>
      <c r="AA58" s="115">
        <f>ROWS($B$6:B58)</f>
        <v>53</v>
      </c>
      <c r="AB58" s="127">
        <f t="array" ref="AB58">IFERROR(AVERAGE(IF(C58:F58&gt;1,C58:F58)),0)</f>
        <v>0</v>
      </c>
      <c r="AC58" s="127">
        <f t="array" ref="AC58">AB58+(COUNTIFS($AB$6:$AB58,AB58)-1)*0.00001</f>
        <v>1.9000000000000001E-4</v>
      </c>
      <c r="AD58" s="127">
        <f t="shared" si="9"/>
        <v>7.0000000000000007E-5</v>
      </c>
      <c r="AE58" s="140">
        <f t="shared" si="22"/>
        <v>0</v>
      </c>
      <c r="AF58" s="120">
        <f t="shared" si="23"/>
        <v>0</v>
      </c>
      <c r="AG58" s="96"/>
      <c r="AH58" s="139">
        <f t="array" ref="AH58">IFERROR(AVERAGE(IF(H58:K58&gt;1,H58:K58)),0)</f>
        <v>0</v>
      </c>
      <c r="AI58" s="127">
        <f t="array" ref="AI58">AH58+(COUNTIFS($AH$6:$AH58,AH58)-1)*0.00001</f>
        <v>1.9000000000000001E-4</v>
      </c>
      <c r="AJ58" s="127">
        <f t="shared" si="12"/>
        <v>7.0000000000000007E-5</v>
      </c>
      <c r="AK58" s="140">
        <f t="shared" si="20"/>
        <v>0</v>
      </c>
      <c r="AL58" s="120">
        <f t="shared" si="21"/>
        <v>0</v>
      </c>
    </row>
    <row r="59" spans="1:38" ht="15" customHeight="1" x14ac:dyDescent="0.25">
      <c r="A59" s="187">
        <v>1</v>
      </c>
      <c r="B59" s="182">
        <f>Fechas!D59</f>
        <v>0</v>
      </c>
      <c r="C59" s="16"/>
      <c r="D59" s="16"/>
      <c r="E59" s="16"/>
      <c r="F59" s="22"/>
      <c r="G59" s="129">
        <f t="shared" si="1"/>
        <v>2.0000000000000001E-4</v>
      </c>
      <c r="H59" s="16"/>
      <c r="I59" s="16"/>
      <c r="J59" s="16"/>
      <c r="K59" s="21"/>
      <c r="L59" s="129">
        <f t="shared" si="2"/>
        <v>2.0000000000000001E-4</v>
      </c>
      <c r="M59" s="176"/>
      <c r="N59" s="132">
        <f t="shared" si="15"/>
        <v>0</v>
      </c>
      <c r="O59" s="129">
        <f t="shared" si="16"/>
        <v>6.0000000000000008E-5</v>
      </c>
      <c r="P59" s="125">
        <f t="shared" si="17"/>
        <v>0</v>
      </c>
      <c r="Q59" s="129">
        <f t="shared" si="18"/>
        <v>6.0000000000000008E-5</v>
      </c>
      <c r="R59" s="176"/>
      <c r="S59" s="176"/>
      <c r="T59" s="176"/>
      <c r="U59" s="223"/>
      <c r="V59" s="4"/>
      <c r="W59" s="4"/>
      <c r="X59" s="4"/>
      <c r="AA59" s="115">
        <f>ROWS($B$6:B59)</f>
        <v>54</v>
      </c>
      <c r="AB59" s="127">
        <f t="array" ref="AB59">IFERROR(AVERAGE(IF(C59:F59&gt;1,C59:F59)),0)</f>
        <v>0</v>
      </c>
      <c r="AC59" s="127">
        <f t="array" ref="AC59">AB59+(COUNTIFS($AB$6:$AB59,AB59)-1)*0.00001</f>
        <v>2.0000000000000001E-4</v>
      </c>
      <c r="AD59" s="127">
        <f t="shared" si="9"/>
        <v>6.0000000000000008E-5</v>
      </c>
      <c r="AE59" s="140">
        <f t="shared" si="22"/>
        <v>0</v>
      </c>
      <c r="AF59" s="120">
        <f t="shared" si="23"/>
        <v>0</v>
      </c>
      <c r="AG59" s="96"/>
      <c r="AH59" s="139">
        <f t="array" ref="AH59">IFERROR(AVERAGE(IF(H59:K59&gt;1,H59:K59)),0)</f>
        <v>0</v>
      </c>
      <c r="AI59" s="127">
        <f t="array" ref="AI59">AH59+(COUNTIFS($AH$6:$AH59,AH59)-1)*0.00001</f>
        <v>2.0000000000000001E-4</v>
      </c>
      <c r="AJ59" s="127">
        <f t="shared" si="12"/>
        <v>6.0000000000000008E-5</v>
      </c>
      <c r="AK59" s="140">
        <f t="shared" si="20"/>
        <v>0</v>
      </c>
      <c r="AL59" s="120">
        <f t="shared" si="21"/>
        <v>0</v>
      </c>
    </row>
    <row r="60" spans="1:38" ht="15" customHeight="1" x14ac:dyDescent="0.25">
      <c r="A60" s="187">
        <v>1</v>
      </c>
      <c r="B60" s="182">
        <f>Fechas!D60</f>
        <v>0</v>
      </c>
      <c r="C60" s="16"/>
      <c r="D60" s="16"/>
      <c r="E60" s="16"/>
      <c r="F60" s="22"/>
      <c r="G60" s="129">
        <f t="shared" si="1"/>
        <v>2.1000000000000001E-4</v>
      </c>
      <c r="H60" s="16"/>
      <c r="I60" s="16"/>
      <c r="J60" s="16"/>
      <c r="K60" s="21"/>
      <c r="L60" s="129">
        <f t="shared" si="2"/>
        <v>2.1000000000000001E-4</v>
      </c>
      <c r="M60" s="176"/>
      <c r="N60" s="132">
        <f t="shared" si="15"/>
        <v>0</v>
      </c>
      <c r="O60" s="129">
        <f t="shared" si="16"/>
        <v>5.0000000000000002E-5</v>
      </c>
      <c r="P60" s="125">
        <f t="shared" si="17"/>
        <v>0</v>
      </c>
      <c r="Q60" s="129">
        <f t="shared" si="18"/>
        <v>5.0000000000000002E-5</v>
      </c>
      <c r="R60" s="176"/>
      <c r="S60" s="176"/>
      <c r="T60" s="176"/>
      <c r="U60" s="223"/>
      <c r="V60" s="4"/>
      <c r="W60" s="4"/>
      <c r="X60" s="4"/>
      <c r="AA60" s="115">
        <f>ROWS($B$6:B60)</f>
        <v>55</v>
      </c>
      <c r="AB60" s="127">
        <f t="array" ref="AB60">IFERROR(AVERAGE(IF(C60:F60&gt;1,C60:F60)),0)</f>
        <v>0</v>
      </c>
      <c r="AC60" s="127">
        <f t="array" ref="AC60">AB60+(COUNTIFS($AB$6:$AB60,AB60)-1)*0.00001</f>
        <v>2.1000000000000001E-4</v>
      </c>
      <c r="AD60" s="127">
        <f t="shared" si="9"/>
        <v>5.0000000000000002E-5</v>
      </c>
      <c r="AE60" s="140">
        <f t="shared" si="22"/>
        <v>0</v>
      </c>
      <c r="AF60" s="120">
        <f t="shared" si="23"/>
        <v>0</v>
      </c>
      <c r="AG60" s="96"/>
      <c r="AH60" s="139">
        <f t="array" ref="AH60">IFERROR(AVERAGE(IF(H60:K60&gt;1,H60:K60)),0)</f>
        <v>0</v>
      </c>
      <c r="AI60" s="127">
        <f t="array" ref="AI60">AH60+(COUNTIFS($AH$6:$AH60,AH60)-1)*0.00001</f>
        <v>2.1000000000000001E-4</v>
      </c>
      <c r="AJ60" s="127">
        <f t="shared" ref="AJ60:AJ65" si="24">LARGE($AI$6:$AI$65,AA60)</f>
        <v>5.0000000000000002E-5</v>
      </c>
      <c r="AK60" s="140">
        <f t="shared" si="20"/>
        <v>0</v>
      </c>
      <c r="AL60" s="120">
        <f t="shared" si="21"/>
        <v>0</v>
      </c>
    </row>
    <row r="61" spans="1:38" ht="15" customHeight="1" x14ac:dyDescent="0.25">
      <c r="A61" s="187">
        <v>1</v>
      </c>
      <c r="B61" s="182">
        <f>Fechas!D61</f>
        <v>0</v>
      </c>
      <c r="C61" s="16"/>
      <c r="D61" s="16"/>
      <c r="E61" s="16"/>
      <c r="F61" s="22"/>
      <c r="G61" s="129">
        <f t="shared" si="1"/>
        <v>2.2000000000000001E-4</v>
      </c>
      <c r="H61" s="16"/>
      <c r="I61" s="16"/>
      <c r="J61" s="16"/>
      <c r="K61" s="21"/>
      <c r="L61" s="129">
        <f t="shared" si="2"/>
        <v>2.2000000000000001E-4</v>
      </c>
      <c r="M61" s="176"/>
      <c r="N61" s="132">
        <f t="shared" si="15"/>
        <v>0</v>
      </c>
      <c r="O61" s="129">
        <f t="shared" si="16"/>
        <v>4.0000000000000003E-5</v>
      </c>
      <c r="P61" s="125">
        <f t="shared" si="17"/>
        <v>0</v>
      </c>
      <c r="Q61" s="129">
        <f t="shared" si="18"/>
        <v>4.0000000000000003E-5</v>
      </c>
      <c r="R61" s="176"/>
      <c r="S61" s="176"/>
      <c r="T61" s="176"/>
      <c r="U61" s="223"/>
      <c r="V61" s="4"/>
      <c r="W61" s="4"/>
      <c r="X61" s="4"/>
      <c r="AA61" s="115">
        <f>ROWS($B$6:B61)</f>
        <v>56</v>
      </c>
      <c r="AB61" s="127">
        <f t="array" ref="AB61">IFERROR(AVERAGE(IF(C61:F61&gt;1,C61:F61)),0)</f>
        <v>0</v>
      </c>
      <c r="AC61" s="127">
        <f t="array" ref="AC61">AB61+(COUNTIFS($AB$6:$AB61,AB61)-1)*0.00001</f>
        <v>2.2000000000000001E-4</v>
      </c>
      <c r="AD61" s="127">
        <f t="shared" si="9"/>
        <v>4.0000000000000003E-5</v>
      </c>
      <c r="AE61" s="140">
        <f t="shared" si="22"/>
        <v>0</v>
      </c>
      <c r="AF61" s="120">
        <f t="shared" si="23"/>
        <v>0</v>
      </c>
      <c r="AG61" s="96"/>
      <c r="AH61" s="139">
        <f t="array" ref="AH61">IFERROR(AVERAGE(IF(H61:K61&gt;1,H61:K61)),0)</f>
        <v>0</v>
      </c>
      <c r="AI61" s="127">
        <f t="array" ref="AI61">AH61+(COUNTIFS($AH$6:$AH61,AH61)-1)*0.00001</f>
        <v>2.2000000000000001E-4</v>
      </c>
      <c r="AJ61" s="127">
        <f t="shared" si="24"/>
        <v>4.0000000000000003E-5</v>
      </c>
      <c r="AK61" s="140">
        <f t="shared" si="20"/>
        <v>0</v>
      </c>
      <c r="AL61" s="120">
        <f t="shared" si="21"/>
        <v>0</v>
      </c>
    </row>
    <row r="62" spans="1:38" ht="15" customHeight="1" x14ac:dyDescent="0.25">
      <c r="A62" s="187">
        <v>1</v>
      </c>
      <c r="B62" s="182">
        <f>Fechas!D62</f>
        <v>0</v>
      </c>
      <c r="C62" s="16"/>
      <c r="D62" s="16"/>
      <c r="E62" s="16"/>
      <c r="F62" s="22"/>
      <c r="G62" s="129">
        <f t="shared" si="1"/>
        <v>2.3000000000000001E-4</v>
      </c>
      <c r="H62" s="16"/>
      <c r="I62" s="16"/>
      <c r="J62" s="16"/>
      <c r="K62" s="21"/>
      <c r="L62" s="129">
        <f t="shared" si="2"/>
        <v>2.3000000000000001E-4</v>
      </c>
      <c r="M62" s="176"/>
      <c r="N62" s="132">
        <f t="shared" si="15"/>
        <v>0</v>
      </c>
      <c r="O62" s="129">
        <f t="shared" si="16"/>
        <v>3.0000000000000004E-5</v>
      </c>
      <c r="P62" s="125">
        <f t="shared" si="17"/>
        <v>0</v>
      </c>
      <c r="Q62" s="129">
        <f t="shared" si="18"/>
        <v>3.0000000000000004E-5</v>
      </c>
      <c r="R62" s="176"/>
      <c r="S62" s="176"/>
      <c r="T62" s="176"/>
      <c r="U62" s="223"/>
      <c r="V62" s="4"/>
      <c r="W62" s="4"/>
      <c r="X62" s="4"/>
      <c r="AA62" s="115">
        <f>ROWS($B$6:B62)</f>
        <v>57</v>
      </c>
      <c r="AB62" s="127">
        <f t="array" ref="AB62">IFERROR(AVERAGE(IF(C62:F62&gt;1,C62:F62)),0)</f>
        <v>0</v>
      </c>
      <c r="AC62" s="127">
        <f t="array" ref="AC62">AB62+(COUNTIFS($AB$6:$AB62,AB62)-1)*0.00001</f>
        <v>2.3000000000000001E-4</v>
      </c>
      <c r="AD62" s="127">
        <f t="shared" si="9"/>
        <v>3.0000000000000004E-5</v>
      </c>
      <c r="AE62" s="140">
        <f t="shared" si="22"/>
        <v>0</v>
      </c>
      <c r="AF62" s="120">
        <f t="shared" si="23"/>
        <v>0</v>
      </c>
      <c r="AG62" s="96"/>
      <c r="AH62" s="139">
        <f t="array" ref="AH62">IFERROR(AVERAGE(IF(H62:K62&gt;1,H62:K62)),0)</f>
        <v>0</v>
      </c>
      <c r="AI62" s="127">
        <f t="array" ref="AI62">AH62+(COUNTIFS($AH$6:$AH62,AH62)-1)*0.00001</f>
        <v>2.3000000000000001E-4</v>
      </c>
      <c r="AJ62" s="127">
        <f t="shared" si="24"/>
        <v>3.0000000000000004E-5</v>
      </c>
      <c r="AK62" s="140">
        <f t="shared" si="20"/>
        <v>0</v>
      </c>
      <c r="AL62" s="120">
        <f t="shared" si="21"/>
        <v>0</v>
      </c>
    </row>
    <row r="63" spans="1:38" ht="15" customHeight="1" x14ac:dyDescent="0.25">
      <c r="A63" s="187">
        <v>1</v>
      </c>
      <c r="B63" s="182">
        <f>Fechas!D63</f>
        <v>0</v>
      </c>
      <c r="C63" s="16"/>
      <c r="D63" s="16"/>
      <c r="E63" s="16"/>
      <c r="F63" s="22"/>
      <c r="G63" s="129">
        <f t="shared" si="1"/>
        <v>2.4000000000000003E-4</v>
      </c>
      <c r="H63" s="16"/>
      <c r="I63" s="16"/>
      <c r="J63" s="16"/>
      <c r="K63" s="21"/>
      <c r="L63" s="129">
        <f t="shared" si="2"/>
        <v>2.4000000000000003E-4</v>
      </c>
      <c r="M63" s="176"/>
      <c r="N63" s="132">
        <f t="shared" si="15"/>
        <v>0</v>
      </c>
      <c r="O63" s="129">
        <f t="shared" si="16"/>
        <v>2.0000000000000002E-5</v>
      </c>
      <c r="P63" s="125">
        <f t="shared" si="17"/>
        <v>0</v>
      </c>
      <c r="Q63" s="129">
        <f t="shared" si="18"/>
        <v>2.0000000000000002E-5</v>
      </c>
      <c r="R63" s="176"/>
      <c r="S63" s="176"/>
      <c r="T63" s="176"/>
      <c r="U63" s="223"/>
      <c r="V63" s="4"/>
      <c r="W63" s="4"/>
      <c r="X63" s="4"/>
      <c r="AA63" s="115">
        <f>ROWS($B$6:B63)</f>
        <v>58</v>
      </c>
      <c r="AB63" s="127">
        <f t="array" ref="AB63">IFERROR(AVERAGE(IF(C63:F63&gt;1,C63:F63)),0)</f>
        <v>0</v>
      </c>
      <c r="AC63" s="127">
        <f t="array" ref="AC63">AB63+(COUNTIFS($AB$6:$AB63,AB63)-1)*0.00001</f>
        <v>2.4000000000000003E-4</v>
      </c>
      <c r="AD63" s="127">
        <f t="shared" si="9"/>
        <v>2.0000000000000002E-5</v>
      </c>
      <c r="AE63" s="140">
        <f t="shared" si="22"/>
        <v>0</v>
      </c>
      <c r="AF63" s="120">
        <f t="shared" si="23"/>
        <v>0</v>
      </c>
      <c r="AG63" s="96"/>
      <c r="AH63" s="139">
        <f t="array" ref="AH63">IFERROR(AVERAGE(IF(H63:K63&gt;1,H63:K63)),0)</f>
        <v>0</v>
      </c>
      <c r="AI63" s="127">
        <f t="array" ref="AI63">AH63+(COUNTIFS($AH$6:$AH63,AH63)-1)*0.00001</f>
        <v>2.4000000000000003E-4</v>
      </c>
      <c r="AJ63" s="127">
        <f t="shared" si="24"/>
        <v>2.0000000000000002E-5</v>
      </c>
      <c r="AK63" s="140">
        <f t="shared" si="20"/>
        <v>0</v>
      </c>
      <c r="AL63" s="120">
        <f t="shared" si="21"/>
        <v>0</v>
      </c>
    </row>
    <row r="64" spans="1:38" ht="15" customHeight="1" x14ac:dyDescent="0.25">
      <c r="A64" s="187">
        <v>1</v>
      </c>
      <c r="B64" s="182">
        <f>Fechas!D64</f>
        <v>0</v>
      </c>
      <c r="C64" s="16"/>
      <c r="D64" s="16"/>
      <c r="E64" s="16"/>
      <c r="F64" s="22"/>
      <c r="G64" s="129">
        <f t="shared" si="1"/>
        <v>2.5000000000000001E-4</v>
      </c>
      <c r="H64" s="16"/>
      <c r="I64" s="16"/>
      <c r="J64" s="16"/>
      <c r="K64" s="21"/>
      <c r="L64" s="129">
        <f t="shared" si="2"/>
        <v>2.5000000000000001E-4</v>
      </c>
      <c r="M64" s="176"/>
      <c r="N64" s="132">
        <f t="shared" si="15"/>
        <v>0</v>
      </c>
      <c r="O64" s="129">
        <f t="shared" si="16"/>
        <v>1.0000000000000001E-5</v>
      </c>
      <c r="P64" s="125">
        <f t="shared" si="17"/>
        <v>0</v>
      </c>
      <c r="Q64" s="129">
        <f t="shared" si="18"/>
        <v>1.0000000000000001E-5</v>
      </c>
      <c r="R64" s="176"/>
      <c r="S64" s="176"/>
      <c r="T64" s="176"/>
      <c r="U64" s="223"/>
      <c r="V64" s="4"/>
      <c r="W64" s="4"/>
      <c r="X64" s="4"/>
      <c r="AA64" s="115">
        <f>ROWS($B$6:B64)</f>
        <v>59</v>
      </c>
      <c r="AB64" s="127">
        <f t="array" ref="AB64">IFERROR(AVERAGE(IF(C64:F64&gt;1,C64:F64)),0)</f>
        <v>0</v>
      </c>
      <c r="AC64" s="127">
        <f t="array" ref="AC64">AB64+(COUNTIFS($AB$6:$AB64,AB64)-1)*0.00001</f>
        <v>2.5000000000000001E-4</v>
      </c>
      <c r="AD64" s="127">
        <f t="shared" si="9"/>
        <v>1.0000000000000001E-5</v>
      </c>
      <c r="AE64" s="140">
        <f t="shared" si="22"/>
        <v>0</v>
      </c>
      <c r="AF64" s="120">
        <f t="shared" si="23"/>
        <v>0</v>
      </c>
      <c r="AG64" s="96"/>
      <c r="AH64" s="139">
        <f t="array" ref="AH64">IFERROR(AVERAGE(IF(H64:K64&gt;1,H64:K64)),0)</f>
        <v>0</v>
      </c>
      <c r="AI64" s="127">
        <f t="array" ref="AI64">AH64+(COUNTIFS($AH$6:$AH64,AH64)-1)*0.00001</f>
        <v>2.5000000000000001E-4</v>
      </c>
      <c r="AJ64" s="127">
        <f t="shared" si="24"/>
        <v>1.0000000000000001E-5</v>
      </c>
      <c r="AK64" s="140">
        <f t="shared" si="20"/>
        <v>0</v>
      </c>
      <c r="AL64" s="120">
        <f t="shared" si="21"/>
        <v>0</v>
      </c>
    </row>
    <row r="65" spans="1:38" ht="15" customHeight="1" x14ac:dyDescent="0.25">
      <c r="A65" s="187">
        <v>1</v>
      </c>
      <c r="B65" s="182">
        <f>Fechas!D65</f>
        <v>0</v>
      </c>
      <c r="C65" s="16"/>
      <c r="D65" s="16"/>
      <c r="E65" s="16"/>
      <c r="F65" s="21"/>
      <c r="G65" s="129">
        <f t="shared" si="1"/>
        <v>2.6000000000000003E-4</v>
      </c>
      <c r="H65" s="16"/>
      <c r="I65" s="16"/>
      <c r="J65" s="16"/>
      <c r="K65" s="21"/>
      <c r="L65" s="129">
        <f t="shared" si="2"/>
        <v>2.6000000000000003E-4</v>
      </c>
      <c r="M65" s="176"/>
      <c r="N65" s="132">
        <f t="shared" si="15"/>
        <v>0</v>
      </c>
      <c r="O65" s="129">
        <f t="shared" si="16"/>
        <v>0</v>
      </c>
      <c r="P65" s="125">
        <f t="shared" si="17"/>
        <v>0</v>
      </c>
      <c r="Q65" s="129">
        <f t="shared" si="18"/>
        <v>0</v>
      </c>
      <c r="R65" s="176"/>
      <c r="S65" s="176"/>
      <c r="T65" s="176"/>
      <c r="U65" s="223"/>
      <c r="AA65" s="115">
        <f>ROWS($B$6:B65)</f>
        <v>60</v>
      </c>
      <c r="AB65" s="127">
        <f t="array" ref="AB65">IFERROR(AVERAGE(IF(C65:F65&gt;1,C65:F65)),0)</f>
        <v>0</v>
      </c>
      <c r="AC65" s="127">
        <f t="array" ref="AC65">AB65+(COUNTIFS($AB$6:$AB65,AB65)-1)*0.00001</f>
        <v>2.6000000000000003E-4</v>
      </c>
      <c r="AD65" s="127">
        <f t="shared" si="9"/>
        <v>0</v>
      </c>
      <c r="AE65" s="140">
        <f t="shared" si="22"/>
        <v>0</v>
      </c>
      <c r="AF65" s="120">
        <f t="shared" si="23"/>
        <v>0</v>
      </c>
      <c r="AG65" s="96"/>
      <c r="AH65" s="139">
        <f t="array" ref="AH65">IFERROR(AVERAGE(IF(H65:K65&gt;1,H65:K65)),0)</f>
        <v>0</v>
      </c>
      <c r="AI65" s="127">
        <f t="array" ref="AI65">AH65+(COUNTIFS($AH$6:$AH65,AH65)-1)*0.00001</f>
        <v>2.6000000000000003E-4</v>
      </c>
      <c r="AJ65" s="127">
        <f t="shared" si="24"/>
        <v>0</v>
      </c>
      <c r="AK65" s="140">
        <f t="shared" si="20"/>
        <v>0</v>
      </c>
      <c r="AL65" s="120">
        <f t="shared" si="21"/>
        <v>0</v>
      </c>
    </row>
    <row r="66" spans="1:38" s="23" customFormat="1" ht="15" customHeight="1" x14ac:dyDescent="0.25">
      <c r="A66" s="24"/>
      <c r="H66" s="24"/>
      <c r="I66" s="24"/>
      <c r="J66" s="24"/>
      <c r="K66" s="24"/>
      <c r="N66" s="128" t="s">
        <v>262</v>
      </c>
      <c r="O66" s="103">
        <f ca="1">'ANVA-MDS Sin Fung.'!$B$25</f>
        <v>890.26949548678556</v>
      </c>
      <c r="P66" s="128" t="s">
        <v>262</v>
      </c>
      <c r="Q66" s="103">
        <f ca="1">'ANVA-MDS Con Fung.'!$B$25</f>
        <v>1031.0687692753088</v>
      </c>
      <c r="R66" s="224"/>
      <c r="S66" s="224"/>
      <c r="T66" s="224"/>
      <c r="U66" s="138"/>
      <c r="V66" s="24"/>
      <c r="W66" s="24"/>
      <c r="X66" s="24"/>
      <c r="Y66" s="24"/>
      <c r="Z66" s="24"/>
      <c r="AA66" s="99"/>
      <c r="AB66" s="99"/>
      <c r="AC66" s="99"/>
      <c r="AD66" s="99"/>
      <c r="AE66" s="99"/>
      <c r="AF66" s="99"/>
      <c r="AG66" s="99"/>
      <c r="AH66" s="99"/>
      <c r="AI66" s="99"/>
      <c r="AJ66" s="99"/>
      <c r="AK66" s="99"/>
      <c r="AL66" s="99"/>
    </row>
    <row r="67" spans="1:38" ht="15" customHeight="1" x14ac:dyDescent="0.25">
      <c r="A67" s="4"/>
      <c r="C67" s="1"/>
      <c r="D67" s="1"/>
      <c r="E67" s="1"/>
      <c r="F67" s="1"/>
      <c r="G67" s="1"/>
      <c r="H67" s="1"/>
      <c r="I67" s="1"/>
      <c r="J67" s="1"/>
      <c r="K67" s="1"/>
      <c r="L67" s="1"/>
      <c r="M67" s="1"/>
      <c r="N67" s="128" t="s">
        <v>230</v>
      </c>
      <c r="O67" s="110">
        <f ca="1">'ANVA-MDS Sin Fung.'!$B$17</f>
        <v>0.10856093232393349</v>
      </c>
      <c r="P67" s="128" t="s">
        <v>230</v>
      </c>
      <c r="Q67" s="110">
        <f ca="1">'ANVA-MDS Con Fung.'!$B$17</f>
        <v>0.12768918337661436</v>
      </c>
      <c r="R67" s="225"/>
      <c r="S67" s="225"/>
      <c r="T67" s="225"/>
      <c r="U67" s="138"/>
      <c r="AA67" s="96"/>
      <c r="AB67" s="96"/>
      <c r="AC67" s="96"/>
      <c r="AD67" s="96"/>
      <c r="AE67" s="96"/>
      <c r="AF67" s="96"/>
      <c r="AG67" s="96"/>
      <c r="AH67" s="96"/>
      <c r="AI67" s="96"/>
      <c r="AJ67" s="96"/>
      <c r="AK67" s="96"/>
      <c r="AL67" s="96"/>
    </row>
    <row r="68" spans="1:38" ht="15" customHeight="1" x14ac:dyDescent="0.25">
      <c r="A68" s="4"/>
      <c r="C68" s="3"/>
      <c r="D68" s="3"/>
      <c r="E68" s="3"/>
      <c r="H68" s="3"/>
      <c r="I68" s="3"/>
      <c r="AA68" s="96"/>
      <c r="AB68" s="96"/>
      <c r="AC68" s="96"/>
      <c r="AD68" s="96"/>
      <c r="AE68" s="96"/>
      <c r="AF68" s="96"/>
      <c r="AG68" s="96"/>
      <c r="AH68" s="96"/>
      <c r="AI68" s="96"/>
      <c r="AJ68" s="96"/>
      <c r="AK68" s="96"/>
      <c r="AL68" s="96"/>
    </row>
    <row r="69" spans="1:38" ht="15" customHeight="1" x14ac:dyDescent="0.25">
      <c r="A69" s="4"/>
      <c r="N69" s="86" t="s">
        <v>66</v>
      </c>
      <c r="AA69" s="96"/>
      <c r="AB69" s="96"/>
      <c r="AC69" s="96"/>
      <c r="AD69" s="96"/>
      <c r="AE69" s="96"/>
      <c r="AF69" s="96"/>
      <c r="AG69" s="96"/>
      <c r="AH69" s="96"/>
      <c r="AI69" s="96"/>
      <c r="AJ69" s="96"/>
      <c r="AK69" s="96"/>
      <c r="AL69" s="96"/>
    </row>
    <row r="70" spans="1:38" ht="15" customHeight="1" x14ac:dyDescent="0.25">
      <c r="A70" s="4"/>
      <c r="B70" s="164"/>
      <c r="C70" s="157" t="s">
        <v>245</v>
      </c>
      <c r="D70" s="184"/>
      <c r="E70" s="158"/>
      <c r="F70" s="158"/>
      <c r="G70" s="159"/>
      <c r="H70" s="171" t="s">
        <v>246</v>
      </c>
      <c r="I70" s="172"/>
      <c r="J70" s="172"/>
      <c r="K70" s="172"/>
      <c r="L70" s="173"/>
      <c r="M70" s="156"/>
      <c r="N70" s="157" t="s">
        <v>245</v>
      </c>
      <c r="O70" s="158"/>
      <c r="P70" s="171" t="s">
        <v>246</v>
      </c>
      <c r="Q70" s="173"/>
      <c r="R70" s="156"/>
      <c r="AA70" s="96"/>
      <c r="AB70" s="96"/>
      <c r="AC70" s="96"/>
      <c r="AD70" s="96"/>
      <c r="AE70" s="96"/>
      <c r="AF70" s="96"/>
      <c r="AG70" s="96"/>
      <c r="AH70" s="96"/>
      <c r="AI70" s="96"/>
      <c r="AJ70" s="96"/>
      <c r="AK70" s="96"/>
      <c r="AL70" s="96"/>
    </row>
    <row r="71" spans="1:38" ht="15" customHeight="1" x14ac:dyDescent="0.25">
      <c r="A71" s="4"/>
      <c r="B71" s="183"/>
      <c r="C71" s="8" t="s">
        <v>90</v>
      </c>
      <c r="D71" s="185"/>
      <c r="E71" s="9"/>
      <c r="F71" s="9"/>
      <c r="G71" s="186"/>
      <c r="H71" s="94" t="s">
        <v>90</v>
      </c>
      <c r="I71" s="9"/>
      <c r="J71" s="9"/>
      <c r="K71" s="9"/>
      <c r="L71" s="95"/>
      <c r="M71" s="174"/>
      <c r="N71" s="177"/>
      <c r="O71" s="47" t="s">
        <v>255</v>
      </c>
      <c r="P71" s="178"/>
      <c r="Q71" s="47" t="s">
        <v>255</v>
      </c>
      <c r="R71" s="189"/>
      <c r="S71" s="188"/>
      <c r="T71" s="188" t="s">
        <v>376</v>
      </c>
      <c r="U71" s="188" t="s">
        <v>376</v>
      </c>
      <c r="AA71" s="96"/>
      <c r="AB71" s="96"/>
      <c r="AC71" s="96"/>
      <c r="AD71" s="96"/>
      <c r="AE71" s="96"/>
      <c r="AF71" s="96"/>
      <c r="AG71" s="96"/>
      <c r="AH71" s="96"/>
      <c r="AI71" s="96"/>
      <c r="AJ71" s="96"/>
      <c r="AK71" s="96"/>
      <c r="AL71" s="96"/>
    </row>
    <row r="72" spans="1:38" ht="15" customHeight="1" x14ac:dyDescent="0.25">
      <c r="A72" s="163" t="s">
        <v>244</v>
      </c>
      <c r="B72" s="57" t="s">
        <v>1</v>
      </c>
      <c r="C72" s="181" t="s">
        <v>41</v>
      </c>
      <c r="D72" s="12" t="s">
        <v>42</v>
      </c>
      <c r="E72" s="12" t="s">
        <v>43</v>
      </c>
      <c r="F72" s="12" t="s">
        <v>31</v>
      </c>
      <c r="G72" s="13" t="s">
        <v>20</v>
      </c>
      <c r="H72" s="12" t="s">
        <v>41</v>
      </c>
      <c r="I72" s="12" t="s">
        <v>42</v>
      </c>
      <c r="J72" s="12" t="s">
        <v>43</v>
      </c>
      <c r="K72" s="11" t="s">
        <v>31</v>
      </c>
      <c r="L72" s="13" t="s">
        <v>20</v>
      </c>
      <c r="M72" s="175"/>
      <c r="N72" s="10" t="s">
        <v>1</v>
      </c>
      <c r="O72" s="13" t="s">
        <v>20</v>
      </c>
      <c r="P72" s="10" t="s">
        <v>1</v>
      </c>
      <c r="Q72" s="13" t="s">
        <v>20</v>
      </c>
      <c r="R72" s="175"/>
      <c r="S72" s="228" t="s">
        <v>1</v>
      </c>
      <c r="T72" s="175" t="s">
        <v>375</v>
      </c>
      <c r="U72" s="4" t="s">
        <v>353</v>
      </c>
      <c r="AA72" s="96"/>
      <c r="AB72" s="96"/>
      <c r="AC72" s="96"/>
      <c r="AD72" s="96"/>
      <c r="AE72" s="96"/>
      <c r="AF72" s="96"/>
      <c r="AG72" s="96"/>
      <c r="AH72" s="96"/>
      <c r="AI72" s="96"/>
      <c r="AJ72" s="96"/>
      <c r="AK72" s="96"/>
      <c r="AL72" s="96"/>
    </row>
    <row r="73" spans="1:38" ht="15" customHeight="1" x14ac:dyDescent="0.25">
      <c r="A73" s="190">
        <v>2</v>
      </c>
      <c r="B73" s="131" t="str">
        <f>Fechas!D71</f>
        <v>765</v>
      </c>
      <c r="C73" s="16"/>
      <c r="D73" s="16"/>
      <c r="E73" s="16"/>
      <c r="F73" s="16"/>
      <c r="G73" s="129">
        <f t="shared" ref="G73" si="25">AC73</f>
        <v>0</v>
      </c>
      <c r="H73" s="16">
        <v>5772.9945850295953</v>
      </c>
      <c r="I73" s="16">
        <v>5003.3436144713733</v>
      </c>
      <c r="J73" s="16">
        <v>5091.4747737067173</v>
      </c>
      <c r="K73" s="16"/>
      <c r="L73" s="129">
        <f t="shared" ref="L73" si="26">AI73</f>
        <v>5289.2709910692292</v>
      </c>
      <c r="M73" s="176"/>
      <c r="N73" s="132" t="str">
        <f t="shared" ref="N73" si="27">AF73</f>
        <v>765</v>
      </c>
      <c r="O73" s="129">
        <f t="shared" ref="O73" si="28">AD73</f>
        <v>5.9000000000000003E-4</v>
      </c>
      <c r="P73" s="125" t="str">
        <f t="shared" ref="P73" si="29">AL73</f>
        <v>BAGUETTE 525</v>
      </c>
      <c r="Q73" s="129">
        <f t="shared" ref="Q73" si="30">AJ73</f>
        <v>5838.6394502406329</v>
      </c>
      <c r="R73" s="176"/>
      <c r="S73" s="227" t="str">
        <f>N73</f>
        <v>765</v>
      </c>
      <c r="T73" s="176">
        <f>Q73</f>
        <v>5838.6394502406329</v>
      </c>
      <c r="AA73" s="115">
        <f>ROWS($B$73:B73)</f>
        <v>1</v>
      </c>
      <c r="AB73" s="138">
        <f t="array" ref="AB73">IFERROR(AVERAGE(IF(C73:F73&gt;1,C73:F73)),0)</f>
        <v>0</v>
      </c>
      <c r="AC73" s="130">
        <f t="array" ref="AC73">AB73+(COUNTIFS($AB$73:$AB73,AB73)-1)*0.00001</f>
        <v>0</v>
      </c>
      <c r="AD73" s="138">
        <f>LARGE($AC$73:$AC$132,AA73)</f>
        <v>5.9000000000000003E-4</v>
      </c>
      <c r="AE73" s="140">
        <f>IF(AD73&lt;1,0,MATCH(AD73,$AC$73:$AC$132,0))</f>
        <v>0</v>
      </c>
      <c r="AF73" s="120" t="str">
        <f>INDEX($B$73:$B$132,AE73,1)</f>
        <v>765</v>
      </c>
      <c r="AG73" s="115"/>
      <c r="AH73" s="139">
        <f t="array" ref="AH73">IFERROR(AVERAGE(IF(H73:K73&gt;1,H73:K73)),0)</f>
        <v>5289.2709910692292</v>
      </c>
      <c r="AI73" s="127">
        <f t="array" ref="AI73">AH73+(COUNTIFS($AH$73:$AH73,AH73)-1)*0.00001</f>
        <v>5289.2709910692292</v>
      </c>
      <c r="AJ73" s="127">
        <f>LARGE($AI$73:$AI$132,AA73)</f>
        <v>5838.6394502406329</v>
      </c>
      <c r="AK73" s="140">
        <f>IF(AJ73&lt;1,0,MATCH(AJ73,$AI$73:$AI$132,0))</f>
        <v>13</v>
      </c>
      <c r="AL73" s="120" t="str">
        <f>INDEX($B$73:$B$132,AK73,1)</f>
        <v>BAGUETTE 525</v>
      </c>
    </row>
    <row r="74" spans="1:38" ht="15" customHeight="1" x14ac:dyDescent="0.25">
      <c r="A74" s="190">
        <v>2</v>
      </c>
      <c r="B74" s="131" t="str">
        <f>Fechas!D72</f>
        <v>610 BAGUETTE</v>
      </c>
      <c r="C74" s="16"/>
      <c r="D74" s="16"/>
      <c r="E74" s="16"/>
      <c r="F74" s="16"/>
      <c r="G74" s="129">
        <f t="shared" ref="G74:G132" si="31">AC74</f>
        <v>1.0000000000000001E-5</v>
      </c>
      <c r="H74" s="16">
        <v>4447.3837152662609</v>
      </c>
      <c r="I74" s="16">
        <v>4635.7028446300765</v>
      </c>
      <c r="J74" s="16">
        <v>5582.4933219163186</v>
      </c>
      <c r="K74" s="16"/>
      <c r="L74" s="129">
        <f t="shared" ref="L74:L132" si="32">AI74</f>
        <v>4888.5266272708859</v>
      </c>
      <c r="M74" s="176"/>
      <c r="N74" s="132" t="str">
        <f t="shared" ref="N74:N132" si="33">AF74</f>
        <v>610 BAGUETTE</v>
      </c>
      <c r="O74" s="129">
        <f t="shared" ref="O74:O132" si="34">AD74</f>
        <v>5.8E-4</v>
      </c>
      <c r="P74" s="125" t="str">
        <f t="shared" ref="P74:P132" si="35">AL74</f>
        <v>IS TERO</v>
      </c>
      <c r="Q74" s="129">
        <f t="shared" ref="Q74:Q132" si="36">AJ74</f>
        <v>5595.0850194518216</v>
      </c>
      <c r="R74" s="176"/>
      <c r="S74" s="227" t="str">
        <f t="shared" ref="S74:S118" si="37">N74</f>
        <v>610 BAGUETTE</v>
      </c>
      <c r="T74" s="176">
        <f t="shared" ref="T74:T118" si="38">Q74</f>
        <v>5595.0850194518216</v>
      </c>
      <c r="AA74" s="115">
        <f>ROWS($B$73:B74)</f>
        <v>2</v>
      </c>
      <c r="AB74" s="138">
        <f t="array" ref="AB74">IFERROR(AVERAGE(IF(C74:F74&gt;1,C74:F74)),0)</f>
        <v>0</v>
      </c>
      <c r="AC74" s="130">
        <f t="array" ref="AC74">AB74+(COUNTIFS($AB$73:$AB74,AB74)-1)*0.00001</f>
        <v>1.0000000000000001E-5</v>
      </c>
      <c r="AD74" s="138">
        <f>LARGE($AC$73:$AC$132,AA74)</f>
        <v>5.8E-4</v>
      </c>
      <c r="AE74" s="140">
        <f>IF(AD74&lt;1,0,MATCH(AD74,$AC$73:$AC$132,0))</f>
        <v>0</v>
      </c>
      <c r="AF74" s="120" t="str">
        <f>INDEX($B$73:$B$132,AE74,1)</f>
        <v>610 BAGUETTE</v>
      </c>
      <c r="AG74" s="115"/>
      <c r="AH74" s="139">
        <f t="array" ref="AH74">IFERROR(AVERAGE(IF(H74:K74&gt;1,H74:K74)),0)</f>
        <v>4888.5266272708859</v>
      </c>
      <c r="AI74" s="127">
        <f t="array" ref="AI74">AH74+(COUNTIFS($AH$73:$AH74,AH74)-1)*0.00001</f>
        <v>4888.5266272708859</v>
      </c>
      <c r="AJ74" s="127">
        <f>LARGE($AI$73:$AI$132,AA74)</f>
        <v>5595.0850194518216</v>
      </c>
      <c r="AK74" s="140">
        <f>IF(AJ74&lt;1,0,MATCH(AJ74,$AI$73:$AI$132,0))</f>
        <v>22</v>
      </c>
      <c r="AL74" s="120" t="str">
        <f>INDEX($B$73:$B$132,AK74,1)</f>
        <v>IS TERO</v>
      </c>
    </row>
    <row r="75" spans="1:38" ht="15" customHeight="1" x14ac:dyDescent="0.25">
      <c r="A75" s="190">
        <v>2</v>
      </c>
      <c r="B75" s="131" t="str">
        <f>Fechas!D73</f>
        <v>ACA 319</v>
      </c>
      <c r="C75" s="16"/>
      <c r="D75" s="16"/>
      <c r="E75" s="16"/>
      <c r="F75" s="16"/>
      <c r="G75" s="129">
        <f t="shared" si="31"/>
        <v>2.0000000000000002E-5</v>
      </c>
      <c r="H75" s="16">
        <v>5751.6947268197282</v>
      </c>
      <c r="I75" s="16">
        <v>5227.4777850896262</v>
      </c>
      <c r="J75" s="16">
        <v>4954.5132464626113</v>
      </c>
      <c r="K75" s="16"/>
      <c r="L75" s="129">
        <f t="shared" si="32"/>
        <v>5311.228586123988</v>
      </c>
      <c r="M75" s="176"/>
      <c r="N75" s="132" t="str">
        <f t="shared" si="33"/>
        <v>ACA 319</v>
      </c>
      <c r="O75" s="129">
        <f t="shared" si="34"/>
        <v>5.7000000000000009E-4</v>
      </c>
      <c r="P75" s="125" t="str">
        <f t="shared" si="35"/>
        <v>ACA 607</v>
      </c>
      <c r="Q75" s="129">
        <f t="shared" si="36"/>
        <v>5594.8193849788522</v>
      </c>
      <c r="R75" s="176"/>
      <c r="S75" s="227" t="str">
        <f t="shared" si="37"/>
        <v>ACA 319</v>
      </c>
      <c r="T75" s="176">
        <f t="shared" si="38"/>
        <v>5594.8193849788522</v>
      </c>
      <c r="AA75" s="115">
        <f>ROWS($B$73:B75)</f>
        <v>3</v>
      </c>
      <c r="AB75" s="138">
        <f t="array" ref="AB75">IFERROR(AVERAGE(IF(C75:F75&gt;1,C75:F75)),0)</f>
        <v>0</v>
      </c>
      <c r="AC75" s="130">
        <f t="array" ref="AC75">AB75+(COUNTIFS($AB$73:$AB75,AB75)-1)*0.00001</f>
        <v>2.0000000000000002E-5</v>
      </c>
      <c r="AD75" s="138">
        <f t="shared" ref="AD75:AD132" si="39">LARGE($AC$73:$AC$132,AA75)</f>
        <v>5.7000000000000009E-4</v>
      </c>
      <c r="AE75" s="140">
        <f t="shared" ref="AE75:AE132" si="40">IF(AD75&lt;1,0,MATCH(AD75,$AC$73:$AC$132,0))</f>
        <v>0</v>
      </c>
      <c r="AF75" s="120" t="str">
        <f t="shared" ref="AF75:AF132" si="41">INDEX($B$73:$B$132,AE75,1)</f>
        <v>ACA 319</v>
      </c>
      <c r="AG75" s="115"/>
      <c r="AH75" s="139">
        <f t="array" ref="AH75">IFERROR(AVERAGE(IF(H75:K75&gt;1,H75:K75)),0)</f>
        <v>5311.228586123988</v>
      </c>
      <c r="AI75" s="127">
        <f t="array" ref="AI75">AH75+(COUNTIFS($AH$73:$AH75,AH75)-1)*0.00001</f>
        <v>5311.228586123988</v>
      </c>
      <c r="AJ75" s="127">
        <f t="shared" ref="AJ75:AJ132" si="42">LARGE($AI$73:$AI$132,AA75)</f>
        <v>5594.8193849788522</v>
      </c>
      <c r="AK75" s="140">
        <f t="shared" ref="AK75:AK132" si="43">IF(AJ75&lt;1,0,MATCH(AJ75,$AI$73:$AI$132,0))</f>
        <v>9</v>
      </c>
      <c r="AL75" s="120" t="str">
        <f t="shared" ref="AL75:AL132" si="44">INDEX($B$73:$B$132,AK75,1)</f>
        <v>ACA 607</v>
      </c>
    </row>
    <row r="76" spans="1:38" ht="15" customHeight="1" x14ac:dyDescent="0.25">
      <c r="A76" s="190">
        <v>2</v>
      </c>
      <c r="B76" s="131" t="str">
        <f>Fechas!D74</f>
        <v>ACA 363</v>
      </c>
      <c r="C76" s="16"/>
      <c r="D76" s="16"/>
      <c r="E76" s="16"/>
      <c r="F76" s="16"/>
      <c r="G76" s="129">
        <f t="shared" si="31"/>
        <v>3.0000000000000004E-5</v>
      </c>
      <c r="H76" s="16">
        <v>5976.7252238219708</v>
      </c>
      <c r="I76" s="16">
        <v>5138.7379812511563</v>
      </c>
      <c r="J76" s="16">
        <v>4991.5156889096061</v>
      </c>
      <c r="K76" s="16"/>
      <c r="L76" s="129">
        <f t="shared" si="32"/>
        <v>5368.9929646609116</v>
      </c>
      <c r="M76" s="176"/>
      <c r="N76" s="132" t="str">
        <f t="shared" si="33"/>
        <v>ACA 363</v>
      </c>
      <c r="O76" s="129">
        <f t="shared" si="34"/>
        <v>5.6000000000000006E-4</v>
      </c>
      <c r="P76" s="125" t="str">
        <f t="shared" si="35"/>
        <v>IS CARPINTERO</v>
      </c>
      <c r="Q76" s="129">
        <f t="shared" si="36"/>
        <v>5509.0053565085864</v>
      </c>
      <c r="R76" s="176"/>
      <c r="S76" s="227" t="str">
        <f t="shared" si="37"/>
        <v>ACA 363</v>
      </c>
      <c r="T76" s="176">
        <f t="shared" si="38"/>
        <v>5509.0053565085864</v>
      </c>
      <c r="AA76" s="115">
        <f>ROWS($B$73:B76)</f>
        <v>4</v>
      </c>
      <c r="AB76" s="138">
        <f t="array" ref="AB76">IFERROR(AVERAGE(IF(C76:F76&gt;1,C76:F76)),0)</f>
        <v>0</v>
      </c>
      <c r="AC76" s="130">
        <f t="array" ref="AC76">AB76+(COUNTIFS($AB$73:$AB76,AB76)-1)*0.00001</f>
        <v>3.0000000000000004E-5</v>
      </c>
      <c r="AD76" s="138">
        <f t="shared" si="39"/>
        <v>5.6000000000000006E-4</v>
      </c>
      <c r="AE76" s="140">
        <f t="shared" si="40"/>
        <v>0</v>
      </c>
      <c r="AF76" s="120" t="str">
        <f t="shared" si="41"/>
        <v>ACA 363</v>
      </c>
      <c r="AG76" s="115"/>
      <c r="AH76" s="139">
        <f t="array" ref="AH76">IFERROR(AVERAGE(IF(H76:K76&gt;1,H76:K76)),0)</f>
        <v>5368.9929646609116</v>
      </c>
      <c r="AI76" s="127">
        <f t="array" ref="AI76">AH76+(COUNTIFS($AH$73:$AH76,AH76)-1)*0.00001</f>
        <v>5368.9929646609116</v>
      </c>
      <c r="AJ76" s="127">
        <f t="shared" si="42"/>
        <v>5509.0053565085864</v>
      </c>
      <c r="AK76" s="140">
        <f t="shared" si="43"/>
        <v>21</v>
      </c>
      <c r="AL76" s="120" t="str">
        <f t="shared" si="44"/>
        <v>IS CARPINTERO</v>
      </c>
    </row>
    <row r="77" spans="1:38" ht="15" customHeight="1" x14ac:dyDescent="0.25">
      <c r="A77" s="190">
        <v>2</v>
      </c>
      <c r="B77" s="131" t="str">
        <f>Fechas!D75</f>
        <v>ACA 364</v>
      </c>
      <c r="C77" s="16"/>
      <c r="D77" s="16"/>
      <c r="E77" s="16"/>
      <c r="F77" s="16"/>
      <c r="G77" s="129">
        <f t="shared" si="31"/>
        <v>4.0000000000000003E-5</v>
      </c>
      <c r="H77" s="16">
        <v>5538.27873872083</v>
      </c>
      <c r="I77" s="16">
        <v>4361.5447933725663</v>
      </c>
      <c r="J77" s="16">
        <v>4935.9892776262877</v>
      </c>
      <c r="K77" s="16"/>
      <c r="L77" s="129">
        <f t="shared" si="32"/>
        <v>4945.270936573228</v>
      </c>
      <c r="M77" s="176"/>
      <c r="N77" s="132" t="str">
        <f t="shared" si="33"/>
        <v>ACA 364</v>
      </c>
      <c r="O77" s="129">
        <f t="shared" si="34"/>
        <v>5.5000000000000003E-4</v>
      </c>
      <c r="P77" s="125" t="str">
        <f t="shared" si="35"/>
        <v>LG LOBUNO</v>
      </c>
      <c r="Q77" s="129">
        <f t="shared" si="36"/>
        <v>5484.2501720574683</v>
      </c>
      <c r="R77" s="176"/>
      <c r="S77" s="227" t="str">
        <f t="shared" si="37"/>
        <v>ACA 364</v>
      </c>
      <c r="T77" s="176">
        <f t="shared" si="38"/>
        <v>5484.2501720574683</v>
      </c>
      <c r="AA77" s="115">
        <f>ROWS($B$73:B77)</f>
        <v>5</v>
      </c>
      <c r="AB77" s="138">
        <f t="array" ref="AB77">IFERROR(AVERAGE(IF(C77:F77&gt;1,C77:F77)),0)</f>
        <v>0</v>
      </c>
      <c r="AC77" s="130">
        <f t="array" ref="AC77">AB77+(COUNTIFS($AB$73:$AB77,AB77)-1)*0.00001</f>
        <v>4.0000000000000003E-5</v>
      </c>
      <c r="AD77" s="138">
        <f t="shared" si="39"/>
        <v>5.5000000000000003E-4</v>
      </c>
      <c r="AE77" s="140">
        <f t="shared" si="40"/>
        <v>0</v>
      </c>
      <c r="AF77" s="120" t="str">
        <f t="shared" si="41"/>
        <v>ACA 364</v>
      </c>
      <c r="AG77" s="115"/>
      <c r="AH77" s="139">
        <f t="array" ref="AH77">IFERROR(AVERAGE(IF(H77:K77&gt;1,H77:K77)),0)</f>
        <v>4945.270936573228</v>
      </c>
      <c r="AI77" s="127">
        <f t="array" ref="AI77">AH77+(COUNTIFS($AH$73:$AH77,AH77)-1)*0.00001</f>
        <v>4945.270936573228</v>
      </c>
      <c r="AJ77" s="127">
        <f t="shared" si="42"/>
        <v>5484.2501720574683</v>
      </c>
      <c r="AK77" s="140">
        <f t="shared" si="43"/>
        <v>30</v>
      </c>
      <c r="AL77" s="120" t="str">
        <f t="shared" si="44"/>
        <v>LG LOBUNO</v>
      </c>
    </row>
    <row r="78" spans="1:38" ht="15" customHeight="1" x14ac:dyDescent="0.25">
      <c r="A78" s="190">
        <v>2</v>
      </c>
      <c r="B78" s="131" t="str">
        <f>Fechas!D76</f>
        <v>ACA 502</v>
      </c>
      <c r="C78" s="16"/>
      <c r="D78" s="16"/>
      <c r="E78" s="16"/>
      <c r="F78" s="16"/>
      <c r="G78" s="129">
        <f t="shared" si="31"/>
        <v>5.0000000000000002E-5</v>
      </c>
      <c r="H78" s="16">
        <v>4714.0738363496748</v>
      </c>
      <c r="I78" s="16">
        <v>5149.62022800456</v>
      </c>
      <c r="J78" s="16">
        <v>6037.8908492305272</v>
      </c>
      <c r="K78" s="16"/>
      <c r="L78" s="129">
        <f t="shared" si="32"/>
        <v>5300.528304528254</v>
      </c>
      <c r="M78" s="176"/>
      <c r="N78" s="132" t="str">
        <f t="shared" si="33"/>
        <v>ACA 502</v>
      </c>
      <c r="O78" s="129">
        <f t="shared" si="34"/>
        <v>5.4000000000000001E-4</v>
      </c>
      <c r="P78" s="125" t="str">
        <f t="shared" si="35"/>
        <v>LG MORO</v>
      </c>
      <c r="Q78" s="129">
        <f t="shared" si="36"/>
        <v>5483.685821419288</v>
      </c>
      <c r="R78" s="176"/>
      <c r="S78" s="227" t="str">
        <f t="shared" si="37"/>
        <v>ACA 502</v>
      </c>
      <c r="T78" s="176">
        <f t="shared" si="38"/>
        <v>5483.685821419288</v>
      </c>
      <c r="AA78" s="115">
        <f>ROWS($B$73:B78)</f>
        <v>6</v>
      </c>
      <c r="AB78" s="138">
        <f t="array" ref="AB78">IFERROR(AVERAGE(IF(C78:F78&gt;1,C78:F78)),0)</f>
        <v>0</v>
      </c>
      <c r="AC78" s="130">
        <f t="array" ref="AC78">AB78+(COUNTIFS($AB$73:$AB78,AB78)-1)*0.00001</f>
        <v>5.0000000000000002E-5</v>
      </c>
      <c r="AD78" s="138">
        <f t="shared" si="39"/>
        <v>5.4000000000000001E-4</v>
      </c>
      <c r="AE78" s="140">
        <f t="shared" si="40"/>
        <v>0</v>
      </c>
      <c r="AF78" s="120" t="str">
        <f t="shared" si="41"/>
        <v>ACA 502</v>
      </c>
      <c r="AG78" s="115"/>
      <c r="AH78" s="139">
        <f t="array" ref="AH78">IFERROR(AVERAGE(IF(H78:K78&gt;1,H78:K78)),0)</f>
        <v>5300.528304528254</v>
      </c>
      <c r="AI78" s="127">
        <f t="array" ref="AI78">AH78+(COUNTIFS($AH$73:$AH78,AH78)-1)*0.00001</f>
        <v>5300.528304528254</v>
      </c>
      <c r="AJ78" s="127">
        <f t="shared" si="42"/>
        <v>5483.685821419288</v>
      </c>
      <c r="AK78" s="140">
        <f t="shared" si="43"/>
        <v>31</v>
      </c>
      <c r="AL78" s="120" t="str">
        <f t="shared" si="44"/>
        <v>LG MORO</v>
      </c>
    </row>
    <row r="79" spans="1:38" ht="15" customHeight="1" x14ac:dyDescent="0.25">
      <c r="A79" s="190">
        <v>2</v>
      </c>
      <c r="B79" s="131" t="str">
        <f>Fechas!D77</f>
        <v>ACA 604</v>
      </c>
      <c r="C79" s="16"/>
      <c r="D79" s="16"/>
      <c r="E79" s="16"/>
      <c r="F79" s="16"/>
      <c r="G79" s="129">
        <f t="shared" si="31"/>
        <v>6.0000000000000008E-5</v>
      </c>
      <c r="H79" s="16">
        <v>5394.038078357109</v>
      </c>
      <c r="I79" s="16">
        <v>3906.7853471267758</v>
      </c>
      <c r="J79" s="16">
        <v>4586.5607338089503</v>
      </c>
      <c r="K79" s="16"/>
      <c r="L79" s="129">
        <f t="shared" si="32"/>
        <v>4629.1280530976119</v>
      </c>
      <c r="M79" s="176"/>
      <c r="N79" s="132" t="str">
        <f t="shared" si="33"/>
        <v>ACA 604</v>
      </c>
      <c r="O79" s="129">
        <f t="shared" si="34"/>
        <v>5.3000000000000009E-4</v>
      </c>
      <c r="P79" s="125" t="str">
        <f t="shared" si="35"/>
        <v>BUCK PACÍFICO</v>
      </c>
      <c r="Q79" s="129">
        <f t="shared" si="36"/>
        <v>5482.9277376708533</v>
      </c>
      <c r="R79" s="176"/>
      <c r="S79" s="227" t="str">
        <f t="shared" si="37"/>
        <v>ACA 604</v>
      </c>
      <c r="T79" s="176">
        <f t="shared" si="38"/>
        <v>5482.9277376708533</v>
      </c>
      <c r="AA79" s="115">
        <f>ROWS($B$73:B79)</f>
        <v>7</v>
      </c>
      <c r="AB79" s="138">
        <f t="array" ref="AB79">IFERROR(AVERAGE(IF(C79:F79&gt;1,C79:F79)),0)</f>
        <v>0</v>
      </c>
      <c r="AC79" s="130">
        <f t="array" ref="AC79">AB79+(COUNTIFS($AB$73:$AB79,AB79)-1)*0.00001</f>
        <v>6.0000000000000008E-5</v>
      </c>
      <c r="AD79" s="138">
        <f t="shared" si="39"/>
        <v>5.3000000000000009E-4</v>
      </c>
      <c r="AE79" s="140">
        <f t="shared" si="40"/>
        <v>0</v>
      </c>
      <c r="AF79" s="120" t="str">
        <f t="shared" si="41"/>
        <v>ACA 604</v>
      </c>
      <c r="AG79" s="115"/>
      <c r="AH79" s="139">
        <f t="array" ref="AH79">IFERROR(AVERAGE(IF(H79:K79&gt;1,H79:K79)),0)</f>
        <v>4629.1280530976119</v>
      </c>
      <c r="AI79" s="127">
        <f t="array" ref="AI79">AH79+(COUNTIFS($AH$73:$AH79,AH79)-1)*0.00001</f>
        <v>4629.1280530976119</v>
      </c>
      <c r="AJ79" s="127">
        <f t="shared" si="42"/>
        <v>5482.9277376708533</v>
      </c>
      <c r="AK79" s="140">
        <f t="shared" si="43"/>
        <v>17</v>
      </c>
      <c r="AL79" s="120" t="str">
        <f t="shared" si="44"/>
        <v>BUCK PACÍFICO</v>
      </c>
    </row>
    <row r="80" spans="1:38" ht="15" customHeight="1" x14ac:dyDescent="0.25">
      <c r="A80" s="190">
        <v>2</v>
      </c>
      <c r="B80" s="131" t="str">
        <f>Fechas!D78</f>
        <v>ACA 605</v>
      </c>
      <c r="C80" s="16"/>
      <c r="D80" s="16"/>
      <c r="E80" s="16"/>
      <c r="F80" s="16"/>
      <c r="G80" s="129">
        <f t="shared" si="31"/>
        <v>7.0000000000000007E-5</v>
      </c>
      <c r="H80" s="16">
        <v>4484.3410852713178</v>
      </c>
      <c r="I80" s="16">
        <v>5185.0005735365849</v>
      </c>
      <c r="J80" s="16">
        <v>4534.9447308617537</v>
      </c>
      <c r="K80" s="16"/>
      <c r="L80" s="129">
        <f t="shared" si="32"/>
        <v>4734.7621298898848</v>
      </c>
      <c r="M80" s="176"/>
      <c r="N80" s="132" t="str">
        <f t="shared" si="33"/>
        <v>ACA 605</v>
      </c>
      <c r="O80" s="129">
        <f t="shared" si="34"/>
        <v>5.2000000000000006E-4</v>
      </c>
      <c r="P80" s="125" t="str">
        <f t="shared" si="35"/>
        <v>FRESNO</v>
      </c>
      <c r="Q80" s="129">
        <f t="shared" si="36"/>
        <v>5414.3298014807651</v>
      </c>
      <c r="R80" s="176"/>
      <c r="S80" s="227" t="str">
        <f t="shared" si="37"/>
        <v>ACA 605</v>
      </c>
      <c r="T80" s="176">
        <f t="shared" si="38"/>
        <v>5414.3298014807651</v>
      </c>
      <c r="AA80" s="115">
        <f>ROWS($B$73:B80)</f>
        <v>8</v>
      </c>
      <c r="AB80" s="138">
        <f t="array" ref="AB80">IFERROR(AVERAGE(IF(C80:F80&gt;1,C80:F80)),0)</f>
        <v>0</v>
      </c>
      <c r="AC80" s="130">
        <f t="array" ref="AC80">AB80+(COUNTIFS($AB$73:$AB80,AB80)-1)*0.00001</f>
        <v>7.0000000000000007E-5</v>
      </c>
      <c r="AD80" s="138">
        <f t="shared" si="39"/>
        <v>5.2000000000000006E-4</v>
      </c>
      <c r="AE80" s="140">
        <f t="shared" si="40"/>
        <v>0</v>
      </c>
      <c r="AF80" s="120" t="str">
        <f t="shared" si="41"/>
        <v>ACA 605</v>
      </c>
      <c r="AG80" s="115"/>
      <c r="AH80" s="139">
        <f t="array" ref="AH80">IFERROR(AVERAGE(IF(H80:K80&gt;1,H80:K80)),0)</f>
        <v>4734.7621298898848</v>
      </c>
      <c r="AI80" s="127">
        <f t="array" ref="AI80">AH80+(COUNTIFS($AH$73:$AH80,AH80)-1)*0.00001</f>
        <v>4734.7621298898848</v>
      </c>
      <c r="AJ80" s="127">
        <f t="shared" si="42"/>
        <v>5414.3298014807651</v>
      </c>
      <c r="AK80" s="140">
        <f t="shared" si="43"/>
        <v>20</v>
      </c>
      <c r="AL80" s="120" t="str">
        <f t="shared" si="44"/>
        <v>FRESNO</v>
      </c>
    </row>
    <row r="81" spans="1:38" ht="15" customHeight="1" x14ac:dyDescent="0.25">
      <c r="A81" s="190">
        <v>2</v>
      </c>
      <c r="B81" s="131" t="str">
        <f>Fechas!D79</f>
        <v>ACA 607</v>
      </c>
      <c r="C81" s="16"/>
      <c r="D81" s="16"/>
      <c r="E81" s="16"/>
      <c r="F81" s="16"/>
      <c r="G81" s="129">
        <f t="shared" si="31"/>
        <v>8.0000000000000007E-5</v>
      </c>
      <c r="H81" s="16">
        <v>5650.0387373737021</v>
      </c>
      <c r="I81" s="16">
        <v>5567.8866764187842</v>
      </c>
      <c r="J81" s="16">
        <v>5566.5327411440712</v>
      </c>
      <c r="K81" s="16"/>
      <c r="L81" s="129">
        <f t="shared" si="32"/>
        <v>5594.8193849788522</v>
      </c>
      <c r="M81" s="176"/>
      <c r="N81" s="132" t="str">
        <f t="shared" si="33"/>
        <v>ACA 607</v>
      </c>
      <c r="O81" s="129">
        <f t="shared" si="34"/>
        <v>5.1000000000000004E-4</v>
      </c>
      <c r="P81" s="125" t="str">
        <f t="shared" si="35"/>
        <v>ACA 363</v>
      </c>
      <c r="Q81" s="129">
        <f t="shared" si="36"/>
        <v>5368.9929646609116</v>
      </c>
      <c r="R81" s="176"/>
      <c r="S81" s="227" t="str">
        <f t="shared" si="37"/>
        <v>ACA 607</v>
      </c>
      <c r="T81" s="176">
        <f t="shared" si="38"/>
        <v>5368.9929646609116</v>
      </c>
      <c r="AA81" s="115">
        <f>ROWS($B$73:B81)</f>
        <v>9</v>
      </c>
      <c r="AB81" s="138">
        <f t="array" ref="AB81">IFERROR(AVERAGE(IF(C81:F81&gt;1,C81:F81)),0)</f>
        <v>0</v>
      </c>
      <c r="AC81" s="130">
        <f t="array" ref="AC81">AB81+(COUNTIFS($AB$73:$AB81,AB81)-1)*0.00001</f>
        <v>8.0000000000000007E-5</v>
      </c>
      <c r="AD81" s="138">
        <f t="shared" si="39"/>
        <v>5.1000000000000004E-4</v>
      </c>
      <c r="AE81" s="140">
        <f t="shared" si="40"/>
        <v>0</v>
      </c>
      <c r="AF81" s="120" t="str">
        <f t="shared" si="41"/>
        <v>ACA 607</v>
      </c>
      <c r="AG81" s="115"/>
      <c r="AH81" s="139">
        <f t="array" ref="AH81">IFERROR(AVERAGE(IF(H81:K81&gt;1,H81:K81)),0)</f>
        <v>5594.8193849788522</v>
      </c>
      <c r="AI81" s="127">
        <f t="array" ref="AI81">AH81+(COUNTIFS($AH$73:$AH81,AH81)-1)*0.00001</f>
        <v>5594.8193849788522</v>
      </c>
      <c r="AJ81" s="127">
        <f t="shared" si="42"/>
        <v>5368.9929646609116</v>
      </c>
      <c r="AK81" s="140">
        <f t="shared" si="43"/>
        <v>4</v>
      </c>
      <c r="AL81" s="120" t="str">
        <f t="shared" si="44"/>
        <v>ACA 363</v>
      </c>
    </row>
    <row r="82" spans="1:38" ht="15" customHeight="1" x14ac:dyDescent="0.25">
      <c r="A82" s="190">
        <v>2</v>
      </c>
      <c r="B82" s="131" t="str">
        <f>Fechas!D80</f>
        <v>ACA 308</v>
      </c>
      <c r="C82" s="16"/>
      <c r="D82" s="16"/>
      <c r="E82" s="16"/>
      <c r="F82" s="16"/>
      <c r="G82" s="129">
        <f t="shared" si="31"/>
        <v>9.0000000000000006E-5</v>
      </c>
      <c r="H82" s="16">
        <v>5003.7378092796198</v>
      </c>
      <c r="I82" s="16">
        <v>4634.1462743596176</v>
      </c>
      <c r="J82" s="16">
        <v>6241.870221105547</v>
      </c>
      <c r="K82" s="16"/>
      <c r="L82" s="129">
        <f t="shared" si="32"/>
        <v>5293.2514349149278</v>
      </c>
      <c r="M82" s="176"/>
      <c r="N82" s="132" t="str">
        <f t="shared" si="33"/>
        <v>ACA 308</v>
      </c>
      <c r="O82" s="129">
        <f t="shared" si="34"/>
        <v>5.0000000000000001E-4</v>
      </c>
      <c r="P82" s="125" t="str">
        <f t="shared" si="35"/>
        <v>RGT BORSALINO</v>
      </c>
      <c r="Q82" s="129">
        <f t="shared" si="36"/>
        <v>5344.6112646315487</v>
      </c>
      <c r="R82" s="176"/>
      <c r="S82" s="227" t="str">
        <f t="shared" si="37"/>
        <v>ACA 308</v>
      </c>
      <c r="T82" s="176">
        <f t="shared" si="38"/>
        <v>5344.6112646315487</v>
      </c>
      <c r="AA82" s="115">
        <f>ROWS($B$73:B82)</f>
        <v>10</v>
      </c>
      <c r="AB82" s="138">
        <f t="array" ref="AB82">IFERROR(AVERAGE(IF(C82:F82&gt;1,C82:F82)),0)</f>
        <v>0</v>
      </c>
      <c r="AC82" s="130">
        <f t="array" ref="AC82">AB82+(COUNTIFS($AB$73:$AB82,AB82)-1)*0.00001</f>
        <v>9.0000000000000006E-5</v>
      </c>
      <c r="AD82" s="138">
        <f t="shared" si="39"/>
        <v>5.0000000000000001E-4</v>
      </c>
      <c r="AE82" s="140">
        <f t="shared" si="40"/>
        <v>0</v>
      </c>
      <c r="AF82" s="120" t="str">
        <f t="shared" si="41"/>
        <v>ACA 308</v>
      </c>
      <c r="AG82" s="115"/>
      <c r="AH82" s="139">
        <f t="array" ref="AH82">IFERROR(AVERAGE(IF(H82:K82&gt;1,H82:K82)),0)</f>
        <v>5293.2514349149278</v>
      </c>
      <c r="AI82" s="127">
        <f t="array" ref="AI82">AH82+(COUNTIFS($AH$73:$AH82,AH82)-1)*0.00001</f>
        <v>5293.2514349149278</v>
      </c>
      <c r="AJ82" s="127">
        <f t="shared" si="42"/>
        <v>5344.6112646315487</v>
      </c>
      <c r="AK82" s="140">
        <f t="shared" si="43"/>
        <v>39</v>
      </c>
      <c r="AL82" s="120" t="str">
        <f t="shared" si="44"/>
        <v>RGT BORSALINO</v>
      </c>
    </row>
    <row r="83" spans="1:38" ht="15" customHeight="1" x14ac:dyDescent="0.25">
      <c r="A83" s="190">
        <v>2</v>
      </c>
      <c r="B83" s="131" t="str">
        <f>Fechas!D81</f>
        <v>ARAUCARIA</v>
      </c>
      <c r="C83" s="16"/>
      <c r="D83" s="16"/>
      <c r="E83" s="16"/>
      <c r="F83" s="16"/>
      <c r="G83" s="129">
        <f t="shared" si="31"/>
        <v>1E-4</v>
      </c>
      <c r="H83" s="16">
        <v>5175.3364700275688</v>
      </c>
      <c r="I83" s="16">
        <v>4377.9787366779437</v>
      </c>
      <c r="J83" s="16">
        <v>4684.4906185033797</v>
      </c>
      <c r="K83" s="16"/>
      <c r="L83" s="129">
        <f t="shared" si="32"/>
        <v>4745.9352750696307</v>
      </c>
      <c r="M83" s="176"/>
      <c r="N83" s="132" t="str">
        <f t="shared" si="33"/>
        <v>ARAUCARIA</v>
      </c>
      <c r="O83" s="129">
        <f t="shared" si="34"/>
        <v>4.9000000000000009E-4</v>
      </c>
      <c r="P83" s="125" t="str">
        <f t="shared" si="35"/>
        <v>TIMBÓ</v>
      </c>
      <c r="Q83" s="129">
        <f t="shared" si="36"/>
        <v>5320.012708013458</v>
      </c>
      <c r="R83" s="176"/>
      <c r="S83" s="227" t="str">
        <f t="shared" si="37"/>
        <v>ARAUCARIA</v>
      </c>
      <c r="T83" s="176">
        <f t="shared" si="38"/>
        <v>5320.012708013458</v>
      </c>
      <c r="AA83" s="115">
        <f>ROWS($B$73:B83)</f>
        <v>11</v>
      </c>
      <c r="AB83" s="138">
        <f t="array" ref="AB83">IFERROR(AVERAGE(IF(C83:F83&gt;1,C83:F83)),0)</f>
        <v>0</v>
      </c>
      <c r="AC83" s="130">
        <f t="array" ref="AC83">AB83+(COUNTIFS($AB$73:$AB83,AB83)-1)*0.00001</f>
        <v>1E-4</v>
      </c>
      <c r="AD83" s="138">
        <f t="shared" si="39"/>
        <v>4.9000000000000009E-4</v>
      </c>
      <c r="AE83" s="140">
        <f t="shared" si="40"/>
        <v>0</v>
      </c>
      <c r="AF83" s="120" t="str">
        <f t="shared" si="41"/>
        <v>ARAUCARIA</v>
      </c>
      <c r="AG83" s="115"/>
      <c r="AH83" s="139">
        <f t="array" ref="AH83">IFERROR(AVERAGE(IF(H83:K83&gt;1,H83:K83)),0)</f>
        <v>4745.9352750696307</v>
      </c>
      <c r="AI83" s="127">
        <f t="array" ref="AI83">AH83+(COUNTIFS($AH$73:$AH83,AH83)-1)*0.00001</f>
        <v>4745.9352750696307</v>
      </c>
      <c r="AJ83" s="127">
        <f t="shared" si="42"/>
        <v>5320.012708013458</v>
      </c>
      <c r="AK83" s="140">
        <f t="shared" si="43"/>
        <v>44</v>
      </c>
      <c r="AL83" s="120" t="str">
        <f t="shared" si="44"/>
        <v>TIMBÓ</v>
      </c>
    </row>
    <row r="84" spans="1:38" ht="15" customHeight="1" x14ac:dyDescent="0.25">
      <c r="A84" s="190">
        <v>2</v>
      </c>
      <c r="B84" s="131" t="str">
        <f>Fechas!D82</f>
        <v>ARAZÁ</v>
      </c>
      <c r="C84" s="16"/>
      <c r="D84" s="16"/>
      <c r="E84" s="16"/>
      <c r="F84" s="16"/>
      <c r="G84" s="129">
        <f t="shared" si="31"/>
        <v>1.1E-4</v>
      </c>
      <c r="H84" s="16">
        <v>4197.9365087025162</v>
      </c>
      <c r="I84" s="16">
        <v>4225.5648653563776</v>
      </c>
      <c r="J84" s="16">
        <v>4350.1587735469784</v>
      </c>
      <c r="K84" s="16"/>
      <c r="L84" s="129">
        <f t="shared" si="32"/>
        <v>4257.8867158686244</v>
      </c>
      <c r="M84" s="176"/>
      <c r="N84" s="132" t="str">
        <f t="shared" si="33"/>
        <v>ARAZÁ</v>
      </c>
      <c r="O84" s="129">
        <f t="shared" si="34"/>
        <v>4.8000000000000007E-4</v>
      </c>
      <c r="P84" s="125" t="str">
        <f t="shared" si="35"/>
        <v>ACA 319</v>
      </c>
      <c r="Q84" s="129">
        <f t="shared" si="36"/>
        <v>5311.228586123988</v>
      </c>
      <c r="R84" s="176"/>
      <c r="S84" s="227" t="str">
        <f t="shared" si="37"/>
        <v>ARAZÁ</v>
      </c>
      <c r="T84" s="176">
        <f t="shared" si="38"/>
        <v>5311.228586123988</v>
      </c>
      <c r="AA84" s="115">
        <f>ROWS($B$73:B84)</f>
        <v>12</v>
      </c>
      <c r="AB84" s="138">
        <f t="array" ref="AB84">IFERROR(AVERAGE(IF(C84:F84&gt;1,C84:F84)),0)</f>
        <v>0</v>
      </c>
      <c r="AC84" s="130">
        <f t="array" ref="AC84">AB84+(COUNTIFS($AB$73:$AB84,AB84)-1)*0.00001</f>
        <v>1.1E-4</v>
      </c>
      <c r="AD84" s="138">
        <f t="shared" si="39"/>
        <v>4.8000000000000007E-4</v>
      </c>
      <c r="AE84" s="140">
        <f t="shared" si="40"/>
        <v>0</v>
      </c>
      <c r="AF84" s="120" t="str">
        <f t="shared" si="41"/>
        <v>ARAZÁ</v>
      </c>
      <c r="AG84" s="115"/>
      <c r="AH84" s="139">
        <f t="array" ref="AH84">IFERROR(AVERAGE(IF(H84:K84&gt;1,H84:K84)),0)</f>
        <v>4257.8867158686244</v>
      </c>
      <c r="AI84" s="127">
        <f t="array" ref="AI84">AH84+(COUNTIFS($AH$73:$AH84,AH84)-1)*0.00001</f>
        <v>4257.8867158686244</v>
      </c>
      <c r="AJ84" s="127">
        <f t="shared" si="42"/>
        <v>5311.228586123988</v>
      </c>
      <c r="AK84" s="140">
        <f t="shared" si="43"/>
        <v>3</v>
      </c>
      <c r="AL84" s="120" t="str">
        <f t="shared" si="44"/>
        <v>ACA 319</v>
      </c>
    </row>
    <row r="85" spans="1:38" ht="15" customHeight="1" x14ac:dyDescent="0.25">
      <c r="A85" s="190">
        <v>2</v>
      </c>
      <c r="B85" s="131" t="str">
        <f>Fechas!D83</f>
        <v>BAGUETTE 525</v>
      </c>
      <c r="C85" s="16"/>
      <c r="D85" s="16"/>
      <c r="E85" s="16"/>
      <c r="F85" s="16"/>
      <c r="G85" s="129">
        <f t="shared" si="31"/>
        <v>1.2000000000000002E-4</v>
      </c>
      <c r="H85" s="16">
        <v>6390.3799295671315</v>
      </c>
      <c r="I85" s="16">
        <v>5491.6205783981977</v>
      </c>
      <c r="J85" s="16">
        <v>5633.9178427565685</v>
      </c>
      <c r="K85" s="16"/>
      <c r="L85" s="129">
        <f t="shared" si="32"/>
        <v>5838.6394502406329</v>
      </c>
      <c r="M85" s="176"/>
      <c r="N85" s="132" t="str">
        <f t="shared" si="33"/>
        <v>BAGUETTE 525</v>
      </c>
      <c r="O85" s="129">
        <f t="shared" si="34"/>
        <v>4.7000000000000004E-4</v>
      </c>
      <c r="P85" s="125" t="str">
        <f t="shared" si="35"/>
        <v>ACA 502</v>
      </c>
      <c r="Q85" s="129">
        <f t="shared" si="36"/>
        <v>5300.528304528254</v>
      </c>
      <c r="R85" s="176"/>
      <c r="S85" s="227" t="str">
        <f t="shared" si="37"/>
        <v>BAGUETTE 525</v>
      </c>
      <c r="T85" s="176">
        <f t="shared" si="38"/>
        <v>5300.528304528254</v>
      </c>
      <c r="AA85" s="115">
        <f>ROWS($B$73:B85)</f>
        <v>13</v>
      </c>
      <c r="AB85" s="138">
        <f t="array" ref="AB85">IFERROR(AVERAGE(IF(C85:F85&gt;1,C85:F85)),0)</f>
        <v>0</v>
      </c>
      <c r="AC85" s="130">
        <f t="array" ref="AC85">AB85+(COUNTIFS($AB$73:$AB85,AB85)-1)*0.00001</f>
        <v>1.2000000000000002E-4</v>
      </c>
      <c r="AD85" s="138">
        <f t="shared" si="39"/>
        <v>4.7000000000000004E-4</v>
      </c>
      <c r="AE85" s="140">
        <f t="shared" si="40"/>
        <v>0</v>
      </c>
      <c r="AF85" s="120" t="str">
        <f t="shared" si="41"/>
        <v>BAGUETTE 525</v>
      </c>
      <c r="AG85" s="115"/>
      <c r="AH85" s="139">
        <f t="array" ref="AH85">IFERROR(AVERAGE(IF(H85:K85&gt;1,H85:K85)),0)</f>
        <v>5838.6394502406329</v>
      </c>
      <c r="AI85" s="127">
        <f t="array" ref="AI85">AH85+(COUNTIFS($AH$73:$AH85,AH85)-1)*0.00001</f>
        <v>5838.6394502406329</v>
      </c>
      <c r="AJ85" s="127">
        <f t="shared" si="42"/>
        <v>5300.528304528254</v>
      </c>
      <c r="AK85" s="140">
        <f t="shared" si="43"/>
        <v>6</v>
      </c>
      <c r="AL85" s="120" t="str">
        <f t="shared" si="44"/>
        <v>ACA 502</v>
      </c>
    </row>
    <row r="86" spans="1:38" ht="15" customHeight="1" x14ac:dyDescent="0.25">
      <c r="A86" s="190">
        <v>2</v>
      </c>
      <c r="B86" s="131" t="str">
        <f>Fechas!D84</f>
        <v>BASILIO</v>
      </c>
      <c r="C86" s="16"/>
      <c r="D86" s="16"/>
      <c r="E86" s="16"/>
      <c r="F86" s="16"/>
      <c r="G86" s="129">
        <f t="shared" si="31"/>
        <v>1.3000000000000002E-4</v>
      </c>
      <c r="H86" s="16">
        <v>3997.7766035151285</v>
      </c>
      <c r="I86" s="16">
        <v>5359.9096616856505</v>
      </c>
      <c r="J86" s="16">
        <v>4390.8560895211212</v>
      </c>
      <c r="K86" s="16"/>
      <c r="L86" s="129">
        <f t="shared" si="32"/>
        <v>4582.8474515739663</v>
      </c>
      <c r="M86" s="176"/>
      <c r="N86" s="132" t="str">
        <f t="shared" si="33"/>
        <v>BASILIO</v>
      </c>
      <c r="O86" s="129">
        <f t="shared" si="34"/>
        <v>4.6000000000000001E-4</v>
      </c>
      <c r="P86" s="125" t="str">
        <f t="shared" si="35"/>
        <v>ACA 308</v>
      </c>
      <c r="Q86" s="129">
        <f t="shared" si="36"/>
        <v>5293.2514349149278</v>
      </c>
      <c r="R86" s="176"/>
      <c r="S86" s="227" t="str">
        <f t="shared" si="37"/>
        <v>BASILIO</v>
      </c>
      <c r="T86" s="176">
        <f t="shared" si="38"/>
        <v>5293.2514349149278</v>
      </c>
      <c r="AA86" s="115">
        <f>ROWS($B$73:B86)</f>
        <v>14</v>
      </c>
      <c r="AB86" s="138">
        <f t="array" ref="AB86">IFERROR(AVERAGE(IF(C86:F86&gt;1,C86:F86)),0)</f>
        <v>0</v>
      </c>
      <c r="AC86" s="130">
        <f t="array" ref="AC86">AB86+(COUNTIFS($AB$73:$AB86,AB86)-1)*0.00001</f>
        <v>1.3000000000000002E-4</v>
      </c>
      <c r="AD86" s="138">
        <f t="shared" si="39"/>
        <v>4.6000000000000001E-4</v>
      </c>
      <c r="AE86" s="140">
        <f t="shared" si="40"/>
        <v>0</v>
      </c>
      <c r="AF86" s="120" t="str">
        <f t="shared" si="41"/>
        <v>BASILIO</v>
      </c>
      <c r="AG86" s="115"/>
      <c r="AH86" s="139">
        <f t="array" ref="AH86">IFERROR(AVERAGE(IF(H86:K86&gt;1,H86:K86)),0)</f>
        <v>4582.8474515739663</v>
      </c>
      <c r="AI86" s="127">
        <f t="array" ref="AI86">AH86+(COUNTIFS($AH$73:$AH86,AH86)-1)*0.00001</f>
        <v>4582.8474515739663</v>
      </c>
      <c r="AJ86" s="127">
        <f t="shared" si="42"/>
        <v>5293.2514349149278</v>
      </c>
      <c r="AK86" s="140">
        <f t="shared" si="43"/>
        <v>10</v>
      </c>
      <c r="AL86" s="120" t="str">
        <f t="shared" si="44"/>
        <v>ACA 308</v>
      </c>
    </row>
    <row r="87" spans="1:38" ht="15" customHeight="1" x14ac:dyDescent="0.25">
      <c r="A87" s="190">
        <v>2</v>
      </c>
      <c r="B87" s="131" t="str">
        <f>Fechas!D85</f>
        <v>BUCK AIMARÁ</v>
      </c>
      <c r="C87" s="16"/>
      <c r="D87" s="16"/>
      <c r="E87" s="16"/>
      <c r="F87" s="16"/>
      <c r="G87" s="129">
        <f t="shared" si="31"/>
        <v>1.4000000000000001E-4</v>
      </c>
      <c r="H87" s="16">
        <v>5985.8435327418383</v>
      </c>
      <c r="I87" s="16">
        <v>4252.9113730260706</v>
      </c>
      <c r="J87" s="16">
        <v>5566.0089075173673</v>
      </c>
      <c r="K87" s="16"/>
      <c r="L87" s="129">
        <f t="shared" si="32"/>
        <v>5268.2546044284254</v>
      </c>
      <c r="M87" s="176"/>
      <c r="N87" s="132" t="str">
        <f t="shared" si="33"/>
        <v>BUCK AIMARÁ</v>
      </c>
      <c r="O87" s="129">
        <f t="shared" si="34"/>
        <v>4.5000000000000004E-4</v>
      </c>
      <c r="P87" s="125" t="str">
        <f t="shared" si="35"/>
        <v>765</v>
      </c>
      <c r="Q87" s="129">
        <f t="shared" si="36"/>
        <v>5289.2709910692292</v>
      </c>
      <c r="R87" s="176"/>
      <c r="S87" s="227" t="str">
        <f t="shared" si="37"/>
        <v>BUCK AIMARÁ</v>
      </c>
      <c r="T87" s="176">
        <f t="shared" si="38"/>
        <v>5289.2709910692292</v>
      </c>
      <c r="AA87" s="115">
        <f>ROWS($B$73:B87)</f>
        <v>15</v>
      </c>
      <c r="AB87" s="138">
        <f t="array" ref="AB87">IFERROR(AVERAGE(IF(C87:F87&gt;1,C87:F87)),0)</f>
        <v>0</v>
      </c>
      <c r="AC87" s="130">
        <f t="array" ref="AC87">AB87+(COUNTIFS($AB$73:$AB87,AB87)-1)*0.00001</f>
        <v>1.4000000000000001E-4</v>
      </c>
      <c r="AD87" s="138">
        <f t="shared" si="39"/>
        <v>4.5000000000000004E-4</v>
      </c>
      <c r="AE87" s="140">
        <f t="shared" si="40"/>
        <v>0</v>
      </c>
      <c r="AF87" s="120" t="str">
        <f t="shared" si="41"/>
        <v>BUCK AIMARÁ</v>
      </c>
      <c r="AG87" s="115"/>
      <c r="AH87" s="139">
        <f t="array" ref="AH87">IFERROR(AVERAGE(IF(H87:K87&gt;1,H87:K87)),0)</f>
        <v>5268.2546044284254</v>
      </c>
      <c r="AI87" s="127">
        <f t="array" ref="AI87">AH87+(COUNTIFS($AH$73:$AH87,AH87)-1)*0.00001</f>
        <v>5268.2546044284254</v>
      </c>
      <c r="AJ87" s="127">
        <f t="shared" si="42"/>
        <v>5289.2709910692292</v>
      </c>
      <c r="AK87" s="140">
        <f t="shared" si="43"/>
        <v>1</v>
      </c>
      <c r="AL87" s="120" t="str">
        <f t="shared" si="44"/>
        <v>765</v>
      </c>
    </row>
    <row r="88" spans="1:38" ht="15" customHeight="1" x14ac:dyDescent="0.25">
      <c r="A88" s="190">
        <v>2</v>
      </c>
      <c r="B88" s="131" t="str">
        <f>Fechas!D86</f>
        <v>BUCK COLIHUE</v>
      </c>
      <c r="C88" s="16"/>
      <c r="D88" s="16"/>
      <c r="E88" s="16"/>
      <c r="F88" s="16"/>
      <c r="G88" s="129">
        <f t="shared" si="31"/>
        <v>1.5000000000000001E-4</v>
      </c>
      <c r="H88" s="16">
        <v>4737.9346133886875</v>
      </c>
      <c r="I88" s="16">
        <v>4751.7695288570467</v>
      </c>
      <c r="J88" s="16">
        <v>5087.8901918201</v>
      </c>
      <c r="K88" s="16"/>
      <c r="L88" s="129">
        <f t="shared" si="32"/>
        <v>4859.1981113552783</v>
      </c>
      <c r="M88" s="176"/>
      <c r="N88" s="132" t="str">
        <f t="shared" si="33"/>
        <v>BUCK COLIHUE</v>
      </c>
      <c r="O88" s="129">
        <f t="shared" si="34"/>
        <v>4.4000000000000002E-4</v>
      </c>
      <c r="P88" s="125" t="str">
        <f t="shared" si="35"/>
        <v>SY 134</v>
      </c>
      <c r="Q88" s="129">
        <f t="shared" si="36"/>
        <v>5275.6124966258494</v>
      </c>
      <c r="R88" s="176"/>
      <c r="S88" s="227" t="str">
        <f t="shared" si="37"/>
        <v>BUCK COLIHUE</v>
      </c>
      <c r="T88" s="176">
        <f t="shared" si="38"/>
        <v>5275.6124966258494</v>
      </c>
      <c r="AA88" s="115">
        <f>ROWS($B$73:B88)</f>
        <v>16</v>
      </c>
      <c r="AB88" s="138">
        <f t="array" ref="AB88">IFERROR(AVERAGE(IF(C88:F88&gt;1,C88:F88)),0)</f>
        <v>0</v>
      </c>
      <c r="AC88" s="130">
        <f t="array" ref="AC88">AB88+(COUNTIFS($AB$73:$AB88,AB88)-1)*0.00001</f>
        <v>1.5000000000000001E-4</v>
      </c>
      <c r="AD88" s="138">
        <f t="shared" si="39"/>
        <v>4.4000000000000002E-4</v>
      </c>
      <c r="AE88" s="140">
        <f t="shared" si="40"/>
        <v>0</v>
      </c>
      <c r="AF88" s="120" t="str">
        <f t="shared" si="41"/>
        <v>BUCK COLIHUE</v>
      </c>
      <c r="AG88" s="115"/>
      <c r="AH88" s="139">
        <f t="array" ref="AH88">IFERROR(AVERAGE(IF(H88:K88&gt;1,H88:K88)),0)</f>
        <v>4859.1981113552783</v>
      </c>
      <c r="AI88" s="127">
        <f t="array" ref="AI88">AH88+(COUNTIFS($AH$73:$AH88,AH88)-1)*0.00001</f>
        <v>4859.1981113552783</v>
      </c>
      <c r="AJ88" s="127">
        <f t="shared" si="42"/>
        <v>5275.6124966258494</v>
      </c>
      <c r="AK88" s="140">
        <f t="shared" si="43"/>
        <v>43</v>
      </c>
      <c r="AL88" s="120" t="str">
        <f t="shared" si="44"/>
        <v>SY 134</v>
      </c>
    </row>
    <row r="89" spans="1:38" ht="15" customHeight="1" x14ac:dyDescent="0.25">
      <c r="A89" s="190">
        <v>2</v>
      </c>
      <c r="B89" s="131" t="str">
        <f>Fechas!D87</f>
        <v>BUCK PACÍFICO</v>
      </c>
      <c r="C89" s="16"/>
      <c r="D89" s="16"/>
      <c r="E89" s="16"/>
      <c r="F89" s="16"/>
      <c r="G89" s="129">
        <f t="shared" si="31"/>
        <v>1.6000000000000001E-4</v>
      </c>
      <c r="H89" s="16">
        <v>5571.619128013117</v>
      </c>
      <c r="I89" s="16">
        <v>5863.0634836512718</v>
      </c>
      <c r="J89" s="16">
        <v>5014.1006013481729</v>
      </c>
      <c r="K89" s="16"/>
      <c r="L89" s="129">
        <f t="shared" si="32"/>
        <v>5482.9277376708533</v>
      </c>
      <c r="M89" s="176"/>
      <c r="N89" s="132" t="str">
        <f t="shared" si="33"/>
        <v>BUCK PACÍFICO</v>
      </c>
      <c r="O89" s="129">
        <f t="shared" si="34"/>
        <v>4.3000000000000004E-4</v>
      </c>
      <c r="P89" s="125" t="str">
        <f t="shared" si="35"/>
        <v>BUCK AIMARÁ</v>
      </c>
      <c r="Q89" s="129">
        <f t="shared" si="36"/>
        <v>5268.2546044284254</v>
      </c>
      <c r="R89" s="176"/>
      <c r="S89" s="227" t="str">
        <f t="shared" si="37"/>
        <v>BUCK PACÍFICO</v>
      </c>
      <c r="T89" s="176">
        <f t="shared" si="38"/>
        <v>5268.2546044284254</v>
      </c>
      <c r="AA89" s="115">
        <f>ROWS($B$73:B89)</f>
        <v>17</v>
      </c>
      <c r="AB89" s="138">
        <f t="array" ref="AB89">IFERROR(AVERAGE(IF(C89:F89&gt;1,C89:F89)),0)</f>
        <v>0</v>
      </c>
      <c r="AC89" s="130">
        <f t="array" ref="AC89">AB89+(COUNTIFS($AB$73:$AB89,AB89)-1)*0.00001</f>
        <v>1.6000000000000001E-4</v>
      </c>
      <c r="AD89" s="138">
        <f t="shared" si="39"/>
        <v>4.3000000000000004E-4</v>
      </c>
      <c r="AE89" s="140">
        <f t="shared" si="40"/>
        <v>0</v>
      </c>
      <c r="AF89" s="120" t="str">
        <f t="shared" si="41"/>
        <v>BUCK PACÍFICO</v>
      </c>
      <c r="AG89" s="115"/>
      <c r="AH89" s="139">
        <f t="array" ref="AH89">IFERROR(AVERAGE(IF(H89:K89&gt;1,H89:K89)),0)</f>
        <v>5482.9277376708533</v>
      </c>
      <c r="AI89" s="127">
        <f t="array" ref="AI89">AH89+(COUNTIFS($AH$73:$AH89,AH89)-1)*0.00001</f>
        <v>5482.9277376708533</v>
      </c>
      <c r="AJ89" s="127">
        <f t="shared" si="42"/>
        <v>5268.2546044284254</v>
      </c>
      <c r="AK89" s="140">
        <f t="shared" si="43"/>
        <v>15</v>
      </c>
      <c r="AL89" s="120" t="str">
        <f t="shared" si="44"/>
        <v>BUCK AIMARÁ</v>
      </c>
    </row>
    <row r="90" spans="1:38" ht="15" customHeight="1" x14ac:dyDescent="0.25">
      <c r="A90" s="190">
        <v>2</v>
      </c>
      <c r="B90" s="131" t="str">
        <f>Fechas!D88</f>
        <v>CATALPA</v>
      </c>
      <c r="C90" s="16"/>
      <c r="D90" s="16"/>
      <c r="E90" s="16"/>
      <c r="F90" s="16"/>
      <c r="G90" s="129">
        <f t="shared" si="31"/>
        <v>1.7000000000000001E-4</v>
      </c>
      <c r="H90" s="16">
        <v>4810.3101528190109</v>
      </c>
      <c r="I90" s="16">
        <v>4957.8929947200158</v>
      </c>
      <c r="J90" s="16">
        <v>5001.1189902232236</v>
      </c>
      <c r="K90" s="16"/>
      <c r="L90" s="129">
        <f t="shared" si="32"/>
        <v>4923.1073792540838</v>
      </c>
      <c r="M90" s="176"/>
      <c r="N90" s="132" t="str">
        <f t="shared" si="33"/>
        <v>CATALPA</v>
      </c>
      <c r="O90" s="129">
        <f t="shared" si="34"/>
        <v>4.2000000000000002E-4</v>
      </c>
      <c r="P90" s="125" t="str">
        <f t="shared" si="35"/>
        <v>PEHUÉN</v>
      </c>
      <c r="Q90" s="129">
        <f t="shared" si="36"/>
        <v>5182.0473945214917</v>
      </c>
      <c r="R90" s="176"/>
      <c r="S90" s="227" t="str">
        <f t="shared" si="37"/>
        <v>CATALPA</v>
      </c>
      <c r="T90" s="176">
        <f t="shared" si="38"/>
        <v>5182.0473945214917</v>
      </c>
      <c r="AA90" s="115">
        <f>ROWS($B$73:B90)</f>
        <v>18</v>
      </c>
      <c r="AB90" s="138">
        <f t="array" ref="AB90">IFERROR(AVERAGE(IF(C90:F90&gt;1,C90:F90)),0)</f>
        <v>0</v>
      </c>
      <c r="AC90" s="130">
        <f t="array" ref="AC90">AB90+(COUNTIFS($AB$73:$AB90,AB90)-1)*0.00001</f>
        <v>1.7000000000000001E-4</v>
      </c>
      <c r="AD90" s="138">
        <f t="shared" si="39"/>
        <v>4.2000000000000002E-4</v>
      </c>
      <c r="AE90" s="140">
        <f t="shared" si="40"/>
        <v>0</v>
      </c>
      <c r="AF90" s="120" t="str">
        <f t="shared" si="41"/>
        <v>CATALPA</v>
      </c>
      <c r="AG90" s="115"/>
      <c r="AH90" s="139">
        <f t="array" ref="AH90">IFERROR(AVERAGE(IF(H90:K90&gt;1,H90:K90)),0)</f>
        <v>4923.1073792540838</v>
      </c>
      <c r="AI90" s="127">
        <f t="array" ref="AI90">AH90+(COUNTIFS($AH$73:$AH90,AH90)-1)*0.00001</f>
        <v>4923.1073792540838</v>
      </c>
      <c r="AJ90" s="127">
        <f t="shared" si="42"/>
        <v>5182.0473945214917</v>
      </c>
      <c r="AK90" s="140">
        <f t="shared" si="43"/>
        <v>38</v>
      </c>
      <c r="AL90" s="120" t="str">
        <f t="shared" si="44"/>
        <v>PEHUÉN</v>
      </c>
    </row>
    <row r="91" spans="1:38" ht="15" customHeight="1" x14ac:dyDescent="0.25">
      <c r="A91" s="190">
        <v>2</v>
      </c>
      <c r="B91" s="131" t="str">
        <f>Fechas!D89</f>
        <v>FD20WW0506 (HB4)</v>
      </c>
      <c r="C91" s="16"/>
      <c r="D91" s="16"/>
      <c r="E91" s="16"/>
      <c r="F91" s="16"/>
      <c r="G91" s="129">
        <f t="shared" si="31"/>
        <v>1.8000000000000001E-4</v>
      </c>
      <c r="H91" s="16">
        <v>4482.7077713106009</v>
      </c>
      <c r="I91" s="16">
        <v>4567.1132457027306</v>
      </c>
      <c r="J91" s="16">
        <v>3733.0469979989316</v>
      </c>
      <c r="K91" s="16"/>
      <c r="L91" s="129">
        <f t="shared" si="32"/>
        <v>4260.9560050040882</v>
      </c>
      <c r="M91" s="176"/>
      <c r="N91" s="132" t="str">
        <f t="shared" si="33"/>
        <v>FD20WW0506 (HB4)</v>
      </c>
      <c r="O91" s="129">
        <f t="shared" si="34"/>
        <v>4.1000000000000005E-4</v>
      </c>
      <c r="P91" s="125" t="str">
        <f t="shared" si="35"/>
        <v>KLEIN EXTREMO</v>
      </c>
      <c r="Q91" s="129">
        <f t="shared" si="36"/>
        <v>5154.8772251654318</v>
      </c>
      <c r="R91" s="176"/>
      <c r="S91" s="227" t="str">
        <f t="shared" si="37"/>
        <v>FD20WW0506 (HB4)</v>
      </c>
      <c r="T91" s="176">
        <f t="shared" si="38"/>
        <v>5154.8772251654318</v>
      </c>
      <c r="AA91" s="115">
        <f>ROWS($B$73:B91)</f>
        <v>19</v>
      </c>
      <c r="AB91" s="138">
        <f t="array" ref="AB91">IFERROR(AVERAGE(IF(C91:F91&gt;1,C91:F91)),0)</f>
        <v>0</v>
      </c>
      <c r="AC91" s="130">
        <f t="array" ref="AC91">AB91+(COUNTIFS($AB$73:$AB91,AB91)-1)*0.00001</f>
        <v>1.8000000000000001E-4</v>
      </c>
      <c r="AD91" s="138">
        <f t="shared" si="39"/>
        <v>4.1000000000000005E-4</v>
      </c>
      <c r="AE91" s="140">
        <f t="shared" si="40"/>
        <v>0</v>
      </c>
      <c r="AF91" s="120" t="str">
        <f t="shared" si="41"/>
        <v>FD20WW0506 (HB4)</v>
      </c>
      <c r="AG91" s="115"/>
      <c r="AH91" s="139">
        <f t="array" ref="AH91">IFERROR(AVERAGE(IF(H91:K91&gt;1,H91:K91)),0)</f>
        <v>4260.9560050040882</v>
      </c>
      <c r="AI91" s="127">
        <f t="array" ref="AI91">AH91+(COUNTIFS($AH$73:$AH91,AH91)-1)*0.00001</f>
        <v>4260.9560050040882</v>
      </c>
      <c r="AJ91" s="127">
        <f t="shared" si="42"/>
        <v>5154.8772251654318</v>
      </c>
      <c r="AK91" s="140">
        <f t="shared" si="43"/>
        <v>26</v>
      </c>
      <c r="AL91" s="120" t="str">
        <f t="shared" si="44"/>
        <v>KLEIN EXTREMO</v>
      </c>
    </row>
    <row r="92" spans="1:38" ht="15" customHeight="1" x14ac:dyDescent="0.25">
      <c r="A92" s="190">
        <v>2</v>
      </c>
      <c r="B92" s="131" t="str">
        <f>Fechas!D90</f>
        <v>FRESNO</v>
      </c>
      <c r="C92" s="16"/>
      <c r="D92" s="16"/>
      <c r="E92" s="16"/>
      <c r="F92" s="16"/>
      <c r="G92" s="129">
        <f t="shared" si="31"/>
        <v>1.9000000000000001E-4</v>
      </c>
      <c r="H92" s="16">
        <v>5390.7854019828319</v>
      </c>
      <c r="I92" s="16">
        <v>5285.1266671134645</v>
      </c>
      <c r="J92" s="16">
        <v>5567.0773353459981</v>
      </c>
      <c r="K92" s="16"/>
      <c r="L92" s="129">
        <f t="shared" si="32"/>
        <v>5414.3298014807651</v>
      </c>
      <c r="M92" s="176"/>
      <c r="N92" s="132" t="str">
        <f t="shared" si="33"/>
        <v>FRESNO</v>
      </c>
      <c r="O92" s="129">
        <f t="shared" si="34"/>
        <v>4.0000000000000002E-4</v>
      </c>
      <c r="P92" s="125" t="str">
        <f t="shared" si="35"/>
        <v>KLEIN LEYENDA</v>
      </c>
      <c r="Q92" s="129">
        <f t="shared" si="36"/>
        <v>5146.4084282665517</v>
      </c>
      <c r="R92" s="176"/>
      <c r="S92" s="227" t="str">
        <f t="shared" si="37"/>
        <v>FRESNO</v>
      </c>
      <c r="T92" s="176">
        <f t="shared" si="38"/>
        <v>5146.4084282665517</v>
      </c>
      <c r="AA92" s="115">
        <f>ROWS($B$73:B92)</f>
        <v>20</v>
      </c>
      <c r="AB92" s="138">
        <f t="array" ref="AB92">IFERROR(AVERAGE(IF(C92:F92&gt;1,C92:F92)),0)</f>
        <v>0</v>
      </c>
      <c r="AC92" s="130">
        <f t="array" ref="AC92">AB92+(COUNTIFS($AB$73:$AB92,AB92)-1)*0.00001</f>
        <v>1.9000000000000001E-4</v>
      </c>
      <c r="AD92" s="138">
        <f t="shared" si="39"/>
        <v>4.0000000000000002E-4</v>
      </c>
      <c r="AE92" s="140">
        <f t="shared" si="40"/>
        <v>0</v>
      </c>
      <c r="AF92" s="120" t="str">
        <f t="shared" si="41"/>
        <v>FRESNO</v>
      </c>
      <c r="AG92" s="115"/>
      <c r="AH92" s="139">
        <f t="array" ref="AH92">IFERROR(AVERAGE(IF(H92:K92&gt;1,H92:K92)),0)</f>
        <v>5414.3298014807651</v>
      </c>
      <c r="AI92" s="127">
        <f t="array" ref="AI92">AH92+(COUNTIFS($AH$73:$AH92,AH92)-1)*0.00001</f>
        <v>5414.3298014807651</v>
      </c>
      <c r="AJ92" s="127">
        <f t="shared" si="42"/>
        <v>5146.4084282665517</v>
      </c>
      <c r="AK92" s="140">
        <f t="shared" si="43"/>
        <v>27</v>
      </c>
      <c r="AL92" s="120" t="str">
        <f t="shared" si="44"/>
        <v>KLEIN LEYENDA</v>
      </c>
    </row>
    <row r="93" spans="1:38" ht="15" customHeight="1" x14ac:dyDescent="0.25">
      <c r="A93" s="190">
        <v>2</v>
      </c>
      <c r="B93" s="131" t="str">
        <f>Fechas!D91</f>
        <v>IS CARPINTERO</v>
      </c>
      <c r="C93" s="16"/>
      <c r="D93" s="16"/>
      <c r="E93" s="16"/>
      <c r="F93" s="16"/>
      <c r="G93" s="129">
        <f t="shared" si="31"/>
        <v>2.0000000000000001E-4</v>
      </c>
      <c r="H93" s="16">
        <v>6121.8358826643953</v>
      </c>
      <c r="I93" s="16">
        <v>6004.925783839938</v>
      </c>
      <c r="J93" s="16">
        <v>4400.2544030214258</v>
      </c>
      <c r="K93" s="16"/>
      <c r="L93" s="129">
        <f t="shared" si="32"/>
        <v>5509.0053565085864</v>
      </c>
      <c r="M93" s="176"/>
      <c r="N93" s="132" t="str">
        <f t="shared" si="33"/>
        <v>IS CARPINTERO</v>
      </c>
      <c r="O93" s="129">
        <f t="shared" si="34"/>
        <v>3.9000000000000005E-4</v>
      </c>
      <c r="P93" s="125" t="str">
        <f t="shared" si="35"/>
        <v>SY 109</v>
      </c>
      <c r="Q93" s="129">
        <f t="shared" si="36"/>
        <v>5106.1161954986246</v>
      </c>
      <c r="R93" s="176"/>
      <c r="S93" s="227" t="str">
        <f t="shared" si="37"/>
        <v>IS CARPINTERO</v>
      </c>
      <c r="T93" s="176">
        <f t="shared" si="38"/>
        <v>5106.1161954986246</v>
      </c>
      <c r="AA93" s="115">
        <f>ROWS($B$73:B93)</f>
        <v>21</v>
      </c>
      <c r="AB93" s="138">
        <f t="array" ref="AB93">IFERROR(AVERAGE(IF(C93:F93&gt;1,C93:F93)),0)</f>
        <v>0</v>
      </c>
      <c r="AC93" s="130">
        <f t="array" ref="AC93">AB93+(COUNTIFS($AB$73:$AB93,AB93)-1)*0.00001</f>
        <v>2.0000000000000001E-4</v>
      </c>
      <c r="AD93" s="138">
        <f t="shared" si="39"/>
        <v>3.9000000000000005E-4</v>
      </c>
      <c r="AE93" s="140">
        <f t="shared" si="40"/>
        <v>0</v>
      </c>
      <c r="AF93" s="120" t="str">
        <f t="shared" si="41"/>
        <v>IS CARPINTERO</v>
      </c>
      <c r="AG93" s="115"/>
      <c r="AH93" s="139">
        <f t="array" ref="AH93">IFERROR(AVERAGE(IF(H93:K93&gt;1,H93:K93)),0)</f>
        <v>5509.0053565085864</v>
      </c>
      <c r="AI93" s="127">
        <f t="array" ref="AI93">AH93+(COUNTIFS($AH$73:$AH93,AH93)-1)*0.00001</f>
        <v>5509.0053565085864</v>
      </c>
      <c r="AJ93" s="127">
        <f t="shared" si="42"/>
        <v>5106.1161954986246</v>
      </c>
      <c r="AK93" s="140">
        <f t="shared" si="43"/>
        <v>42</v>
      </c>
      <c r="AL93" s="120" t="str">
        <f t="shared" si="44"/>
        <v>SY 109</v>
      </c>
    </row>
    <row r="94" spans="1:38" ht="15" customHeight="1" x14ac:dyDescent="0.25">
      <c r="A94" s="190">
        <v>2</v>
      </c>
      <c r="B94" s="131" t="str">
        <f>Fechas!D92</f>
        <v>IS TERO</v>
      </c>
      <c r="C94" s="16"/>
      <c r="D94" s="16"/>
      <c r="E94" s="16"/>
      <c r="F94" s="16"/>
      <c r="G94" s="129">
        <f t="shared" si="31"/>
        <v>2.1000000000000001E-4</v>
      </c>
      <c r="H94" s="16">
        <v>6096.7454532557067</v>
      </c>
      <c r="I94" s="16">
        <v>5832.458114528632</v>
      </c>
      <c r="J94" s="16">
        <v>4856.051490571127</v>
      </c>
      <c r="K94" s="16"/>
      <c r="L94" s="129">
        <f t="shared" si="32"/>
        <v>5595.0850194518216</v>
      </c>
      <c r="M94" s="176"/>
      <c r="N94" s="132" t="str">
        <f t="shared" si="33"/>
        <v>IS TERO</v>
      </c>
      <c r="O94" s="129">
        <f t="shared" si="34"/>
        <v>3.8000000000000002E-4</v>
      </c>
      <c r="P94" s="125" t="str">
        <f t="shared" si="35"/>
        <v>RGT QUIRIKO</v>
      </c>
      <c r="Q94" s="129">
        <f t="shared" si="36"/>
        <v>5066.6522396409673</v>
      </c>
      <c r="R94" s="176"/>
      <c r="S94" s="227" t="str">
        <f t="shared" si="37"/>
        <v>IS TERO</v>
      </c>
      <c r="T94" s="176">
        <f t="shared" si="38"/>
        <v>5066.6522396409673</v>
      </c>
      <c r="AA94" s="115">
        <f>ROWS($B$73:B94)</f>
        <v>22</v>
      </c>
      <c r="AB94" s="138">
        <f t="array" ref="AB94">IFERROR(AVERAGE(IF(C94:F94&gt;1,C94:F94)),0)</f>
        <v>0</v>
      </c>
      <c r="AC94" s="130">
        <f t="array" ref="AC94">AB94+(COUNTIFS($AB$73:$AB94,AB94)-1)*0.00001</f>
        <v>2.1000000000000001E-4</v>
      </c>
      <c r="AD94" s="138">
        <f t="shared" si="39"/>
        <v>3.8000000000000002E-4</v>
      </c>
      <c r="AE94" s="140">
        <f t="shared" si="40"/>
        <v>0</v>
      </c>
      <c r="AF94" s="120" t="str">
        <f t="shared" si="41"/>
        <v>IS TERO</v>
      </c>
      <c r="AG94" s="115"/>
      <c r="AH94" s="139">
        <f t="array" ref="AH94">IFERROR(AVERAGE(IF(H94:K94&gt;1,H94:K94)),0)</f>
        <v>5595.0850194518216</v>
      </c>
      <c r="AI94" s="127">
        <f t="array" ref="AI94">AH94+(COUNTIFS($AH$73:$AH94,AH94)-1)*0.00001</f>
        <v>5595.0850194518216</v>
      </c>
      <c r="AJ94" s="127">
        <f t="shared" si="42"/>
        <v>5066.6522396409673</v>
      </c>
      <c r="AK94" s="140">
        <f t="shared" si="43"/>
        <v>40</v>
      </c>
      <c r="AL94" s="120" t="str">
        <f t="shared" si="44"/>
        <v>RGT QUIRIKO</v>
      </c>
    </row>
    <row r="95" spans="1:38" ht="15" customHeight="1" x14ac:dyDescent="0.25">
      <c r="A95" s="190">
        <v>2</v>
      </c>
      <c r="B95" s="131" t="str">
        <f>Fechas!D93</f>
        <v>JACARANDÁ</v>
      </c>
      <c r="C95" s="16"/>
      <c r="D95" s="16"/>
      <c r="E95" s="16"/>
      <c r="F95" s="16"/>
      <c r="G95" s="129">
        <f t="shared" si="31"/>
        <v>2.2000000000000001E-4</v>
      </c>
      <c r="H95" s="16">
        <v>5058.0188760364872</v>
      </c>
      <c r="I95" s="16">
        <v>4699.5343484893074</v>
      </c>
      <c r="J95" s="16">
        <v>4451.5431903535045</v>
      </c>
      <c r="K95" s="16"/>
      <c r="L95" s="129">
        <f t="shared" si="32"/>
        <v>4736.3654716264327</v>
      </c>
      <c r="M95" s="176"/>
      <c r="N95" s="132" t="str">
        <f t="shared" si="33"/>
        <v>JACARANDÁ</v>
      </c>
      <c r="O95" s="129">
        <f t="shared" si="34"/>
        <v>3.7000000000000005E-4</v>
      </c>
      <c r="P95" s="125" t="str">
        <f t="shared" si="35"/>
        <v>MS INTA BONAERENSE 423</v>
      </c>
      <c r="Q95" s="129">
        <f t="shared" si="36"/>
        <v>5060.4911467217871</v>
      </c>
      <c r="R95" s="176"/>
      <c r="S95" s="227" t="str">
        <f t="shared" si="37"/>
        <v>JACARANDÁ</v>
      </c>
      <c r="T95" s="176">
        <f t="shared" si="38"/>
        <v>5060.4911467217871</v>
      </c>
      <c r="AA95" s="115">
        <f>ROWS($B$73:B95)</f>
        <v>23</v>
      </c>
      <c r="AB95" s="138">
        <f t="array" ref="AB95">IFERROR(AVERAGE(IF(C95:F95&gt;1,C95:F95)),0)</f>
        <v>0</v>
      </c>
      <c r="AC95" s="130">
        <f t="array" ref="AC95">AB95+(COUNTIFS($AB$73:$AB95,AB95)-1)*0.00001</f>
        <v>2.2000000000000001E-4</v>
      </c>
      <c r="AD95" s="138">
        <f t="shared" si="39"/>
        <v>3.7000000000000005E-4</v>
      </c>
      <c r="AE95" s="140">
        <f t="shared" si="40"/>
        <v>0</v>
      </c>
      <c r="AF95" s="120" t="str">
        <f t="shared" si="41"/>
        <v>JACARANDÁ</v>
      </c>
      <c r="AG95" s="115"/>
      <c r="AH95" s="139">
        <f t="array" ref="AH95">IFERROR(AVERAGE(IF(H95:K95&gt;1,H95:K95)),0)</f>
        <v>4736.3654716264327</v>
      </c>
      <c r="AI95" s="127">
        <f t="array" ref="AI95">AH95+(COUNTIFS($AH$73:$AH95,AH95)-1)*0.00001</f>
        <v>4736.3654716264327</v>
      </c>
      <c r="AJ95" s="127">
        <f t="shared" si="42"/>
        <v>5060.4911467217871</v>
      </c>
      <c r="AK95" s="140">
        <f t="shared" si="43"/>
        <v>36</v>
      </c>
      <c r="AL95" s="120" t="str">
        <f t="shared" si="44"/>
        <v>MS INTA BONAERENSE 423</v>
      </c>
    </row>
    <row r="96" spans="1:38" ht="15" customHeight="1" x14ac:dyDescent="0.25">
      <c r="A96" s="190">
        <v>2</v>
      </c>
      <c r="B96" s="131" t="str">
        <f>Fechas!D94</f>
        <v>KLEIN BALLESTA</v>
      </c>
      <c r="C96" s="16"/>
      <c r="D96" s="16"/>
      <c r="E96" s="16"/>
      <c r="F96" s="16"/>
      <c r="G96" s="129">
        <f t="shared" si="31"/>
        <v>2.3000000000000001E-4</v>
      </c>
      <c r="H96" s="16">
        <v>5579.9035843430929</v>
      </c>
      <c r="I96" s="16">
        <v>5024.3178294573645</v>
      </c>
      <c r="J96" s="16">
        <v>4230.3945300126115</v>
      </c>
      <c r="K96" s="16"/>
      <c r="L96" s="129">
        <f t="shared" si="32"/>
        <v>4944.8719812710224</v>
      </c>
      <c r="M96" s="176"/>
      <c r="N96" s="132" t="str">
        <f t="shared" si="33"/>
        <v>KLEIN BALLESTA</v>
      </c>
      <c r="O96" s="129">
        <f t="shared" si="34"/>
        <v>3.6000000000000002E-4</v>
      </c>
      <c r="P96" s="125" t="str">
        <f t="shared" si="35"/>
        <v>LG BAYO</v>
      </c>
      <c r="Q96" s="129">
        <f t="shared" si="36"/>
        <v>5052.6739943050043</v>
      </c>
      <c r="R96" s="176"/>
      <c r="S96" s="227" t="str">
        <f t="shared" si="37"/>
        <v>KLEIN BALLESTA</v>
      </c>
      <c r="T96" s="176">
        <f t="shared" si="38"/>
        <v>5052.6739943050043</v>
      </c>
      <c r="AA96" s="115">
        <f>ROWS($B$73:B96)</f>
        <v>24</v>
      </c>
      <c r="AB96" s="138">
        <f t="array" ref="AB96">IFERROR(AVERAGE(IF(C96:F96&gt;1,C96:F96)),0)</f>
        <v>0</v>
      </c>
      <c r="AC96" s="130">
        <f t="array" ref="AC96">AB96+(COUNTIFS($AB$73:$AB96,AB96)-1)*0.00001</f>
        <v>2.3000000000000001E-4</v>
      </c>
      <c r="AD96" s="138">
        <f t="shared" si="39"/>
        <v>3.6000000000000002E-4</v>
      </c>
      <c r="AE96" s="140">
        <f t="shared" si="40"/>
        <v>0</v>
      </c>
      <c r="AF96" s="120" t="str">
        <f t="shared" si="41"/>
        <v>KLEIN BALLESTA</v>
      </c>
      <c r="AG96" s="115"/>
      <c r="AH96" s="139">
        <f t="array" ref="AH96">IFERROR(AVERAGE(IF(H96:K96&gt;1,H96:K96)),0)</f>
        <v>4944.8719812710224</v>
      </c>
      <c r="AI96" s="127">
        <f t="array" ref="AI96">AH96+(COUNTIFS($AH$73:$AH96,AH96)-1)*0.00001</f>
        <v>4944.8719812710224</v>
      </c>
      <c r="AJ96" s="127">
        <f t="shared" si="42"/>
        <v>5052.6739943050043</v>
      </c>
      <c r="AK96" s="140">
        <f t="shared" si="43"/>
        <v>29</v>
      </c>
      <c r="AL96" s="120" t="str">
        <f t="shared" si="44"/>
        <v>LG BAYO</v>
      </c>
    </row>
    <row r="97" spans="1:38" ht="15" customHeight="1" x14ac:dyDescent="0.25">
      <c r="A97" s="190">
        <v>2</v>
      </c>
      <c r="B97" s="131" t="str">
        <f>Fechas!D95</f>
        <v>KLEIN EMBLEMA</v>
      </c>
      <c r="C97" s="16"/>
      <c r="D97" s="16"/>
      <c r="E97" s="16"/>
      <c r="F97" s="16"/>
      <c r="G97" s="129">
        <f t="shared" si="31"/>
        <v>2.4000000000000003E-4</v>
      </c>
      <c r="H97" s="16">
        <v>4899.1268893818897</v>
      </c>
      <c r="I97" s="16">
        <v>3938.1067513232119</v>
      </c>
      <c r="J97" s="16">
        <v>4653.903827849148</v>
      </c>
      <c r="K97" s="16"/>
      <c r="L97" s="129">
        <f t="shared" si="32"/>
        <v>4497.0458228514162</v>
      </c>
      <c r="M97" s="176"/>
      <c r="N97" s="132" t="str">
        <f t="shared" si="33"/>
        <v>KLEIN EMBLEMA</v>
      </c>
      <c r="O97" s="129">
        <f t="shared" si="34"/>
        <v>3.5000000000000005E-4</v>
      </c>
      <c r="P97" s="125" t="str">
        <f t="shared" si="35"/>
        <v>MS INTA BONAERENSE 324</v>
      </c>
      <c r="Q97" s="129">
        <f t="shared" si="36"/>
        <v>5001.0151237837636</v>
      </c>
      <c r="R97" s="176"/>
      <c r="S97" s="227" t="str">
        <f t="shared" si="37"/>
        <v>KLEIN EMBLEMA</v>
      </c>
      <c r="T97" s="176">
        <f t="shared" si="38"/>
        <v>5001.0151237837636</v>
      </c>
      <c r="AA97" s="115">
        <f>ROWS($B$73:B97)</f>
        <v>25</v>
      </c>
      <c r="AB97" s="138">
        <f t="array" ref="AB97">IFERROR(AVERAGE(IF(C97:F97&gt;1,C97:F97)),0)</f>
        <v>0</v>
      </c>
      <c r="AC97" s="130">
        <f t="array" ref="AC97">AB97+(COUNTIFS($AB$73:$AB97,AB97)-1)*0.00001</f>
        <v>2.4000000000000003E-4</v>
      </c>
      <c r="AD97" s="138">
        <f t="shared" si="39"/>
        <v>3.5000000000000005E-4</v>
      </c>
      <c r="AE97" s="140">
        <f t="shared" si="40"/>
        <v>0</v>
      </c>
      <c r="AF97" s="120" t="str">
        <f t="shared" si="41"/>
        <v>KLEIN EMBLEMA</v>
      </c>
      <c r="AG97" s="115"/>
      <c r="AH97" s="139">
        <f t="array" ref="AH97">IFERROR(AVERAGE(IF(H97:K97&gt;1,H97:K97)),0)</f>
        <v>4497.0458228514162</v>
      </c>
      <c r="AI97" s="127">
        <f t="array" ref="AI97">AH97+(COUNTIFS($AH$73:$AH97,AH97)-1)*0.00001</f>
        <v>4497.0458228514162</v>
      </c>
      <c r="AJ97" s="127">
        <f t="shared" si="42"/>
        <v>5001.0151237837636</v>
      </c>
      <c r="AK97" s="140">
        <f t="shared" si="43"/>
        <v>35</v>
      </c>
      <c r="AL97" s="120" t="str">
        <f t="shared" si="44"/>
        <v>MS INTA BONAERENSE 324</v>
      </c>
    </row>
    <row r="98" spans="1:38" ht="15" customHeight="1" x14ac:dyDescent="0.25">
      <c r="A98" s="190">
        <v>2</v>
      </c>
      <c r="B98" s="131" t="str">
        <f>Fechas!D96</f>
        <v>KLEIN EXTREMO</v>
      </c>
      <c r="C98" s="16"/>
      <c r="D98" s="16"/>
      <c r="E98" s="16"/>
      <c r="F98" s="16"/>
      <c r="G98" s="129">
        <f t="shared" si="31"/>
        <v>2.5000000000000001E-4</v>
      </c>
      <c r="H98" s="16">
        <v>5414.2457080238646</v>
      </c>
      <c r="I98" s="16">
        <v>5181.9968666897366</v>
      </c>
      <c r="J98" s="16">
        <v>4868.3891007826951</v>
      </c>
      <c r="K98" s="16"/>
      <c r="L98" s="129">
        <f t="shared" si="32"/>
        <v>5154.8772251654318</v>
      </c>
      <c r="M98" s="176"/>
      <c r="N98" s="132" t="str">
        <f t="shared" si="33"/>
        <v>KLEIN EXTREMO</v>
      </c>
      <c r="O98" s="129">
        <f t="shared" si="34"/>
        <v>3.4000000000000002E-4</v>
      </c>
      <c r="P98" s="125" t="str">
        <f t="shared" si="35"/>
        <v>ACA 364</v>
      </c>
      <c r="Q98" s="129">
        <f t="shared" si="36"/>
        <v>4945.270936573228</v>
      </c>
      <c r="R98" s="176"/>
      <c r="S98" s="227" t="str">
        <f t="shared" si="37"/>
        <v>KLEIN EXTREMO</v>
      </c>
      <c r="T98" s="176">
        <f t="shared" si="38"/>
        <v>4945.270936573228</v>
      </c>
      <c r="AA98" s="115">
        <f>ROWS($B$73:B98)</f>
        <v>26</v>
      </c>
      <c r="AB98" s="138">
        <f t="array" ref="AB98">IFERROR(AVERAGE(IF(C98:F98&gt;1,C98:F98)),0)</f>
        <v>0</v>
      </c>
      <c r="AC98" s="130">
        <f t="array" ref="AC98">AB98+(COUNTIFS($AB$73:$AB98,AB98)-1)*0.00001</f>
        <v>2.5000000000000001E-4</v>
      </c>
      <c r="AD98" s="138">
        <f t="shared" si="39"/>
        <v>3.4000000000000002E-4</v>
      </c>
      <c r="AE98" s="140">
        <f t="shared" si="40"/>
        <v>0</v>
      </c>
      <c r="AF98" s="120" t="str">
        <f t="shared" si="41"/>
        <v>KLEIN EXTREMO</v>
      </c>
      <c r="AG98" s="115"/>
      <c r="AH98" s="139">
        <f t="array" ref="AH98">IFERROR(AVERAGE(IF(H98:K98&gt;1,H98:K98)),0)</f>
        <v>5154.8772251654318</v>
      </c>
      <c r="AI98" s="127">
        <f t="array" ref="AI98">AH98+(COUNTIFS($AH$73:$AH98,AH98)-1)*0.00001</f>
        <v>5154.8772251654318</v>
      </c>
      <c r="AJ98" s="127">
        <f t="shared" si="42"/>
        <v>4945.270936573228</v>
      </c>
      <c r="AK98" s="140">
        <f t="shared" si="43"/>
        <v>5</v>
      </c>
      <c r="AL98" s="120" t="str">
        <f t="shared" si="44"/>
        <v>ACA 364</v>
      </c>
    </row>
    <row r="99" spans="1:38" ht="15" customHeight="1" x14ac:dyDescent="0.25">
      <c r="A99" s="190">
        <v>2</v>
      </c>
      <c r="B99" s="131" t="str">
        <f>Fechas!D97</f>
        <v>KLEIN LEYENDA</v>
      </c>
      <c r="C99" s="16"/>
      <c r="D99" s="16"/>
      <c r="E99" s="16"/>
      <c r="F99" s="16"/>
      <c r="G99" s="129">
        <f t="shared" si="31"/>
        <v>2.6000000000000003E-4</v>
      </c>
      <c r="H99" s="16">
        <v>5460.4605495246979</v>
      </c>
      <c r="I99" s="16">
        <v>5723.2391787333299</v>
      </c>
      <c r="J99" s="16">
        <v>4255.5255565416282</v>
      </c>
      <c r="K99" s="16"/>
      <c r="L99" s="129">
        <f t="shared" si="32"/>
        <v>5146.4084282665517</v>
      </c>
      <c r="M99" s="176"/>
      <c r="N99" s="132" t="str">
        <f t="shared" si="33"/>
        <v>KLEIN LEYENDA</v>
      </c>
      <c r="O99" s="129">
        <f t="shared" si="34"/>
        <v>3.3000000000000005E-4</v>
      </c>
      <c r="P99" s="125" t="str">
        <f t="shared" si="35"/>
        <v>KLEIN BALLESTA</v>
      </c>
      <c r="Q99" s="129">
        <f t="shared" si="36"/>
        <v>4944.8719812710224</v>
      </c>
      <c r="R99" s="176"/>
      <c r="S99" s="227" t="str">
        <f t="shared" si="37"/>
        <v>KLEIN LEYENDA</v>
      </c>
      <c r="T99" s="176">
        <f t="shared" si="38"/>
        <v>4944.8719812710224</v>
      </c>
      <c r="AA99" s="115">
        <f>ROWS($B$73:B99)</f>
        <v>27</v>
      </c>
      <c r="AB99" s="138">
        <f t="array" ref="AB99">IFERROR(AVERAGE(IF(C99:F99&gt;1,C99:F99)),0)</f>
        <v>0</v>
      </c>
      <c r="AC99" s="130">
        <f t="array" ref="AC99">AB99+(COUNTIFS($AB$73:$AB99,AB99)-1)*0.00001</f>
        <v>2.6000000000000003E-4</v>
      </c>
      <c r="AD99" s="138">
        <f t="shared" si="39"/>
        <v>3.3000000000000005E-4</v>
      </c>
      <c r="AE99" s="140">
        <f t="shared" si="40"/>
        <v>0</v>
      </c>
      <c r="AF99" s="120" t="str">
        <f t="shared" si="41"/>
        <v>KLEIN LEYENDA</v>
      </c>
      <c r="AG99" s="115"/>
      <c r="AH99" s="139">
        <f t="array" ref="AH99">IFERROR(AVERAGE(IF(H99:K99&gt;1,H99:K99)),0)</f>
        <v>5146.4084282665517</v>
      </c>
      <c r="AI99" s="127">
        <f t="array" ref="AI99">AH99+(COUNTIFS($AH$73:$AH99,AH99)-1)*0.00001</f>
        <v>5146.4084282665517</v>
      </c>
      <c r="AJ99" s="127">
        <f t="shared" si="42"/>
        <v>4944.8719812710224</v>
      </c>
      <c r="AK99" s="140">
        <f t="shared" si="43"/>
        <v>24</v>
      </c>
      <c r="AL99" s="120" t="str">
        <f t="shared" si="44"/>
        <v>KLEIN BALLESTA</v>
      </c>
    </row>
    <row r="100" spans="1:38" ht="15" customHeight="1" x14ac:dyDescent="0.25">
      <c r="A100" s="190">
        <v>2</v>
      </c>
      <c r="B100" s="131" t="str">
        <f>Fechas!D98</f>
        <v>LAUREL</v>
      </c>
      <c r="C100" s="16"/>
      <c r="D100" s="16"/>
      <c r="E100" s="16"/>
      <c r="F100" s="16"/>
      <c r="G100" s="129">
        <f t="shared" si="31"/>
        <v>2.7E-4</v>
      </c>
      <c r="H100" s="16">
        <v>4686.6053335210081</v>
      </c>
      <c r="I100" s="16">
        <v>4354.4878822514056</v>
      </c>
      <c r="J100" s="16">
        <v>4497.5344782118391</v>
      </c>
      <c r="K100" s="16"/>
      <c r="L100" s="129">
        <f t="shared" si="32"/>
        <v>4512.8758979947506</v>
      </c>
      <c r="M100" s="176"/>
      <c r="N100" s="132" t="str">
        <f t="shared" si="33"/>
        <v>LAUREL</v>
      </c>
      <c r="O100" s="129">
        <f t="shared" si="34"/>
        <v>3.2000000000000003E-4</v>
      </c>
      <c r="P100" s="125" t="str">
        <f t="shared" si="35"/>
        <v>CATALPA</v>
      </c>
      <c r="Q100" s="129">
        <f t="shared" si="36"/>
        <v>4923.1073792540838</v>
      </c>
      <c r="R100" s="176"/>
      <c r="S100" s="227" t="str">
        <f t="shared" si="37"/>
        <v>LAUREL</v>
      </c>
      <c r="T100" s="176">
        <f t="shared" si="38"/>
        <v>4923.1073792540838</v>
      </c>
      <c r="AA100" s="115">
        <f>ROWS($B$73:B100)</f>
        <v>28</v>
      </c>
      <c r="AB100" s="138">
        <f t="array" ref="AB100">IFERROR(AVERAGE(IF(C100:F100&gt;1,C100:F100)),0)</f>
        <v>0</v>
      </c>
      <c r="AC100" s="130">
        <f t="array" ref="AC100">AB100+(COUNTIFS($AB$73:$AB100,AB100)-1)*0.00001</f>
        <v>2.7E-4</v>
      </c>
      <c r="AD100" s="138">
        <f t="shared" si="39"/>
        <v>3.2000000000000003E-4</v>
      </c>
      <c r="AE100" s="140">
        <f t="shared" si="40"/>
        <v>0</v>
      </c>
      <c r="AF100" s="120" t="str">
        <f t="shared" si="41"/>
        <v>LAUREL</v>
      </c>
      <c r="AG100" s="115"/>
      <c r="AH100" s="139">
        <f t="array" ref="AH100">IFERROR(AVERAGE(IF(H100:K100&gt;1,H100:K100)),0)</f>
        <v>4512.8758979947506</v>
      </c>
      <c r="AI100" s="127">
        <f t="array" ref="AI100">AH100+(COUNTIFS($AH$73:$AH100,AH100)-1)*0.00001</f>
        <v>4512.8758979947506</v>
      </c>
      <c r="AJ100" s="127">
        <f t="shared" si="42"/>
        <v>4923.1073792540838</v>
      </c>
      <c r="AK100" s="140">
        <f t="shared" si="43"/>
        <v>18</v>
      </c>
      <c r="AL100" s="120" t="str">
        <f t="shared" si="44"/>
        <v>CATALPA</v>
      </c>
    </row>
    <row r="101" spans="1:38" ht="15" customHeight="1" x14ac:dyDescent="0.25">
      <c r="A101" s="190">
        <v>2</v>
      </c>
      <c r="B101" s="131" t="str">
        <f>Fechas!D99</f>
        <v>LG BAYO</v>
      </c>
      <c r="C101" s="16"/>
      <c r="D101" s="16"/>
      <c r="E101" s="16"/>
      <c r="F101" s="16"/>
      <c r="G101" s="129">
        <f t="shared" si="31"/>
        <v>2.8000000000000003E-4</v>
      </c>
      <c r="H101" s="16">
        <v>4676.8912846833382</v>
      </c>
      <c r="I101" s="16">
        <v>5605.2892002395902</v>
      </c>
      <c r="J101" s="16">
        <v>4875.8414979920854</v>
      </c>
      <c r="K101" s="16"/>
      <c r="L101" s="129">
        <f t="shared" si="32"/>
        <v>5052.6739943050043</v>
      </c>
      <c r="M101" s="176"/>
      <c r="N101" s="132" t="str">
        <f t="shared" si="33"/>
        <v>LG BAYO</v>
      </c>
      <c r="O101" s="129">
        <f t="shared" si="34"/>
        <v>3.1E-4</v>
      </c>
      <c r="P101" s="125" t="str">
        <f t="shared" si="35"/>
        <v>NEO 50T23</v>
      </c>
      <c r="Q101" s="129">
        <f t="shared" si="36"/>
        <v>4916.3026970794099</v>
      </c>
      <c r="R101" s="176"/>
      <c r="S101" s="227" t="str">
        <f t="shared" si="37"/>
        <v>LG BAYO</v>
      </c>
      <c r="T101" s="176">
        <f t="shared" si="38"/>
        <v>4916.3026970794099</v>
      </c>
      <c r="AA101" s="115">
        <f>ROWS($B$73:B101)</f>
        <v>29</v>
      </c>
      <c r="AB101" s="138">
        <f t="array" ref="AB101">IFERROR(AVERAGE(IF(C101:F101&gt;1,C101:F101)),0)</f>
        <v>0</v>
      </c>
      <c r="AC101" s="130">
        <f t="array" ref="AC101">AB101+(COUNTIFS($AB$73:$AB101,AB101)-1)*0.00001</f>
        <v>2.8000000000000003E-4</v>
      </c>
      <c r="AD101" s="138">
        <f t="shared" si="39"/>
        <v>3.1E-4</v>
      </c>
      <c r="AE101" s="140">
        <f t="shared" si="40"/>
        <v>0</v>
      </c>
      <c r="AF101" s="120" t="str">
        <f t="shared" si="41"/>
        <v>LG BAYO</v>
      </c>
      <c r="AG101" s="115"/>
      <c r="AH101" s="139">
        <f t="array" ref="AH101">IFERROR(AVERAGE(IF(H101:K101&gt;1,H101:K101)),0)</f>
        <v>5052.6739943050043</v>
      </c>
      <c r="AI101" s="127">
        <f t="array" ref="AI101">AH101+(COUNTIFS($AH$73:$AH101,AH101)-1)*0.00001</f>
        <v>5052.6739943050043</v>
      </c>
      <c r="AJ101" s="127">
        <f t="shared" si="42"/>
        <v>4916.3026970794099</v>
      </c>
      <c r="AK101" s="140">
        <f t="shared" si="43"/>
        <v>37</v>
      </c>
      <c r="AL101" s="120" t="str">
        <f t="shared" si="44"/>
        <v>NEO 50T23</v>
      </c>
    </row>
    <row r="102" spans="1:38" ht="15" customHeight="1" x14ac:dyDescent="0.25">
      <c r="A102" s="190">
        <v>2</v>
      </c>
      <c r="B102" s="131" t="str">
        <f>Fechas!D100</f>
        <v>LG LOBUNO</v>
      </c>
      <c r="C102" s="16"/>
      <c r="D102" s="16"/>
      <c r="E102" s="16"/>
      <c r="F102" s="16"/>
      <c r="G102" s="129">
        <f t="shared" si="31"/>
        <v>2.9E-4</v>
      </c>
      <c r="H102" s="16">
        <v>4619.1286826074356</v>
      </c>
      <c r="I102" s="16">
        <v>5684.3250156896129</v>
      </c>
      <c r="J102" s="16">
        <v>6149.2968178753554</v>
      </c>
      <c r="K102" s="16"/>
      <c r="L102" s="129">
        <f t="shared" si="32"/>
        <v>5484.2501720574683</v>
      </c>
      <c r="M102" s="176"/>
      <c r="N102" s="132" t="str">
        <f t="shared" si="33"/>
        <v>LG LOBUNO</v>
      </c>
      <c r="O102" s="129">
        <f t="shared" si="34"/>
        <v>3.0000000000000003E-4</v>
      </c>
      <c r="P102" s="125" t="str">
        <f t="shared" si="35"/>
        <v>LIMAY</v>
      </c>
      <c r="Q102" s="129">
        <f t="shared" si="36"/>
        <v>4902.716609069691</v>
      </c>
      <c r="R102" s="176"/>
      <c r="S102" s="227" t="str">
        <f t="shared" si="37"/>
        <v>LG LOBUNO</v>
      </c>
      <c r="T102" s="176">
        <f t="shared" si="38"/>
        <v>4902.716609069691</v>
      </c>
      <c r="AA102" s="115">
        <f>ROWS($B$73:B102)</f>
        <v>30</v>
      </c>
      <c r="AB102" s="138">
        <f t="array" ref="AB102">IFERROR(AVERAGE(IF(C102:F102&gt;1,C102:F102)),0)</f>
        <v>0</v>
      </c>
      <c r="AC102" s="130">
        <f t="array" ref="AC102">AB102+(COUNTIFS($AB$73:$AB102,AB102)-1)*0.00001</f>
        <v>2.9E-4</v>
      </c>
      <c r="AD102" s="138">
        <f t="shared" si="39"/>
        <v>3.0000000000000003E-4</v>
      </c>
      <c r="AE102" s="140">
        <f t="shared" si="40"/>
        <v>0</v>
      </c>
      <c r="AF102" s="120" t="str">
        <f t="shared" si="41"/>
        <v>LG LOBUNO</v>
      </c>
      <c r="AG102" s="115"/>
      <c r="AH102" s="139">
        <f t="array" ref="AH102">IFERROR(AVERAGE(IF(H102:K102&gt;1,H102:K102)),0)</f>
        <v>5484.2501720574683</v>
      </c>
      <c r="AI102" s="127">
        <f t="array" ref="AI102">AH102+(COUNTIFS($AH$73:$AH102,AH102)-1)*0.00001</f>
        <v>5484.2501720574683</v>
      </c>
      <c r="AJ102" s="127">
        <f t="shared" si="42"/>
        <v>4902.716609069691</v>
      </c>
      <c r="AK102" s="140">
        <f t="shared" si="43"/>
        <v>33</v>
      </c>
      <c r="AL102" s="120" t="str">
        <f t="shared" si="44"/>
        <v>LIMAY</v>
      </c>
    </row>
    <row r="103" spans="1:38" ht="15" customHeight="1" x14ac:dyDescent="0.25">
      <c r="A103" s="190">
        <v>2</v>
      </c>
      <c r="B103" s="131" t="str">
        <f>Fechas!D101</f>
        <v>LG MORO</v>
      </c>
      <c r="C103" s="16"/>
      <c r="D103" s="16"/>
      <c r="E103" s="16"/>
      <c r="F103" s="16"/>
      <c r="G103" s="129">
        <f t="shared" si="31"/>
        <v>3.0000000000000003E-4</v>
      </c>
      <c r="H103" s="16">
        <v>5028.3124670373354</v>
      </c>
      <c r="I103" s="16">
        <v>6617.8484852194888</v>
      </c>
      <c r="J103" s="16">
        <v>4804.8965120010398</v>
      </c>
      <c r="K103" s="16"/>
      <c r="L103" s="129">
        <f t="shared" si="32"/>
        <v>5483.685821419288</v>
      </c>
      <c r="M103" s="176"/>
      <c r="N103" s="132" t="str">
        <f t="shared" si="33"/>
        <v>LG MORO</v>
      </c>
      <c r="O103" s="129">
        <f t="shared" si="34"/>
        <v>2.9E-4</v>
      </c>
      <c r="P103" s="125" t="str">
        <f t="shared" si="35"/>
        <v>610 BAGUETTE</v>
      </c>
      <c r="Q103" s="129">
        <f t="shared" si="36"/>
        <v>4888.5266272708859</v>
      </c>
      <c r="R103" s="176"/>
      <c r="S103" s="227" t="str">
        <f t="shared" si="37"/>
        <v>LG MORO</v>
      </c>
      <c r="T103" s="176">
        <f t="shared" si="38"/>
        <v>4888.5266272708859</v>
      </c>
      <c r="AA103" s="115">
        <f>ROWS($B$73:B103)</f>
        <v>31</v>
      </c>
      <c r="AB103" s="138">
        <f t="array" ref="AB103">IFERROR(AVERAGE(IF(C103:F103&gt;1,C103:F103)),0)</f>
        <v>0</v>
      </c>
      <c r="AC103" s="130">
        <f t="array" ref="AC103">AB103+(COUNTIFS($AB$73:$AB103,AB103)-1)*0.00001</f>
        <v>3.0000000000000003E-4</v>
      </c>
      <c r="AD103" s="138">
        <f t="shared" si="39"/>
        <v>2.9E-4</v>
      </c>
      <c r="AE103" s="140">
        <f t="shared" si="40"/>
        <v>0</v>
      </c>
      <c r="AF103" s="120" t="str">
        <f t="shared" si="41"/>
        <v>LG MORO</v>
      </c>
      <c r="AG103" s="115"/>
      <c r="AH103" s="139">
        <f t="array" ref="AH103">IFERROR(AVERAGE(IF(H103:K103&gt;1,H103:K103)),0)</f>
        <v>5483.685821419288</v>
      </c>
      <c r="AI103" s="127">
        <f t="array" ref="AI103">AH103+(COUNTIFS($AH$73:$AH103,AH103)-1)*0.00001</f>
        <v>5483.685821419288</v>
      </c>
      <c r="AJ103" s="127">
        <f t="shared" si="42"/>
        <v>4888.5266272708859</v>
      </c>
      <c r="AK103" s="140">
        <f t="shared" si="43"/>
        <v>2</v>
      </c>
      <c r="AL103" s="120" t="str">
        <f t="shared" si="44"/>
        <v>610 BAGUETTE</v>
      </c>
    </row>
    <row r="104" spans="1:38" ht="15" customHeight="1" x14ac:dyDescent="0.25">
      <c r="A104" s="190">
        <v>2</v>
      </c>
      <c r="B104" s="131" t="str">
        <f>Fechas!D102</f>
        <v>LG TOBIANO</v>
      </c>
      <c r="C104" s="16"/>
      <c r="D104" s="16"/>
      <c r="E104" s="16"/>
      <c r="F104" s="16"/>
      <c r="G104" s="129">
        <f t="shared" si="31"/>
        <v>3.1E-4</v>
      </c>
      <c r="H104" s="16">
        <v>4729.2920858760808</v>
      </c>
      <c r="I104" s="16">
        <v>4962.8424634666417</v>
      </c>
      <c r="J104" s="16">
        <v>4844.9254471567065</v>
      </c>
      <c r="K104" s="16"/>
      <c r="L104" s="129">
        <f t="shared" si="32"/>
        <v>4845.6866654998094</v>
      </c>
      <c r="M104" s="176"/>
      <c r="N104" s="132" t="str">
        <f t="shared" si="33"/>
        <v>LG TOBIANO</v>
      </c>
      <c r="O104" s="129">
        <f t="shared" si="34"/>
        <v>2.8000000000000003E-4</v>
      </c>
      <c r="P104" s="125" t="str">
        <f t="shared" si="35"/>
        <v>BUCK COLIHUE</v>
      </c>
      <c r="Q104" s="129">
        <f t="shared" si="36"/>
        <v>4859.1981113552783</v>
      </c>
      <c r="R104" s="176"/>
      <c r="S104" s="227" t="str">
        <f t="shared" si="37"/>
        <v>LG TOBIANO</v>
      </c>
      <c r="T104" s="176">
        <f t="shared" si="38"/>
        <v>4859.1981113552783</v>
      </c>
      <c r="AA104" s="115">
        <f>ROWS($B$73:B104)</f>
        <v>32</v>
      </c>
      <c r="AB104" s="138">
        <f t="array" ref="AB104">IFERROR(AVERAGE(IF(C104:F104&gt;1,C104:F104)),0)</f>
        <v>0</v>
      </c>
      <c r="AC104" s="130">
        <f t="array" ref="AC104">AB104+(COUNTIFS($AB$73:$AB104,AB104)-1)*0.00001</f>
        <v>3.1E-4</v>
      </c>
      <c r="AD104" s="138">
        <f t="shared" si="39"/>
        <v>2.8000000000000003E-4</v>
      </c>
      <c r="AE104" s="140">
        <f t="shared" si="40"/>
        <v>0</v>
      </c>
      <c r="AF104" s="120" t="str">
        <f t="shared" si="41"/>
        <v>LG TOBIANO</v>
      </c>
      <c r="AG104" s="115"/>
      <c r="AH104" s="139">
        <f t="array" ref="AH104">IFERROR(AVERAGE(IF(H104:K104&gt;1,H104:K104)),0)</f>
        <v>4845.6866654998094</v>
      </c>
      <c r="AI104" s="127">
        <f t="array" ref="AI104">AH104+(COUNTIFS($AH$73:$AH104,AH104)-1)*0.00001</f>
        <v>4845.6866654998094</v>
      </c>
      <c r="AJ104" s="127">
        <f t="shared" si="42"/>
        <v>4859.1981113552783</v>
      </c>
      <c r="AK104" s="140">
        <f t="shared" si="43"/>
        <v>16</v>
      </c>
      <c r="AL104" s="120" t="str">
        <f t="shared" si="44"/>
        <v>BUCK COLIHUE</v>
      </c>
    </row>
    <row r="105" spans="1:38" ht="15" customHeight="1" x14ac:dyDescent="0.25">
      <c r="A105" s="190">
        <v>2</v>
      </c>
      <c r="B105" s="131" t="str">
        <f>Fechas!D103</f>
        <v>LIMAY</v>
      </c>
      <c r="C105" s="16"/>
      <c r="D105" s="16"/>
      <c r="E105" s="16"/>
      <c r="F105" s="16"/>
      <c r="G105" s="129">
        <f t="shared" si="31"/>
        <v>3.2000000000000003E-4</v>
      </c>
      <c r="H105" s="16">
        <v>5234.6030907077429</v>
      </c>
      <c r="I105" s="16">
        <v>4946.8031946327383</v>
      </c>
      <c r="J105" s="16">
        <v>4526.7435418685909</v>
      </c>
      <c r="K105" s="16"/>
      <c r="L105" s="129">
        <f t="shared" si="32"/>
        <v>4902.716609069691</v>
      </c>
      <c r="M105" s="176"/>
      <c r="N105" s="132" t="str">
        <f t="shared" si="33"/>
        <v>LIMAY</v>
      </c>
      <c r="O105" s="129">
        <f t="shared" si="34"/>
        <v>2.7E-4</v>
      </c>
      <c r="P105" s="125" t="str">
        <f t="shared" si="35"/>
        <v>LG TOBIANO</v>
      </c>
      <c r="Q105" s="129">
        <f t="shared" si="36"/>
        <v>4845.6866654998094</v>
      </c>
      <c r="R105" s="176"/>
      <c r="S105" s="227" t="str">
        <f t="shared" si="37"/>
        <v>LIMAY</v>
      </c>
      <c r="T105" s="176">
        <f t="shared" si="38"/>
        <v>4845.6866654998094</v>
      </c>
      <c r="AA105" s="115">
        <f>ROWS($B$73:B105)</f>
        <v>33</v>
      </c>
      <c r="AB105" s="138">
        <f t="array" ref="AB105">IFERROR(AVERAGE(IF(C105:F105&gt;1,C105:F105)),0)</f>
        <v>0</v>
      </c>
      <c r="AC105" s="130">
        <f t="array" ref="AC105">AB105+(COUNTIFS($AB$73:$AB105,AB105)-1)*0.00001</f>
        <v>3.2000000000000003E-4</v>
      </c>
      <c r="AD105" s="138">
        <f t="shared" si="39"/>
        <v>2.7E-4</v>
      </c>
      <c r="AE105" s="140">
        <f t="shared" si="40"/>
        <v>0</v>
      </c>
      <c r="AF105" s="120" t="str">
        <f t="shared" si="41"/>
        <v>LIMAY</v>
      </c>
      <c r="AG105" s="115"/>
      <c r="AH105" s="139">
        <f t="array" ref="AH105">IFERROR(AVERAGE(IF(H105:K105&gt;1,H105:K105)),0)</f>
        <v>4902.716609069691</v>
      </c>
      <c r="AI105" s="127">
        <f t="array" ref="AI105">AH105+(COUNTIFS($AH$73:$AH105,AH105)-1)*0.00001</f>
        <v>4902.716609069691</v>
      </c>
      <c r="AJ105" s="127">
        <f t="shared" si="42"/>
        <v>4845.6866654998094</v>
      </c>
      <c r="AK105" s="140">
        <f t="shared" si="43"/>
        <v>32</v>
      </c>
      <c r="AL105" s="120" t="str">
        <f t="shared" si="44"/>
        <v>LG TOBIANO</v>
      </c>
    </row>
    <row r="106" spans="1:38" ht="15" customHeight="1" x14ac:dyDescent="0.25">
      <c r="A106" s="190">
        <v>2</v>
      </c>
      <c r="B106" s="131" t="str">
        <f>Fechas!D104</f>
        <v>MS INTA BONAERENSE 122</v>
      </c>
      <c r="C106" s="16"/>
      <c r="D106" s="16"/>
      <c r="E106" s="16"/>
      <c r="F106" s="16"/>
      <c r="G106" s="129">
        <f t="shared" si="31"/>
        <v>3.3000000000000005E-4</v>
      </c>
      <c r="H106" s="16">
        <v>4447.6559536627919</v>
      </c>
      <c r="I106" s="16">
        <v>4856.6193959563579</v>
      </c>
      <c r="J106" s="16">
        <v>5215.8602752105789</v>
      </c>
      <c r="K106" s="16"/>
      <c r="L106" s="129">
        <f t="shared" si="32"/>
        <v>4840.0452082765769</v>
      </c>
      <c r="M106" s="176"/>
      <c r="N106" s="132" t="str">
        <f t="shared" si="33"/>
        <v>MS INTA BONAERENSE 122</v>
      </c>
      <c r="O106" s="129">
        <f t="shared" si="34"/>
        <v>2.6000000000000003E-4</v>
      </c>
      <c r="P106" s="125" t="str">
        <f t="shared" si="35"/>
        <v>MS INTA BONAERENSE 122</v>
      </c>
      <c r="Q106" s="129">
        <f t="shared" si="36"/>
        <v>4840.0452082765769</v>
      </c>
      <c r="R106" s="176"/>
      <c r="S106" s="227" t="str">
        <f t="shared" si="37"/>
        <v>MS INTA BONAERENSE 122</v>
      </c>
      <c r="T106" s="176">
        <f t="shared" si="38"/>
        <v>4840.0452082765769</v>
      </c>
      <c r="AA106" s="115">
        <f>ROWS($B$73:B106)</f>
        <v>34</v>
      </c>
      <c r="AB106" s="138">
        <f t="array" ref="AB106">IFERROR(AVERAGE(IF(C106:F106&gt;1,C106:F106)),0)</f>
        <v>0</v>
      </c>
      <c r="AC106" s="130">
        <f t="array" ref="AC106">AB106+(COUNTIFS($AB$73:$AB106,AB106)-1)*0.00001</f>
        <v>3.3000000000000005E-4</v>
      </c>
      <c r="AD106" s="138">
        <f t="shared" si="39"/>
        <v>2.6000000000000003E-4</v>
      </c>
      <c r="AE106" s="140">
        <f t="shared" si="40"/>
        <v>0</v>
      </c>
      <c r="AF106" s="120" t="str">
        <f t="shared" si="41"/>
        <v>MS INTA BONAERENSE 122</v>
      </c>
      <c r="AG106" s="115"/>
      <c r="AH106" s="139">
        <f t="array" ref="AH106">IFERROR(AVERAGE(IF(H106:K106&gt;1,H106:K106)),0)</f>
        <v>4840.0452082765769</v>
      </c>
      <c r="AI106" s="127">
        <f t="array" ref="AI106">AH106+(COUNTIFS($AH$73:$AH106,AH106)-1)*0.00001</f>
        <v>4840.0452082765769</v>
      </c>
      <c r="AJ106" s="127">
        <f t="shared" si="42"/>
        <v>4840.0452082765769</v>
      </c>
      <c r="AK106" s="140">
        <f t="shared" si="43"/>
        <v>34</v>
      </c>
      <c r="AL106" s="120" t="str">
        <f t="shared" si="44"/>
        <v>MS INTA BONAERENSE 122</v>
      </c>
    </row>
    <row r="107" spans="1:38" ht="15" customHeight="1" x14ac:dyDescent="0.25">
      <c r="A107" s="190">
        <v>2</v>
      </c>
      <c r="B107" s="131" t="str">
        <f>Fechas!D105</f>
        <v>MS INTA BONAERENSE 324</v>
      </c>
      <c r="C107" s="16"/>
      <c r="D107" s="16"/>
      <c r="E107" s="16"/>
      <c r="F107" s="16"/>
      <c r="G107" s="129">
        <f t="shared" si="31"/>
        <v>3.4000000000000002E-4</v>
      </c>
      <c r="H107" s="16">
        <v>5148.0731838738429</v>
      </c>
      <c r="I107" s="16">
        <v>4317.3865104345778</v>
      </c>
      <c r="J107" s="16">
        <v>5537.58567704287</v>
      </c>
      <c r="K107" s="16"/>
      <c r="L107" s="129">
        <f t="shared" si="32"/>
        <v>5001.0151237837636</v>
      </c>
      <c r="M107" s="176"/>
      <c r="N107" s="132" t="str">
        <f t="shared" si="33"/>
        <v>MS INTA BONAERENSE 324</v>
      </c>
      <c r="O107" s="129">
        <f t="shared" si="34"/>
        <v>2.5000000000000001E-4</v>
      </c>
      <c r="P107" s="125" t="str">
        <f t="shared" si="35"/>
        <v>ARAUCARIA</v>
      </c>
      <c r="Q107" s="129">
        <f t="shared" si="36"/>
        <v>4745.9352750696307</v>
      </c>
      <c r="R107" s="176"/>
      <c r="S107" s="227" t="str">
        <f t="shared" si="37"/>
        <v>MS INTA BONAERENSE 324</v>
      </c>
      <c r="T107" s="176">
        <f t="shared" si="38"/>
        <v>4745.9352750696307</v>
      </c>
      <c r="AA107" s="115">
        <f>ROWS($B$73:B107)</f>
        <v>35</v>
      </c>
      <c r="AB107" s="138">
        <f t="array" ref="AB107">IFERROR(AVERAGE(IF(C107:F107&gt;1,C107:F107)),0)</f>
        <v>0</v>
      </c>
      <c r="AC107" s="130">
        <f t="array" ref="AC107">AB107+(COUNTIFS($AB$73:$AB107,AB107)-1)*0.00001</f>
        <v>3.4000000000000002E-4</v>
      </c>
      <c r="AD107" s="138">
        <f t="shared" si="39"/>
        <v>2.5000000000000001E-4</v>
      </c>
      <c r="AE107" s="140">
        <f t="shared" si="40"/>
        <v>0</v>
      </c>
      <c r="AF107" s="120" t="str">
        <f t="shared" si="41"/>
        <v>MS INTA BONAERENSE 324</v>
      </c>
      <c r="AG107" s="115"/>
      <c r="AH107" s="139">
        <f t="array" ref="AH107">IFERROR(AVERAGE(IF(H107:K107&gt;1,H107:K107)),0)</f>
        <v>5001.0151237837636</v>
      </c>
      <c r="AI107" s="127">
        <f t="array" ref="AI107">AH107+(COUNTIFS($AH$73:$AH107,AH107)-1)*0.00001</f>
        <v>5001.0151237837636</v>
      </c>
      <c r="AJ107" s="127">
        <f t="shared" si="42"/>
        <v>4745.9352750696307</v>
      </c>
      <c r="AK107" s="140">
        <f t="shared" si="43"/>
        <v>11</v>
      </c>
      <c r="AL107" s="120" t="str">
        <f t="shared" si="44"/>
        <v>ARAUCARIA</v>
      </c>
    </row>
    <row r="108" spans="1:38" ht="15" customHeight="1" x14ac:dyDescent="0.25">
      <c r="A108" s="190">
        <v>2</v>
      </c>
      <c r="B108" s="131" t="str">
        <f>Fechas!D106</f>
        <v>MS INTA BONAERENSE 423</v>
      </c>
      <c r="C108" s="16"/>
      <c r="D108" s="16"/>
      <c r="E108" s="16"/>
      <c r="F108" s="16"/>
      <c r="G108" s="129">
        <f t="shared" si="31"/>
        <v>3.5000000000000005E-4</v>
      </c>
      <c r="H108" s="16">
        <v>5231.1203855237409</v>
      </c>
      <c r="I108" s="16">
        <v>5057.6805385556909</v>
      </c>
      <c r="J108" s="16">
        <v>4892.6725160859296</v>
      </c>
      <c r="K108" s="16"/>
      <c r="L108" s="129">
        <f t="shared" si="32"/>
        <v>5060.4911467217871</v>
      </c>
      <c r="M108" s="176"/>
      <c r="N108" s="132" t="str">
        <f t="shared" si="33"/>
        <v>MS INTA BONAERENSE 423</v>
      </c>
      <c r="O108" s="129">
        <f t="shared" si="34"/>
        <v>2.4000000000000003E-4</v>
      </c>
      <c r="P108" s="125" t="str">
        <f t="shared" si="35"/>
        <v>JACARANDÁ</v>
      </c>
      <c r="Q108" s="129">
        <f t="shared" si="36"/>
        <v>4736.3654716264327</v>
      </c>
      <c r="R108" s="176"/>
      <c r="S108" s="227" t="str">
        <f t="shared" si="37"/>
        <v>MS INTA BONAERENSE 423</v>
      </c>
      <c r="T108" s="176">
        <f t="shared" si="38"/>
        <v>4736.3654716264327</v>
      </c>
      <c r="AA108" s="115">
        <f>ROWS($B$73:B108)</f>
        <v>36</v>
      </c>
      <c r="AB108" s="138">
        <f t="array" ref="AB108">IFERROR(AVERAGE(IF(C108:F108&gt;1,C108:F108)),0)</f>
        <v>0</v>
      </c>
      <c r="AC108" s="130">
        <f t="array" ref="AC108">AB108+(COUNTIFS($AB$73:$AB108,AB108)-1)*0.00001</f>
        <v>3.5000000000000005E-4</v>
      </c>
      <c r="AD108" s="138">
        <f t="shared" si="39"/>
        <v>2.4000000000000003E-4</v>
      </c>
      <c r="AE108" s="140">
        <f t="shared" si="40"/>
        <v>0</v>
      </c>
      <c r="AF108" s="120" t="str">
        <f t="shared" si="41"/>
        <v>MS INTA BONAERENSE 423</v>
      </c>
      <c r="AG108" s="115"/>
      <c r="AH108" s="139">
        <f t="array" ref="AH108">IFERROR(AVERAGE(IF(H108:K108&gt;1,H108:K108)),0)</f>
        <v>5060.4911467217871</v>
      </c>
      <c r="AI108" s="127">
        <f t="array" ref="AI108">AH108+(COUNTIFS($AH$73:$AH108,AH108)-1)*0.00001</f>
        <v>5060.4911467217871</v>
      </c>
      <c r="AJ108" s="127">
        <f t="shared" si="42"/>
        <v>4736.3654716264327</v>
      </c>
      <c r="AK108" s="140">
        <f t="shared" si="43"/>
        <v>23</v>
      </c>
      <c r="AL108" s="120" t="str">
        <f t="shared" si="44"/>
        <v>JACARANDÁ</v>
      </c>
    </row>
    <row r="109" spans="1:38" ht="15" customHeight="1" x14ac:dyDescent="0.25">
      <c r="A109" s="190">
        <v>2</v>
      </c>
      <c r="B109" s="131" t="str">
        <f>Fechas!D107</f>
        <v>NEO 50T23</v>
      </c>
      <c r="C109" s="16"/>
      <c r="D109" s="16"/>
      <c r="E109" s="16"/>
      <c r="F109" s="16"/>
      <c r="G109" s="129">
        <f t="shared" si="31"/>
        <v>3.6000000000000002E-4</v>
      </c>
      <c r="H109" s="16">
        <v>4473.7003679276577</v>
      </c>
      <c r="I109" s="16">
        <v>5117.424968551335</v>
      </c>
      <c r="J109" s="16">
        <v>5157.7827547592378</v>
      </c>
      <c r="K109" s="16"/>
      <c r="L109" s="129">
        <f t="shared" si="32"/>
        <v>4916.3026970794099</v>
      </c>
      <c r="M109" s="176"/>
      <c r="N109" s="132" t="str">
        <f t="shared" si="33"/>
        <v>NEO 50T23</v>
      </c>
      <c r="O109" s="129">
        <f t="shared" si="34"/>
        <v>2.3000000000000001E-4</v>
      </c>
      <c r="P109" s="125" t="str">
        <f t="shared" si="35"/>
        <v>ACA 605</v>
      </c>
      <c r="Q109" s="129">
        <f t="shared" si="36"/>
        <v>4734.7621298898848</v>
      </c>
      <c r="R109" s="176"/>
      <c r="S109" s="227" t="str">
        <f t="shared" si="37"/>
        <v>NEO 50T23</v>
      </c>
      <c r="T109" s="176">
        <f t="shared" si="38"/>
        <v>4734.7621298898848</v>
      </c>
      <c r="AA109" s="115">
        <f>ROWS($B$73:B109)</f>
        <v>37</v>
      </c>
      <c r="AB109" s="138">
        <f t="array" ref="AB109">IFERROR(AVERAGE(IF(C109:F109&gt;1,C109:F109)),0)</f>
        <v>0</v>
      </c>
      <c r="AC109" s="130">
        <f t="array" ref="AC109">AB109+(COUNTIFS($AB$73:$AB109,AB109)-1)*0.00001</f>
        <v>3.6000000000000002E-4</v>
      </c>
      <c r="AD109" s="138">
        <f t="shared" si="39"/>
        <v>2.3000000000000001E-4</v>
      </c>
      <c r="AE109" s="140">
        <f t="shared" si="40"/>
        <v>0</v>
      </c>
      <c r="AF109" s="120" t="str">
        <f t="shared" si="41"/>
        <v>NEO 50T23</v>
      </c>
      <c r="AG109" s="115"/>
      <c r="AH109" s="139">
        <f t="array" ref="AH109">IFERROR(AVERAGE(IF(H109:K109&gt;1,H109:K109)),0)</f>
        <v>4916.3026970794099</v>
      </c>
      <c r="AI109" s="127">
        <f t="array" ref="AI109">AH109+(COUNTIFS($AH$73:$AH109,AH109)-1)*0.00001</f>
        <v>4916.3026970794099</v>
      </c>
      <c r="AJ109" s="127">
        <f t="shared" si="42"/>
        <v>4734.7621298898848</v>
      </c>
      <c r="AK109" s="140">
        <f t="shared" si="43"/>
        <v>8</v>
      </c>
      <c r="AL109" s="120" t="str">
        <f t="shared" si="44"/>
        <v>ACA 605</v>
      </c>
    </row>
    <row r="110" spans="1:38" ht="15" customHeight="1" x14ac:dyDescent="0.25">
      <c r="A110" s="190">
        <v>2</v>
      </c>
      <c r="B110" s="131" t="str">
        <f>Fechas!D108</f>
        <v>PEHUÉN</v>
      </c>
      <c r="C110" s="16"/>
      <c r="D110" s="16"/>
      <c r="E110" s="16"/>
      <c r="F110" s="16"/>
      <c r="G110" s="129">
        <f t="shared" si="31"/>
        <v>3.7000000000000005E-4</v>
      </c>
      <c r="H110" s="16">
        <v>4831.7950540227757</v>
      </c>
      <c r="I110" s="16">
        <v>4941.2944048545332</v>
      </c>
      <c r="J110" s="16">
        <v>5773.0527246871679</v>
      </c>
      <c r="K110" s="16"/>
      <c r="L110" s="129">
        <f t="shared" si="32"/>
        <v>5182.0473945214917</v>
      </c>
      <c r="M110" s="176"/>
      <c r="N110" s="132" t="str">
        <f t="shared" si="33"/>
        <v>PEHUÉN</v>
      </c>
      <c r="O110" s="129">
        <f t="shared" si="34"/>
        <v>2.2000000000000001E-4</v>
      </c>
      <c r="P110" s="125" t="str">
        <f t="shared" si="35"/>
        <v>ACA 604</v>
      </c>
      <c r="Q110" s="129">
        <f t="shared" si="36"/>
        <v>4629.1280530976119</v>
      </c>
      <c r="R110" s="176"/>
      <c r="S110" s="227" t="str">
        <f t="shared" si="37"/>
        <v>PEHUÉN</v>
      </c>
      <c r="T110" s="176">
        <f t="shared" si="38"/>
        <v>4629.1280530976119</v>
      </c>
      <c r="AA110" s="115">
        <f>ROWS($B$73:B110)</f>
        <v>38</v>
      </c>
      <c r="AB110" s="138">
        <f t="array" ref="AB110">IFERROR(AVERAGE(IF(C110:F110&gt;1,C110:F110)),0)</f>
        <v>0</v>
      </c>
      <c r="AC110" s="130">
        <f t="array" ref="AC110">AB110+(COUNTIFS($AB$73:$AB110,AB110)-1)*0.00001</f>
        <v>3.7000000000000005E-4</v>
      </c>
      <c r="AD110" s="138">
        <f t="shared" si="39"/>
        <v>2.2000000000000001E-4</v>
      </c>
      <c r="AE110" s="140">
        <f t="shared" si="40"/>
        <v>0</v>
      </c>
      <c r="AF110" s="120" t="str">
        <f t="shared" si="41"/>
        <v>PEHUÉN</v>
      </c>
      <c r="AG110" s="115"/>
      <c r="AH110" s="139">
        <f t="array" ref="AH110">IFERROR(AVERAGE(IF(H110:K110&gt;1,H110:K110)),0)</f>
        <v>5182.0473945214917</v>
      </c>
      <c r="AI110" s="127">
        <f t="array" ref="AI110">AH110+(COUNTIFS($AH$73:$AH110,AH110)-1)*0.00001</f>
        <v>5182.0473945214917</v>
      </c>
      <c r="AJ110" s="127">
        <f t="shared" si="42"/>
        <v>4629.1280530976119</v>
      </c>
      <c r="AK110" s="140">
        <f t="shared" si="43"/>
        <v>7</v>
      </c>
      <c r="AL110" s="120" t="str">
        <f t="shared" si="44"/>
        <v>ACA 604</v>
      </c>
    </row>
    <row r="111" spans="1:38" ht="15" customHeight="1" x14ac:dyDescent="0.25">
      <c r="A111" s="190">
        <v>2</v>
      </c>
      <c r="B111" s="131" t="str">
        <f>Fechas!D109</f>
        <v>RGT BORSALINO</v>
      </c>
      <c r="C111" s="16"/>
      <c r="D111" s="16"/>
      <c r="E111" s="16"/>
      <c r="F111" s="16"/>
      <c r="G111" s="129">
        <f t="shared" si="31"/>
        <v>3.8000000000000002E-4</v>
      </c>
      <c r="H111" s="16">
        <v>4817.6726015199001</v>
      </c>
      <c r="I111" s="16">
        <v>5297.1993780806506</v>
      </c>
      <c r="J111" s="16">
        <v>5918.9618142940963</v>
      </c>
      <c r="K111" s="16"/>
      <c r="L111" s="129">
        <f t="shared" si="32"/>
        <v>5344.6112646315487</v>
      </c>
      <c r="M111" s="176"/>
      <c r="N111" s="132" t="str">
        <f t="shared" si="33"/>
        <v>RGT BORSALINO</v>
      </c>
      <c r="O111" s="129">
        <f t="shared" si="34"/>
        <v>2.1000000000000001E-4</v>
      </c>
      <c r="P111" s="125" t="str">
        <f t="shared" si="35"/>
        <v>BASILIO</v>
      </c>
      <c r="Q111" s="129">
        <f t="shared" si="36"/>
        <v>4582.8474515739663</v>
      </c>
      <c r="R111" s="176"/>
      <c r="S111" s="227" t="str">
        <f t="shared" si="37"/>
        <v>RGT BORSALINO</v>
      </c>
      <c r="T111" s="176">
        <f t="shared" si="38"/>
        <v>4582.8474515739663</v>
      </c>
      <c r="AA111" s="115">
        <f>ROWS($B$73:B111)</f>
        <v>39</v>
      </c>
      <c r="AB111" s="138">
        <f t="array" ref="AB111">IFERROR(AVERAGE(IF(C111:F111&gt;1,C111:F111)),0)</f>
        <v>0</v>
      </c>
      <c r="AC111" s="130">
        <f t="array" ref="AC111">AB111+(COUNTIFS($AB$73:$AB111,AB111)-1)*0.00001</f>
        <v>3.8000000000000002E-4</v>
      </c>
      <c r="AD111" s="138">
        <f t="shared" si="39"/>
        <v>2.1000000000000001E-4</v>
      </c>
      <c r="AE111" s="140">
        <f t="shared" si="40"/>
        <v>0</v>
      </c>
      <c r="AF111" s="120" t="str">
        <f t="shared" si="41"/>
        <v>RGT BORSALINO</v>
      </c>
      <c r="AG111" s="115"/>
      <c r="AH111" s="139">
        <f t="array" ref="AH111">IFERROR(AVERAGE(IF(H111:K111&gt;1,H111:K111)),0)</f>
        <v>5344.6112646315487</v>
      </c>
      <c r="AI111" s="127">
        <f t="array" ref="AI111">AH111+(COUNTIFS($AH$73:$AH111,AH111)-1)*0.00001</f>
        <v>5344.6112646315487</v>
      </c>
      <c r="AJ111" s="127">
        <f t="shared" si="42"/>
        <v>4582.8474515739663</v>
      </c>
      <c r="AK111" s="140">
        <f t="shared" si="43"/>
        <v>14</v>
      </c>
      <c r="AL111" s="120" t="str">
        <f t="shared" si="44"/>
        <v>BASILIO</v>
      </c>
    </row>
    <row r="112" spans="1:38" ht="15" customHeight="1" x14ac:dyDescent="0.25">
      <c r="A112" s="190">
        <v>2</v>
      </c>
      <c r="B112" s="131" t="str">
        <f>Fechas!D110</f>
        <v>RGT QUIRIKO</v>
      </c>
      <c r="C112" s="16"/>
      <c r="D112" s="16"/>
      <c r="E112" s="16"/>
      <c r="F112" s="16"/>
      <c r="G112" s="129">
        <f t="shared" si="31"/>
        <v>3.9000000000000005E-4</v>
      </c>
      <c r="H112" s="16">
        <v>5094.9381282955164</v>
      </c>
      <c r="I112" s="16">
        <v>4428.1102675910352</v>
      </c>
      <c r="J112" s="16">
        <v>5676.9083230363494</v>
      </c>
      <c r="K112" s="16"/>
      <c r="L112" s="129">
        <f t="shared" si="32"/>
        <v>5066.6522396409673</v>
      </c>
      <c r="M112" s="176"/>
      <c r="N112" s="132" t="str">
        <f t="shared" si="33"/>
        <v>RGT QUIRIKO</v>
      </c>
      <c r="O112" s="129">
        <f t="shared" si="34"/>
        <v>2.0000000000000001E-4</v>
      </c>
      <c r="P112" s="125" t="str">
        <f t="shared" si="35"/>
        <v>ZONDA</v>
      </c>
      <c r="Q112" s="129">
        <f t="shared" si="36"/>
        <v>4520.6859760791185</v>
      </c>
      <c r="R112" s="176"/>
      <c r="S112" s="227" t="str">
        <f t="shared" si="37"/>
        <v>RGT QUIRIKO</v>
      </c>
      <c r="T112" s="176">
        <f t="shared" si="38"/>
        <v>4520.6859760791185</v>
      </c>
      <c r="AA112" s="115">
        <f>ROWS($B$73:B112)</f>
        <v>40</v>
      </c>
      <c r="AB112" s="138">
        <f t="array" ref="AB112">IFERROR(AVERAGE(IF(C112:F112&gt;1,C112:F112)),0)</f>
        <v>0</v>
      </c>
      <c r="AC112" s="130">
        <f t="array" ref="AC112">AB112+(COUNTIFS($AB$73:$AB112,AB112)-1)*0.00001</f>
        <v>3.9000000000000005E-4</v>
      </c>
      <c r="AD112" s="138">
        <f t="shared" si="39"/>
        <v>2.0000000000000001E-4</v>
      </c>
      <c r="AE112" s="140">
        <f t="shared" si="40"/>
        <v>0</v>
      </c>
      <c r="AF112" s="120" t="str">
        <f t="shared" si="41"/>
        <v>RGT QUIRIKO</v>
      </c>
      <c r="AG112" s="115"/>
      <c r="AH112" s="139">
        <f t="array" ref="AH112">IFERROR(AVERAGE(IF(H112:K112&gt;1,H112:K112)),0)</f>
        <v>5066.6522396409673</v>
      </c>
      <c r="AI112" s="127">
        <f t="array" ref="AI112">AH112+(COUNTIFS($AH$73:$AH112,AH112)-1)*0.00001</f>
        <v>5066.6522396409673</v>
      </c>
      <c r="AJ112" s="127">
        <f t="shared" si="42"/>
        <v>4520.6859760791185</v>
      </c>
      <c r="AK112" s="140">
        <f t="shared" si="43"/>
        <v>46</v>
      </c>
      <c r="AL112" s="120" t="str">
        <f t="shared" si="44"/>
        <v>ZONDA</v>
      </c>
    </row>
    <row r="113" spans="1:38" ht="15" customHeight="1" x14ac:dyDescent="0.25">
      <c r="A113" s="190">
        <v>2</v>
      </c>
      <c r="B113" s="131" t="str">
        <f>Fechas!D111</f>
        <v>SARANDÍ</v>
      </c>
      <c r="C113" s="16"/>
      <c r="D113" s="16"/>
      <c r="E113" s="16"/>
      <c r="F113" s="16"/>
      <c r="G113" s="129">
        <f t="shared" si="31"/>
        <v>4.0000000000000002E-4</v>
      </c>
      <c r="H113" s="16">
        <v>4063.6821157198779</v>
      </c>
      <c r="I113" s="16">
        <v>4376.3461938281507</v>
      </c>
      <c r="J113" s="16">
        <v>4614.0652281421726</v>
      </c>
      <c r="K113" s="16"/>
      <c r="L113" s="129">
        <f t="shared" si="32"/>
        <v>4351.3645125634002</v>
      </c>
      <c r="M113" s="176"/>
      <c r="N113" s="132" t="str">
        <f t="shared" si="33"/>
        <v>SARANDÍ</v>
      </c>
      <c r="O113" s="129">
        <f t="shared" si="34"/>
        <v>1.9000000000000001E-4</v>
      </c>
      <c r="P113" s="125" t="str">
        <f t="shared" si="35"/>
        <v>LAUREL</v>
      </c>
      <c r="Q113" s="129">
        <f t="shared" si="36"/>
        <v>4512.8758979947506</v>
      </c>
      <c r="R113" s="176"/>
      <c r="S113" s="227" t="str">
        <f t="shared" si="37"/>
        <v>SARANDÍ</v>
      </c>
      <c r="T113" s="176">
        <f t="shared" si="38"/>
        <v>4512.8758979947506</v>
      </c>
      <c r="AA113" s="115">
        <f>ROWS($B$73:B113)</f>
        <v>41</v>
      </c>
      <c r="AB113" s="138">
        <f t="array" ref="AB113">IFERROR(AVERAGE(IF(C113:F113&gt;1,C113:F113)),0)</f>
        <v>0</v>
      </c>
      <c r="AC113" s="130">
        <f t="array" ref="AC113">AB113+(COUNTIFS($AB$73:$AB113,AB113)-1)*0.00001</f>
        <v>4.0000000000000002E-4</v>
      </c>
      <c r="AD113" s="138">
        <f t="shared" si="39"/>
        <v>1.9000000000000001E-4</v>
      </c>
      <c r="AE113" s="140">
        <f t="shared" si="40"/>
        <v>0</v>
      </c>
      <c r="AF113" s="120" t="str">
        <f t="shared" si="41"/>
        <v>SARANDÍ</v>
      </c>
      <c r="AG113" s="115"/>
      <c r="AH113" s="139">
        <f t="array" ref="AH113">IFERROR(AVERAGE(IF(H113:K113&gt;1,H113:K113)),0)</f>
        <v>4351.3645125634002</v>
      </c>
      <c r="AI113" s="127">
        <f t="array" ref="AI113">AH113+(COUNTIFS($AH$73:$AH113,AH113)-1)*0.00001</f>
        <v>4351.3645125634002</v>
      </c>
      <c r="AJ113" s="127">
        <f t="shared" si="42"/>
        <v>4512.8758979947506</v>
      </c>
      <c r="AK113" s="140">
        <f t="shared" si="43"/>
        <v>28</v>
      </c>
      <c r="AL113" s="120" t="str">
        <f t="shared" si="44"/>
        <v>LAUREL</v>
      </c>
    </row>
    <row r="114" spans="1:38" ht="15" customHeight="1" x14ac:dyDescent="0.25">
      <c r="A114" s="190">
        <v>2</v>
      </c>
      <c r="B114" s="131" t="str">
        <f>Fechas!D112</f>
        <v>SY 109</v>
      </c>
      <c r="C114" s="16"/>
      <c r="D114" s="16"/>
      <c r="E114" s="16"/>
      <c r="F114" s="16"/>
      <c r="G114" s="129">
        <f t="shared" si="31"/>
        <v>4.1000000000000005E-4</v>
      </c>
      <c r="H114" s="16">
        <v>4917.0497169746977</v>
      </c>
      <c r="I114" s="16">
        <v>4743.2111385599756</v>
      </c>
      <c r="J114" s="16">
        <v>5658.0877309612006</v>
      </c>
      <c r="K114" s="16"/>
      <c r="L114" s="129">
        <f t="shared" si="32"/>
        <v>5106.1161954986246</v>
      </c>
      <c r="M114" s="176"/>
      <c r="N114" s="132" t="str">
        <f t="shared" si="33"/>
        <v>SY 109</v>
      </c>
      <c r="O114" s="129">
        <f t="shared" si="34"/>
        <v>1.8000000000000001E-4</v>
      </c>
      <c r="P114" s="125" t="str">
        <f t="shared" si="35"/>
        <v>KLEIN EMBLEMA</v>
      </c>
      <c r="Q114" s="129">
        <f t="shared" si="36"/>
        <v>4497.0458228514162</v>
      </c>
      <c r="R114" s="176"/>
      <c r="S114" s="227" t="str">
        <f t="shared" si="37"/>
        <v>SY 109</v>
      </c>
      <c r="T114" s="176">
        <f t="shared" si="38"/>
        <v>4497.0458228514162</v>
      </c>
      <c r="AA114" s="115">
        <f>ROWS($B$73:B114)</f>
        <v>42</v>
      </c>
      <c r="AB114" s="138">
        <f t="array" ref="AB114">IFERROR(AVERAGE(IF(C114:F114&gt;1,C114:F114)),0)</f>
        <v>0</v>
      </c>
      <c r="AC114" s="130">
        <f t="array" ref="AC114">AB114+(COUNTIFS($AB$73:$AB114,AB114)-1)*0.00001</f>
        <v>4.1000000000000005E-4</v>
      </c>
      <c r="AD114" s="138">
        <f t="shared" si="39"/>
        <v>1.8000000000000001E-4</v>
      </c>
      <c r="AE114" s="140">
        <f t="shared" si="40"/>
        <v>0</v>
      </c>
      <c r="AF114" s="120" t="str">
        <f t="shared" si="41"/>
        <v>SY 109</v>
      </c>
      <c r="AG114" s="115"/>
      <c r="AH114" s="139">
        <f t="array" ref="AH114">IFERROR(AVERAGE(IF(H114:K114&gt;1,H114:K114)),0)</f>
        <v>5106.1161954986246</v>
      </c>
      <c r="AI114" s="127">
        <f t="array" ref="AI114">AH114+(COUNTIFS($AH$73:$AH114,AH114)-1)*0.00001</f>
        <v>5106.1161954986246</v>
      </c>
      <c r="AJ114" s="127">
        <f t="shared" si="42"/>
        <v>4497.0458228514162</v>
      </c>
      <c r="AK114" s="140">
        <f t="shared" si="43"/>
        <v>25</v>
      </c>
      <c r="AL114" s="120" t="str">
        <f t="shared" si="44"/>
        <v>KLEIN EMBLEMA</v>
      </c>
    </row>
    <row r="115" spans="1:38" ht="15" customHeight="1" x14ac:dyDescent="0.25">
      <c r="A115" s="190">
        <v>2</v>
      </c>
      <c r="B115" s="131" t="str">
        <f>Fechas!D113</f>
        <v>SY 134</v>
      </c>
      <c r="C115" s="16"/>
      <c r="D115" s="16"/>
      <c r="E115" s="16"/>
      <c r="F115" s="16"/>
      <c r="G115" s="129">
        <f t="shared" si="31"/>
        <v>4.2000000000000002E-4</v>
      </c>
      <c r="H115" s="16">
        <v>4790.9428873175539</v>
      </c>
      <c r="I115" s="16">
        <v>4885.0008855658052</v>
      </c>
      <c r="J115" s="16">
        <v>6150.8937169941892</v>
      </c>
      <c r="K115" s="16"/>
      <c r="L115" s="129">
        <f t="shared" si="32"/>
        <v>5275.6124966258494</v>
      </c>
      <c r="M115" s="176"/>
      <c r="N115" s="132" t="str">
        <f t="shared" si="33"/>
        <v>SY 134</v>
      </c>
      <c r="O115" s="129">
        <f t="shared" si="34"/>
        <v>1.7000000000000001E-4</v>
      </c>
      <c r="P115" s="125" t="str">
        <f t="shared" si="35"/>
        <v>SARANDÍ</v>
      </c>
      <c r="Q115" s="129">
        <f t="shared" si="36"/>
        <v>4351.3645125634002</v>
      </c>
      <c r="R115" s="176"/>
      <c r="S115" s="227" t="str">
        <f t="shared" si="37"/>
        <v>SY 134</v>
      </c>
      <c r="T115" s="176">
        <f t="shared" si="38"/>
        <v>4351.3645125634002</v>
      </c>
      <c r="AA115" s="115">
        <f>ROWS($B$73:B115)</f>
        <v>43</v>
      </c>
      <c r="AB115" s="138">
        <f t="array" ref="AB115">IFERROR(AVERAGE(IF(C115:F115&gt;1,C115:F115)),0)</f>
        <v>0</v>
      </c>
      <c r="AC115" s="130">
        <f t="array" ref="AC115">AB115+(COUNTIFS($AB$73:$AB115,AB115)-1)*0.00001</f>
        <v>4.2000000000000002E-4</v>
      </c>
      <c r="AD115" s="138">
        <f t="shared" si="39"/>
        <v>1.7000000000000001E-4</v>
      </c>
      <c r="AE115" s="140">
        <f t="shared" si="40"/>
        <v>0</v>
      </c>
      <c r="AF115" s="120" t="str">
        <f t="shared" si="41"/>
        <v>SY 134</v>
      </c>
      <c r="AG115" s="115"/>
      <c r="AH115" s="139">
        <f t="array" ref="AH115">IFERROR(AVERAGE(IF(H115:K115&gt;1,H115:K115)),0)</f>
        <v>5275.6124966258494</v>
      </c>
      <c r="AI115" s="127">
        <f t="array" ref="AI115">AH115+(COUNTIFS($AH$73:$AH115,AH115)-1)*0.00001</f>
        <v>5275.6124966258494</v>
      </c>
      <c r="AJ115" s="127">
        <f t="shared" si="42"/>
        <v>4351.3645125634002</v>
      </c>
      <c r="AK115" s="140">
        <f t="shared" si="43"/>
        <v>41</v>
      </c>
      <c r="AL115" s="120" t="str">
        <f t="shared" si="44"/>
        <v>SARANDÍ</v>
      </c>
    </row>
    <row r="116" spans="1:38" ht="15" customHeight="1" x14ac:dyDescent="0.25">
      <c r="A116" s="190">
        <v>2</v>
      </c>
      <c r="B116" s="131" t="str">
        <f>Fechas!D114</f>
        <v>TIMBÓ</v>
      </c>
      <c r="C116" s="16"/>
      <c r="D116" s="16"/>
      <c r="E116" s="16"/>
      <c r="F116" s="16"/>
      <c r="G116" s="129">
        <f t="shared" si="31"/>
        <v>4.3000000000000004E-4</v>
      </c>
      <c r="H116" s="16">
        <v>4948.7502433331683</v>
      </c>
      <c r="I116" s="16">
        <v>4678.871994311402</v>
      </c>
      <c r="J116" s="16">
        <v>6332.4158863958037</v>
      </c>
      <c r="K116" s="16"/>
      <c r="L116" s="129">
        <f t="shared" si="32"/>
        <v>5320.012708013458</v>
      </c>
      <c r="M116" s="176"/>
      <c r="N116" s="132" t="str">
        <f t="shared" si="33"/>
        <v>TIMBÓ</v>
      </c>
      <c r="O116" s="129">
        <f t="shared" si="34"/>
        <v>1.6000000000000001E-4</v>
      </c>
      <c r="P116" s="125" t="str">
        <f t="shared" si="35"/>
        <v>FD20WW0506 (HB4)</v>
      </c>
      <c r="Q116" s="129">
        <f t="shared" si="36"/>
        <v>4260.9560050040882</v>
      </c>
      <c r="R116" s="176"/>
      <c r="S116" s="227" t="str">
        <f t="shared" si="37"/>
        <v>TIMBÓ</v>
      </c>
      <c r="T116" s="176">
        <f t="shared" si="38"/>
        <v>4260.9560050040882</v>
      </c>
      <c r="AA116" s="115">
        <f>ROWS($B$73:B116)</f>
        <v>44</v>
      </c>
      <c r="AB116" s="138">
        <f t="array" ref="AB116">IFERROR(AVERAGE(IF(C116:F116&gt;1,C116:F116)),0)</f>
        <v>0</v>
      </c>
      <c r="AC116" s="130">
        <f t="array" ref="AC116">AB116+(COUNTIFS($AB$73:$AB116,AB116)-1)*0.00001</f>
        <v>4.3000000000000004E-4</v>
      </c>
      <c r="AD116" s="138">
        <f t="shared" si="39"/>
        <v>1.6000000000000001E-4</v>
      </c>
      <c r="AE116" s="140">
        <f t="shared" si="40"/>
        <v>0</v>
      </c>
      <c r="AF116" s="120" t="str">
        <f t="shared" si="41"/>
        <v>TIMBÓ</v>
      </c>
      <c r="AG116" s="115"/>
      <c r="AH116" s="139">
        <f t="array" ref="AH116">IFERROR(AVERAGE(IF(H116:K116&gt;1,H116:K116)),0)</f>
        <v>5320.012708013458</v>
      </c>
      <c r="AI116" s="127">
        <f t="array" ref="AI116">AH116+(COUNTIFS($AH$73:$AH116,AH116)-1)*0.00001</f>
        <v>5320.012708013458</v>
      </c>
      <c r="AJ116" s="127">
        <f t="shared" si="42"/>
        <v>4260.9560050040882</v>
      </c>
      <c r="AK116" s="140">
        <f t="shared" si="43"/>
        <v>19</v>
      </c>
      <c r="AL116" s="120" t="str">
        <f t="shared" si="44"/>
        <v>FD20WW0506 (HB4)</v>
      </c>
    </row>
    <row r="117" spans="1:38" ht="15" customHeight="1" x14ac:dyDescent="0.25">
      <c r="A117" s="190">
        <v>2</v>
      </c>
      <c r="B117" s="131" t="str">
        <f>Fechas!D115</f>
        <v>TRAFUL HB4</v>
      </c>
      <c r="C117" s="16"/>
      <c r="D117" s="16"/>
      <c r="E117" s="16"/>
      <c r="F117" s="16"/>
      <c r="G117" s="129">
        <f t="shared" si="31"/>
        <v>4.4000000000000002E-4</v>
      </c>
      <c r="H117" s="16">
        <v>4156.4940232577546</v>
      </c>
      <c r="I117" s="16">
        <v>3980.0698206047582</v>
      </c>
      <c r="J117" s="16">
        <v>3965.8852729914165</v>
      </c>
      <c r="K117" s="16"/>
      <c r="L117" s="129">
        <f t="shared" si="32"/>
        <v>4034.1497056179765</v>
      </c>
      <c r="M117" s="176"/>
      <c r="N117" s="132" t="str">
        <f t="shared" si="33"/>
        <v>TRAFUL HB4</v>
      </c>
      <c r="O117" s="129">
        <f t="shared" si="34"/>
        <v>1.5000000000000001E-4</v>
      </c>
      <c r="P117" s="125" t="str">
        <f t="shared" si="35"/>
        <v>ARAZÁ</v>
      </c>
      <c r="Q117" s="129">
        <f t="shared" si="36"/>
        <v>4257.8867158686244</v>
      </c>
      <c r="R117" s="176"/>
      <c r="S117" s="227" t="str">
        <f t="shared" si="37"/>
        <v>TRAFUL HB4</v>
      </c>
      <c r="T117" s="176">
        <f t="shared" si="38"/>
        <v>4257.8867158686244</v>
      </c>
      <c r="AA117" s="115">
        <f>ROWS($B$73:B117)</f>
        <v>45</v>
      </c>
      <c r="AB117" s="138">
        <f t="array" ref="AB117">IFERROR(AVERAGE(IF(C117:F117&gt;1,C117:F117)),0)</f>
        <v>0</v>
      </c>
      <c r="AC117" s="130">
        <f t="array" ref="AC117">AB117+(COUNTIFS($AB$73:$AB117,AB117)-1)*0.00001</f>
        <v>4.4000000000000002E-4</v>
      </c>
      <c r="AD117" s="138">
        <f t="shared" si="39"/>
        <v>1.5000000000000001E-4</v>
      </c>
      <c r="AE117" s="140">
        <f t="shared" si="40"/>
        <v>0</v>
      </c>
      <c r="AF117" s="120" t="str">
        <f t="shared" si="41"/>
        <v>TRAFUL HB4</v>
      </c>
      <c r="AG117" s="115"/>
      <c r="AH117" s="139">
        <f t="array" ref="AH117">IFERROR(AVERAGE(IF(H117:K117&gt;1,H117:K117)),0)</f>
        <v>4034.1497056179765</v>
      </c>
      <c r="AI117" s="127">
        <f t="array" ref="AI117">AH117+(COUNTIFS($AH$73:$AH117,AH117)-1)*0.00001</f>
        <v>4034.1497056179765</v>
      </c>
      <c r="AJ117" s="127">
        <f t="shared" si="42"/>
        <v>4257.8867158686244</v>
      </c>
      <c r="AK117" s="140">
        <f t="shared" si="43"/>
        <v>12</v>
      </c>
      <c r="AL117" s="120" t="str">
        <f t="shared" si="44"/>
        <v>ARAZÁ</v>
      </c>
    </row>
    <row r="118" spans="1:38" ht="15" customHeight="1" x14ac:dyDescent="0.25">
      <c r="A118" s="190">
        <v>2</v>
      </c>
      <c r="B118" s="131" t="str">
        <f>Fechas!D116</f>
        <v>ZONDA</v>
      </c>
      <c r="C118" s="16"/>
      <c r="D118" s="16"/>
      <c r="E118" s="16"/>
      <c r="F118" s="16"/>
      <c r="G118" s="129">
        <f t="shared" si="31"/>
        <v>4.5000000000000004E-4</v>
      </c>
      <c r="H118" s="16">
        <v>4988.4458283586446</v>
      </c>
      <c r="I118" s="16">
        <v>3555.5959302325587</v>
      </c>
      <c r="J118" s="16">
        <v>5018.0161696461519</v>
      </c>
      <c r="K118" s="16"/>
      <c r="L118" s="129">
        <f t="shared" si="32"/>
        <v>4520.6859760791185</v>
      </c>
      <c r="M118" s="176"/>
      <c r="N118" s="132" t="str">
        <f t="shared" si="33"/>
        <v>ZONDA</v>
      </c>
      <c r="O118" s="129">
        <f t="shared" si="34"/>
        <v>1.4000000000000001E-4</v>
      </c>
      <c r="P118" s="125" t="str">
        <f t="shared" si="35"/>
        <v>TRAFUL HB4</v>
      </c>
      <c r="Q118" s="129">
        <f t="shared" si="36"/>
        <v>4034.1497056179765</v>
      </c>
      <c r="R118" s="176"/>
      <c r="S118" s="227" t="str">
        <f t="shared" si="37"/>
        <v>ZONDA</v>
      </c>
      <c r="T118" s="176">
        <f t="shared" si="38"/>
        <v>4034.1497056179765</v>
      </c>
      <c r="AA118" s="115">
        <f>ROWS($B$73:B118)</f>
        <v>46</v>
      </c>
      <c r="AB118" s="138">
        <f t="array" ref="AB118">IFERROR(AVERAGE(IF(C118:F118&gt;1,C118:F118)),0)</f>
        <v>0</v>
      </c>
      <c r="AC118" s="130">
        <f t="array" ref="AC118">AB118+(COUNTIFS($AB$73:$AB118,AB118)-1)*0.00001</f>
        <v>4.5000000000000004E-4</v>
      </c>
      <c r="AD118" s="138">
        <f t="shared" si="39"/>
        <v>1.4000000000000001E-4</v>
      </c>
      <c r="AE118" s="140">
        <f t="shared" si="40"/>
        <v>0</v>
      </c>
      <c r="AF118" s="120" t="str">
        <f t="shared" si="41"/>
        <v>ZONDA</v>
      </c>
      <c r="AG118" s="115"/>
      <c r="AH118" s="139">
        <f t="array" ref="AH118">IFERROR(AVERAGE(IF(H118:K118&gt;1,H118:K118)),0)</f>
        <v>4520.6859760791185</v>
      </c>
      <c r="AI118" s="127">
        <f t="array" ref="AI118">AH118+(COUNTIFS($AH$73:$AH118,AH118)-1)*0.00001</f>
        <v>4520.6859760791185</v>
      </c>
      <c r="AJ118" s="127">
        <f t="shared" si="42"/>
        <v>4034.1497056179765</v>
      </c>
      <c r="AK118" s="140">
        <f t="shared" si="43"/>
        <v>45</v>
      </c>
      <c r="AL118" s="120" t="str">
        <f t="shared" si="44"/>
        <v>TRAFUL HB4</v>
      </c>
    </row>
    <row r="119" spans="1:38" ht="15" customHeight="1" x14ac:dyDescent="0.25">
      <c r="A119" s="190">
        <v>2</v>
      </c>
      <c r="B119" s="131">
        <f>Fechas!D117</f>
        <v>0</v>
      </c>
      <c r="C119" s="16"/>
      <c r="D119" s="16"/>
      <c r="E119" s="16"/>
      <c r="F119" s="16"/>
      <c r="G119" s="129">
        <f t="shared" si="31"/>
        <v>4.6000000000000001E-4</v>
      </c>
      <c r="H119" s="16"/>
      <c r="I119" s="16"/>
      <c r="J119" s="16"/>
      <c r="K119" s="16"/>
      <c r="L119" s="129">
        <f t="shared" si="32"/>
        <v>0</v>
      </c>
      <c r="M119" s="176"/>
      <c r="N119" s="132">
        <f t="shared" si="33"/>
        <v>0</v>
      </c>
      <c r="O119" s="129">
        <f t="shared" si="34"/>
        <v>1.3000000000000002E-4</v>
      </c>
      <c r="P119" s="125">
        <f t="shared" si="35"/>
        <v>0</v>
      </c>
      <c r="Q119" s="129">
        <f t="shared" si="36"/>
        <v>1.3000000000000002E-4</v>
      </c>
      <c r="R119" s="176"/>
      <c r="S119" s="227" t="str">
        <f>"MDS"</f>
        <v>MDS</v>
      </c>
      <c r="T119" s="176">
        <f ca="1">Q133</f>
        <v>905.23936503250377</v>
      </c>
      <c r="AA119" s="115">
        <f>ROWS($B$73:B119)</f>
        <v>47</v>
      </c>
      <c r="AB119" s="138">
        <f t="array" ref="AB119">IFERROR(AVERAGE(IF(C119:F119&gt;1,C119:F119)),0)</f>
        <v>0</v>
      </c>
      <c r="AC119" s="130">
        <f t="array" ref="AC119">AB119+(COUNTIFS($AB$73:$AB119,AB119)-1)*0.00001</f>
        <v>4.6000000000000001E-4</v>
      </c>
      <c r="AD119" s="138">
        <f t="shared" si="39"/>
        <v>1.3000000000000002E-4</v>
      </c>
      <c r="AE119" s="140">
        <f t="shared" si="40"/>
        <v>0</v>
      </c>
      <c r="AF119" s="120">
        <f t="shared" si="41"/>
        <v>0</v>
      </c>
      <c r="AG119" s="115"/>
      <c r="AH119" s="139">
        <f t="array" ref="AH119">IFERROR(AVERAGE(IF(H119:K119&gt;1,H119:K119)),0)</f>
        <v>0</v>
      </c>
      <c r="AI119" s="127">
        <f t="array" ref="AI119">AH119+(COUNTIFS($AH$73:$AH119,AH119)-1)*0.00001</f>
        <v>0</v>
      </c>
      <c r="AJ119" s="127">
        <f t="shared" si="42"/>
        <v>1.3000000000000002E-4</v>
      </c>
      <c r="AK119" s="140">
        <f t="shared" si="43"/>
        <v>0</v>
      </c>
      <c r="AL119" s="120">
        <f t="shared" si="44"/>
        <v>0</v>
      </c>
    </row>
    <row r="120" spans="1:38" ht="15" customHeight="1" x14ac:dyDescent="0.25">
      <c r="A120" s="190">
        <v>2</v>
      </c>
      <c r="B120" s="131">
        <f>Fechas!D118</f>
        <v>0</v>
      </c>
      <c r="C120" s="16"/>
      <c r="D120" s="16"/>
      <c r="E120" s="16"/>
      <c r="F120" s="16"/>
      <c r="G120" s="129">
        <f t="shared" si="31"/>
        <v>4.7000000000000004E-4</v>
      </c>
      <c r="H120" s="16"/>
      <c r="I120" s="16"/>
      <c r="J120" s="16"/>
      <c r="K120" s="16"/>
      <c r="L120" s="129">
        <f t="shared" si="32"/>
        <v>1.0000000000000001E-5</v>
      </c>
      <c r="M120" s="176"/>
      <c r="N120" s="132">
        <f t="shared" si="33"/>
        <v>0</v>
      </c>
      <c r="O120" s="129">
        <f t="shared" si="34"/>
        <v>1.2000000000000002E-4</v>
      </c>
      <c r="P120" s="125">
        <f t="shared" si="35"/>
        <v>0</v>
      </c>
      <c r="Q120" s="129">
        <f t="shared" si="36"/>
        <v>1.2000000000000002E-4</v>
      </c>
      <c r="R120" s="176"/>
      <c r="S120" s="176"/>
      <c r="T120" s="176"/>
      <c r="AA120" s="115">
        <f>ROWS($B$73:B120)</f>
        <v>48</v>
      </c>
      <c r="AB120" s="138">
        <f t="array" ref="AB120">IFERROR(AVERAGE(IF(C120:F120&gt;1,C120:F120)),0)</f>
        <v>0</v>
      </c>
      <c r="AC120" s="130">
        <f t="array" ref="AC120">AB120+(COUNTIFS($AB$73:$AB120,AB120)-1)*0.00001</f>
        <v>4.7000000000000004E-4</v>
      </c>
      <c r="AD120" s="138">
        <f t="shared" si="39"/>
        <v>1.2000000000000002E-4</v>
      </c>
      <c r="AE120" s="140">
        <f t="shared" si="40"/>
        <v>0</v>
      </c>
      <c r="AF120" s="120">
        <f t="shared" si="41"/>
        <v>0</v>
      </c>
      <c r="AG120" s="115"/>
      <c r="AH120" s="139">
        <f t="array" ref="AH120">IFERROR(AVERAGE(IF(H120:K120&gt;1,H120:K120)),0)</f>
        <v>0</v>
      </c>
      <c r="AI120" s="127">
        <f t="array" ref="AI120">AH120+(COUNTIFS($AH$73:$AH120,AH120)-1)*0.00001</f>
        <v>1.0000000000000001E-5</v>
      </c>
      <c r="AJ120" s="127">
        <f t="shared" si="42"/>
        <v>1.2000000000000002E-4</v>
      </c>
      <c r="AK120" s="140">
        <f t="shared" si="43"/>
        <v>0</v>
      </c>
      <c r="AL120" s="120">
        <f t="shared" si="44"/>
        <v>0</v>
      </c>
    </row>
    <row r="121" spans="1:38" ht="15" customHeight="1" x14ac:dyDescent="0.25">
      <c r="A121" s="190">
        <v>2</v>
      </c>
      <c r="B121" s="131">
        <f>Fechas!D119</f>
        <v>0</v>
      </c>
      <c r="C121" s="16"/>
      <c r="D121" s="16"/>
      <c r="E121" s="16"/>
      <c r="F121" s="16"/>
      <c r="G121" s="129">
        <f t="shared" si="31"/>
        <v>4.8000000000000007E-4</v>
      </c>
      <c r="H121" s="16"/>
      <c r="I121" s="16"/>
      <c r="J121" s="16"/>
      <c r="K121" s="16"/>
      <c r="L121" s="129">
        <f t="shared" si="32"/>
        <v>2.0000000000000002E-5</v>
      </c>
      <c r="M121" s="176"/>
      <c r="N121" s="132">
        <f t="shared" si="33"/>
        <v>0</v>
      </c>
      <c r="O121" s="129">
        <f t="shared" si="34"/>
        <v>1.1E-4</v>
      </c>
      <c r="P121" s="125">
        <f t="shared" si="35"/>
        <v>0</v>
      </c>
      <c r="Q121" s="129">
        <f t="shared" si="36"/>
        <v>1.1E-4</v>
      </c>
      <c r="R121" s="176"/>
      <c r="S121" s="176"/>
      <c r="T121" s="176"/>
      <c r="AA121" s="115">
        <f>ROWS($B$73:B121)</f>
        <v>49</v>
      </c>
      <c r="AB121" s="138">
        <f t="array" ref="AB121">IFERROR(AVERAGE(IF(C121:F121&gt;1,C121:F121)),0)</f>
        <v>0</v>
      </c>
      <c r="AC121" s="130">
        <f t="array" ref="AC121">AB121+(COUNTIFS($AB$73:$AB121,AB121)-1)*0.00001</f>
        <v>4.8000000000000007E-4</v>
      </c>
      <c r="AD121" s="138">
        <f t="shared" si="39"/>
        <v>1.1E-4</v>
      </c>
      <c r="AE121" s="140">
        <f t="shared" si="40"/>
        <v>0</v>
      </c>
      <c r="AF121" s="120">
        <f t="shared" si="41"/>
        <v>0</v>
      </c>
      <c r="AG121" s="115"/>
      <c r="AH121" s="139">
        <f t="array" ref="AH121">IFERROR(AVERAGE(IF(H121:K121&gt;1,H121:K121)),0)</f>
        <v>0</v>
      </c>
      <c r="AI121" s="127">
        <f t="array" ref="AI121">AH121+(COUNTIFS($AH$73:$AH121,AH121)-1)*0.00001</f>
        <v>2.0000000000000002E-5</v>
      </c>
      <c r="AJ121" s="127">
        <f t="shared" si="42"/>
        <v>1.1E-4</v>
      </c>
      <c r="AK121" s="140">
        <f t="shared" si="43"/>
        <v>0</v>
      </c>
      <c r="AL121" s="120">
        <f t="shared" si="44"/>
        <v>0</v>
      </c>
    </row>
    <row r="122" spans="1:38" ht="15" customHeight="1" x14ac:dyDescent="0.25">
      <c r="A122" s="190">
        <v>2</v>
      </c>
      <c r="B122" s="131">
        <f>Fechas!D120</f>
        <v>0</v>
      </c>
      <c r="C122" s="16"/>
      <c r="D122" s="16"/>
      <c r="E122" s="16"/>
      <c r="F122" s="16"/>
      <c r="G122" s="129">
        <f t="shared" si="31"/>
        <v>4.9000000000000009E-4</v>
      </c>
      <c r="H122" s="16"/>
      <c r="I122" s="16"/>
      <c r="J122" s="16"/>
      <c r="K122" s="16"/>
      <c r="L122" s="129">
        <f t="shared" si="32"/>
        <v>3.0000000000000004E-5</v>
      </c>
      <c r="M122" s="176"/>
      <c r="N122" s="132">
        <f t="shared" si="33"/>
        <v>0</v>
      </c>
      <c r="O122" s="129">
        <f t="shared" si="34"/>
        <v>1E-4</v>
      </c>
      <c r="P122" s="125">
        <f t="shared" si="35"/>
        <v>0</v>
      </c>
      <c r="Q122" s="129">
        <f t="shared" si="36"/>
        <v>1E-4</v>
      </c>
      <c r="R122" s="176"/>
      <c r="S122" s="176"/>
      <c r="T122" s="176"/>
      <c r="AA122" s="115">
        <f>ROWS($B$73:B122)</f>
        <v>50</v>
      </c>
      <c r="AB122" s="138">
        <f t="array" ref="AB122">IFERROR(AVERAGE(IF(C122:F122&gt;1,C122:F122)),0)</f>
        <v>0</v>
      </c>
      <c r="AC122" s="130">
        <f t="array" ref="AC122">AB122+(COUNTIFS($AB$73:$AB122,AB122)-1)*0.00001</f>
        <v>4.9000000000000009E-4</v>
      </c>
      <c r="AD122" s="138">
        <f t="shared" si="39"/>
        <v>1E-4</v>
      </c>
      <c r="AE122" s="140">
        <f t="shared" si="40"/>
        <v>0</v>
      </c>
      <c r="AF122" s="120">
        <f t="shared" si="41"/>
        <v>0</v>
      </c>
      <c r="AG122" s="115"/>
      <c r="AH122" s="139">
        <f t="array" ref="AH122">IFERROR(AVERAGE(IF(H122:K122&gt;1,H122:K122)),0)</f>
        <v>0</v>
      </c>
      <c r="AI122" s="127">
        <f t="array" ref="AI122">AH122+(COUNTIFS($AH$73:$AH122,AH122)-1)*0.00001</f>
        <v>3.0000000000000004E-5</v>
      </c>
      <c r="AJ122" s="127">
        <f t="shared" si="42"/>
        <v>1E-4</v>
      </c>
      <c r="AK122" s="140">
        <f t="shared" si="43"/>
        <v>0</v>
      </c>
      <c r="AL122" s="120">
        <f t="shared" si="44"/>
        <v>0</v>
      </c>
    </row>
    <row r="123" spans="1:38" ht="15" customHeight="1" x14ac:dyDescent="0.25">
      <c r="A123" s="190">
        <v>2</v>
      </c>
      <c r="B123" s="131">
        <f>Fechas!D121</f>
        <v>0</v>
      </c>
      <c r="C123" s="16"/>
      <c r="D123" s="16"/>
      <c r="E123" s="16"/>
      <c r="F123" s="16"/>
      <c r="G123" s="129">
        <f t="shared" si="31"/>
        <v>5.0000000000000001E-4</v>
      </c>
      <c r="H123" s="16"/>
      <c r="I123" s="16"/>
      <c r="J123" s="16"/>
      <c r="K123" s="16"/>
      <c r="L123" s="129">
        <f t="shared" si="32"/>
        <v>4.0000000000000003E-5</v>
      </c>
      <c r="M123" s="176"/>
      <c r="N123" s="132">
        <f t="shared" si="33"/>
        <v>0</v>
      </c>
      <c r="O123" s="129">
        <f t="shared" si="34"/>
        <v>9.0000000000000006E-5</v>
      </c>
      <c r="P123" s="125">
        <f t="shared" si="35"/>
        <v>0</v>
      </c>
      <c r="Q123" s="129">
        <f t="shared" si="36"/>
        <v>9.0000000000000006E-5</v>
      </c>
      <c r="R123" s="176"/>
      <c r="S123" s="176"/>
      <c r="T123" s="176"/>
      <c r="AA123" s="115">
        <f>ROWS($B$73:B123)</f>
        <v>51</v>
      </c>
      <c r="AB123" s="138">
        <f t="array" ref="AB123">IFERROR(AVERAGE(IF(C123:F123&gt;1,C123:F123)),0)</f>
        <v>0</v>
      </c>
      <c r="AC123" s="130">
        <f t="array" ref="AC123">AB123+(COUNTIFS($AB$73:$AB123,AB123)-1)*0.00001</f>
        <v>5.0000000000000001E-4</v>
      </c>
      <c r="AD123" s="138">
        <f t="shared" si="39"/>
        <v>9.0000000000000006E-5</v>
      </c>
      <c r="AE123" s="140">
        <f t="shared" si="40"/>
        <v>0</v>
      </c>
      <c r="AF123" s="120">
        <f t="shared" si="41"/>
        <v>0</v>
      </c>
      <c r="AG123" s="115"/>
      <c r="AH123" s="139">
        <f t="array" ref="AH123">IFERROR(AVERAGE(IF(H123:K123&gt;1,H123:K123)),0)</f>
        <v>0</v>
      </c>
      <c r="AI123" s="127">
        <f t="array" ref="AI123">AH123+(COUNTIFS($AH$73:$AH123,AH123)-1)*0.00001</f>
        <v>4.0000000000000003E-5</v>
      </c>
      <c r="AJ123" s="127">
        <f t="shared" si="42"/>
        <v>9.0000000000000006E-5</v>
      </c>
      <c r="AK123" s="140">
        <f t="shared" si="43"/>
        <v>0</v>
      </c>
      <c r="AL123" s="120">
        <f t="shared" si="44"/>
        <v>0</v>
      </c>
    </row>
    <row r="124" spans="1:38" ht="15" customHeight="1" x14ac:dyDescent="0.25">
      <c r="A124" s="190">
        <v>2</v>
      </c>
      <c r="B124" s="131">
        <f>Fechas!D122</f>
        <v>0</v>
      </c>
      <c r="C124" s="16"/>
      <c r="D124" s="16"/>
      <c r="E124" s="16"/>
      <c r="F124" s="16"/>
      <c r="G124" s="129">
        <f t="shared" si="31"/>
        <v>5.1000000000000004E-4</v>
      </c>
      <c r="H124" s="16"/>
      <c r="I124" s="16"/>
      <c r="J124" s="16"/>
      <c r="K124" s="16"/>
      <c r="L124" s="129">
        <f t="shared" si="32"/>
        <v>5.0000000000000002E-5</v>
      </c>
      <c r="M124" s="176"/>
      <c r="N124" s="132">
        <f t="shared" si="33"/>
        <v>0</v>
      </c>
      <c r="O124" s="129">
        <f t="shared" si="34"/>
        <v>8.0000000000000007E-5</v>
      </c>
      <c r="P124" s="125">
        <f t="shared" si="35"/>
        <v>0</v>
      </c>
      <c r="Q124" s="129">
        <f t="shared" si="36"/>
        <v>8.0000000000000007E-5</v>
      </c>
      <c r="R124" s="176"/>
      <c r="S124" s="176"/>
      <c r="T124" s="176"/>
      <c r="AA124" s="115">
        <f>ROWS($B$73:B124)</f>
        <v>52</v>
      </c>
      <c r="AB124" s="138">
        <f t="array" ref="AB124">IFERROR(AVERAGE(IF(C124:F124&gt;1,C124:F124)),0)</f>
        <v>0</v>
      </c>
      <c r="AC124" s="130">
        <f t="array" ref="AC124">AB124+(COUNTIFS($AB$73:$AB124,AB124)-1)*0.00001</f>
        <v>5.1000000000000004E-4</v>
      </c>
      <c r="AD124" s="138">
        <f t="shared" si="39"/>
        <v>8.0000000000000007E-5</v>
      </c>
      <c r="AE124" s="140">
        <f t="shared" si="40"/>
        <v>0</v>
      </c>
      <c r="AF124" s="120">
        <f t="shared" si="41"/>
        <v>0</v>
      </c>
      <c r="AG124" s="115"/>
      <c r="AH124" s="139">
        <f t="array" ref="AH124">IFERROR(AVERAGE(IF(H124:K124&gt;1,H124:K124)),0)</f>
        <v>0</v>
      </c>
      <c r="AI124" s="127">
        <f t="array" ref="AI124">AH124+(COUNTIFS($AH$73:$AH124,AH124)-1)*0.00001</f>
        <v>5.0000000000000002E-5</v>
      </c>
      <c r="AJ124" s="127">
        <f t="shared" si="42"/>
        <v>8.0000000000000007E-5</v>
      </c>
      <c r="AK124" s="140">
        <f t="shared" si="43"/>
        <v>0</v>
      </c>
      <c r="AL124" s="120">
        <f t="shared" si="44"/>
        <v>0</v>
      </c>
    </row>
    <row r="125" spans="1:38" ht="15" customHeight="1" x14ac:dyDescent="0.25">
      <c r="A125" s="190">
        <v>2</v>
      </c>
      <c r="B125" s="131">
        <f>Fechas!D123</f>
        <v>0</v>
      </c>
      <c r="C125" s="16"/>
      <c r="D125" s="16"/>
      <c r="E125" s="16"/>
      <c r="F125" s="16"/>
      <c r="G125" s="129">
        <f t="shared" si="31"/>
        <v>5.2000000000000006E-4</v>
      </c>
      <c r="H125" s="16"/>
      <c r="I125" s="16"/>
      <c r="J125" s="16"/>
      <c r="K125" s="16"/>
      <c r="L125" s="129">
        <f t="shared" si="32"/>
        <v>6.0000000000000008E-5</v>
      </c>
      <c r="M125" s="176"/>
      <c r="N125" s="132">
        <f t="shared" si="33"/>
        <v>0</v>
      </c>
      <c r="O125" s="129">
        <f t="shared" si="34"/>
        <v>7.0000000000000007E-5</v>
      </c>
      <c r="P125" s="125">
        <f t="shared" si="35"/>
        <v>0</v>
      </c>
      <c r="Q125" s="129">
        <f t="shared" si="36"/>
        <v>7.0000000000000007E-5</v>
      </c>
      <c r="R125" s="176"/>
      <c r="S125" s="176"/>
      <c r="T125" s="176"/>
      <c r="AA125" s="115">
        <f>ROWS($B$73:B125)</f>
        <v>53</v>
      </c>
      <c r="AB125" s="138">
        <f t="array" ref="AB125">IFERROR(AVERAGE(IF(C125:F125&gt;1,C125:F125)),0)</f>
        <v>0</v>
      </c>
      <c r="AC125" s="130">
        <f t="array" ref="AC125">AB125+(COUNTIFS($AB$73:$AB125,AB125)-1)*0.00001</f>
        <v>5.2000000000000006E-4</v>
      </c>
      <c r="AD125" s="138">
        <f t="shared" si="39"/>
        <v>7.0000000000000007E-5</v>
      </c>
      <c r="AE125" s="140">
        <f t="shared" si="40"/>
        <v>0</v>
      </c>
      <c r="AF125" s="120">
        <f t="shared" si="41"/>
        <v>0</v>
      </c>
      <c r="AG125" s="115"/>
      <c r="AH125" s="139">
        <f t="array" ref="AH125">IFERROR(AVERAGE(IF(H125:K125&gt;1,H125:K125)),0)</f>
        <v>0</v>
      </c>
      <c r="AI125" s="127">
        <f t="array" ref="AI125">AH125+(COUNTIFS($AH$73:$AH125,AH125)-1)*0.00001</f>
        <v>6.0000000000000008E-5</v>
      </c>
      <c r="AJ125" s="127">
        <f t="shared" si="42"/>
        <v>7.0000000000000007E-5</v>
      </c>
      <c r="AK125" s="140">
        <f t="shared" si="43"/>
        <v>0</v>
      </c>
      <c r="AL125" s="120">
        <f t="shared" si="44"/>
        <v>0</v>
      </c>
    </row>
    <row r="126" spans="1:38" ht="15" customHeight="1" x14ac:dyDescent="0.25">
      <c r="A126" s="190">
        <v>2</v>
      </c>
      <c r="B126" s="131">
        <f>Fechas!D124</f>
        <v>0</v>
      </c>
      <c r="C126" s="16"/>
      <c r="D126" s="16"/>
      <c r="E126" s="16"/>
      <c r="F126" s="16"/>
      <c r="G126" s="129">
        <f t="shared" si="31"/>
        <v>5.3000000000000009E-4</v>
      </c>
      <c r="H126" s="16"/>
      <c r="I126" s="16"/>
      <c r="J126" s="16"/>
      <c r="K126" s="16"/>
      <c r="L126" s="129">
        <f t="shared" si="32"/>
        <v>7.0000000000000007E-5</v>
      </c>
      <c r="M126" s="176"/>
      <c r="N126" s="132">
        <f t="shared" si="33"/>
        <v>0</v>
      </c>
      <c r="O126" s="129">
        <f t="shared" si="34"/>
        <v>6.0000000000000008E-5</v>
      </c>
      <c r="P126" s="125">
        <f t="shared" si="35"/>
        <v>0</v>
      </c>
      <c r="Q126" s="129">
        <f t="shared" si="36"/>
        <v>6.0000000000000008E-5</v>
      </c>
      <c r="R126" s="176"/>
      <c r="S126" s="176"/>
      <c r="T126" s="176"/>
      <c r="AA126" s="115">
        <f>ROWS($B$73:B126)</f>
        <v>54</v>
      </c>
      <c r="AB126" s="138">
        <f t="array" ref="AB126">IFERROR(AVERAGE(IF(C126:F126&gt;1,C126:F126)),0)</f>
        <v>0</v>
      </c>
      <c r="AC126" s="130">
        <f t="array" ref="AC126">AB126+(COUNTIFS($AB$73:$AB126,AB126)-1)*0.00001</f>
        <v>5.3000000000000009E-4</v>
      </c>
      <c r="AD126" s="138">
        <f t="shared" si="39"/>
        <v>6.0000000000000008E-5</v>
      </c>
      <c r="AE126" s="140">
        <f t="shared" si="40"/>
        <v>0</v>
      </c>
      <c r="AF126" s="120">
        <f t="shared" si="41"/>
        <v>0</v>
      </c>
      <c r="AG126" s="115"/>
      <c r="AH126" s="139">
        <f t="array" ref="AH126">IFERROR(AVERAGE(IF(H126:K126&gt;1,H126:K126)),0)</f>
        <v>0</v>
      </c>
      <c r="AI126" s="127">
        <f t="array" ref="AI126">AH126+(COUNTIFS($AH$73:$AH126,AH126)-1)*0.00001</f>
        <v>7.0000000000000007E-5</v>
      </c>
      <c r="AJ126" s="127">
        <f t="shared" si="42"/>
        <v>6.0000000000000008E-5</v>
      </c>
      <c r="AK126" s="140">
        <f t="shared" si="43"/>
        <v>0</v>
      </c>
      <c r="AL126" s="120">
        <f t="shared" si="44"/>
        <v>0</v>
      </c>
    </row>
    <row r="127" spans="1:38" ht="15" customHeight="1" x14ac:dyDescent="0.25">
      <c r="A127" s="190">
        <v>2</v>
      </c>
      <c r="B127" s="131">
        <f>Fechas!D125</f>
        <v>0</v>
      </c>
      <c r="C127" s="16"/>
      <c r="D127" s="16"/>
      <c r="E127" s="16"/>
      <c r="F127" s="16"/>
      <c r="G127" s="129">
        <f t="shared" si="31"/>
        <v>5.4000000000000001E-4</v>
      </c>
      <c r="H127" s="16"/>
      <c r="I127" s="16"/>
      <c r="J127" s="16"/>
      <c r="K127" s="16"/>
      <c r="L127" s="129">
        <f t="shared" si="32"/>
        <v>8.0000000000000007E-5</v>
      </c>
      <c r="M127" s="176"/>
      <c r="N127" s="132">
        <f t="shared" si="33"/>
        <v>0</v>
      </c>
      <c r="O127" s="129">
        <f t="shared" si="34"/>
        <v>5.0000000000000002E-5</v>
      </c>
      <c r="P127" s="125">
        <f t="shared" si="35"/>
        <v>0</v>
      </c>
      <c r="Q127" s="129">
        <f t="shared" si="36"/>
        <v>5.0000000000000002E-5</v>
      </c>
      <c r="R127" s="176"/>
      <c r="S127" s="176"/>
      <c r="T127" s="176"/>
      <c r="AA127" s="115">
        <f>ROWS($B$73:B127)</f>
        <v>55</v>
      </c>
      <c r="AB127" s="138">
        <f t="array" ref="AB127">IFERROR(AVERAGE(IF(C127:F127&gt;1,C127:F127)),0)</f>
        <v>0</v>
      </c>
      <c r="AC127" s="130">
        <f t="array" ref="AC127">AB127+(COUNTIFS($AB$73:$AB127,AB127)-1)*0.00001</f>
        <v>5.4000000000000001E-4</v>
      </c>
      <c r="AD127" s="138">
        <f t="shared" si="39"/>
        <v>5.0000000000000002E-5</v>
      </c>
      <c r="AE127" s="140">
        <f t="shared" si="40"/>
        <v>0</v>
      </c>
      <c r="AF127" s="120">
        <f t="shared" si="41"/>
        <v>0</v>
      </c>
      <c r="AG127" s="115"/>
      <c r="AH127" s="139">
        <f t="array" ref="AH127">IFERROR(AVERAGE(IF(H127:K127&gt;1,H127:K127)),0)</f>
        <v>0</v>
      </c>
      <c r="AI127" s="127">
        <f t="array" ref="AI127">AH127+(COUNTIFS($AH$73:$AH127,AH127)-1)*0.00001</f>
        <v>8.0000000000000007E-5</v>
      </c>
      <c r="AJ127" s="127">
        <f t="shared" si="42"/>
        <v>5.0000000000000002E-5</v>
      </c>
      <c r="AK127" s="140">
        <f t="shared" si="43"/>
        <v>0</v>
      </c>
      <c r="AL127" s="120">
        <f t="shared" si="44"/>
        <v>0</v>
      </c>
    </row>
    <row r="128" spans="1:38" ht="15" customHeight="1" x14ac:dyDescent="0.25">
      <c r="A128" s="190">
        <v>2</v>
      </c>
      <c r="B128" s="131">
        <f>Fechas!D126</f>
        <v>0</v>
      </c>
      <c r="C128" s="16"/>
      <c r="D128" s="16"/>
      <c r="E128" s="16"/>
      <c r="F128" s="16"/>
      <c r="G128" s="129">
        <f t="shared" si="31"/>
        <v>5.5000000000000003E-4</v>
      </c>
      <c r="H128" s="16"/>
      <c r="I128" s="16"/>
      <c r="J128" s="16"/>
      <c r="K128" s="16"/>
      <c r="L128" s="129">
        <f t="shared" si="32"/>
        <v>9.0000000000000006E-5</v>
      </c>
      <c r="M128" s="176"/>
      <c r="N128" s="132">
        <f t="shared" si="33"/>
        <v>0</v>
      </c>
      <c r="O128" s="129">
        <f t="shared" si="34"/>
        <v>4.0000000000000003E-5</v>
      </c>
      <c r="P128" s="125">
        <f t="shared" si="35"/>
        <v>0</v>
      </c>
      <c r="Q128" s="129">
        <f t="shared" si="36"/>
        <v>4.0000000000000003E-5</v>
      </c>
      <c r="R128" s="176"/>
      <c r="S128" s="176"/>
      <c r="T128" s="176"/>
      <c r="AA128" s="115">
        <f>ROWS($B$73:B128)</f>
        <v>56</v>
      </c>
      <c r="AB128" s="138">
        <f t="array" ref="AB128">IFERROR(AVERAGE(IF(C128:F128&gt;1,C128:F128)),0)</f>
        <v>0</v>
      </c>
      <c r="AC128" s="130">
        <f t="array" ref="AC128">AB128+(COUNTIFS($AB$73:$AB128,AB128)-1)*0.00001</f>
        <v>5.5000000000000003E-4</v>
      </c>
      <c r="AD128" s="138">
        <f t="shared" si="39"/>
        <v>4.0000000000000003E-5</v>
      </c>
      <c r="AE128" s="140">
        <f t="shared" si="40"/>
        <v>0</v>
      </c>
      <c r="AF128" s="120">
        <f t="shared" si="41"/>
        <v>0</v>
      </c>
      <c r="AG128" s="115"/>
      <c r="AH128" s="139">
        <f t="array" ref="AH128">IFERROR(AVERAGE(IF(H128:K128&gt;1,H128:K128)),0)</f>
        <v>0</v>
      </c>
      <c r="AI128" s="127">
        <f t="array" ref="AI128">AH128+(COUNTIFS($AH$73:$AH128,AH128)-1)*0.00001</f>
        <v>9.0000000000000006E-5</v>
      </c>
      <c r="AJ128" s="127">
        <f t="shared" si="42"/>
        <v>4.0000000000000003E-5</v>
      </c>
      <c r="AK128" s="140">
        <f t="shared" si="43"/>
        <v>0</v>
      </c>
      <c r="AL128" s="120">
        <f t="shared" si="44"/>
        <v>0</v>
      </c>
    </row>
    <row r="129" spans="1:38" ht="15" customHeight="1" x14ac:dyDescent="0.25">
      <c r="A129" s="190">
        <v>2</v>
      </c>
      <c r="B129" s="131">
        <f>Fechas!D127</f>
        <v>0</v>
      </c>
      <c r="C129" s="16"/>
      <c r="D129" s="16"/>
      <c r="E129" s="16"/>
      <c r="F129" s="16"/>
      <c r="G129" s="129">
        <f t="shared" si="31"/>
        <v>5.6000000000000006E-4</v>
      </c>
      <c r="H129" s="16"/>
      <c r="I129" s="16"/>
      <c r="J129" s="16"/>
      <c r="K129" s="16"/>
      <c r="L129" s="129">
        <f t="shared" si="32"/>
        <v>1E-4</v>
      </c>
      <c r="M129" s="176"/>
      <c r="N129" s="132">
        <f t="shared" si="33"/>
        <v>0</v>
      </c>
      <c r="O129" s="129">
        <f t="shared" si="34"/>
        <v>3.0000000000000004E-5</v>
      </c>
      <c r="P129" s="125">
        <f t="shared" si="35"/>
        <v>0</v>
      </c>
      <c r="Q129" s="129">
        <f t="shared" si="36"/>
        <v>3.0000000000000004E-5</v>
      </c>
      <c r="R129" s="176"/>
      <c r="S129" s="176"/>
      <c r="T129" s="176"/>
      <c r="AA129" s="115">
        <f>ROWS($B$73:B129)</f>
        <v>57</v>
      </c>
      <c r="AB129" s="138">
        <f t="array" ref="AB129">IFERROR(AVERAGE(IF(C129:F129&gt;1,C129:F129)),0)</f>
        <v>0</v>
      </c>
      <c r="AC129" s="130">
        <f t="array" ref="AC129">AB129+(COUNTIFS($AB$73:$AB129,AB129)-1)*0.00001</f>
        <v>5.6000000000000006E-4</v>
      </c>
      <c r="AD129" s="138">
        <f t="shared" si="39"/>
        <v>3.0000000000000004E-5</v>
      </c>
      <c r="AE129" s="140">
        <f t="shared" si="40"/>
        <v>0</v>
      </c>
      <c r="AF129" s="120">
        <f t="shared" si="41"/>
        <v>0</v>
      </c>
      <c r="AG129" s="115"/>
      <c r="AH129" s="139">
        <f t="array" ref="AH129">IFERROR(AVERAGE(IF(H129:K129&gt;1,H129:K129)),0)</f>
        <v>0</v>
      </c>
      <c r="AI129" s="127">
        <f t="array" ref="AI129">AH129+(COUNTIFS($AH$73:$AH129,AH129)-1)*0.00001</f>
        <v>1E-4</v>
      </c>
      <c r="AJ129" s="127">
        <f t="shared" si="42"/>
        <v>3.0000000000000004E-5</v>
      </c>
      <c r="AK129" s="140">
        <f t="shared" si="43"/>
        <v>0</v>
      </c>
      <c r="AL129" s="120">
        <f t="shared" si="44"/>
        <v>0</v>
      </c>
    </row>
    <row r="130" spans="1:38" ht="15" customHeight="1" x14ac:dyDescent="0.25">
      <c r="A130" s="190">
        <v>2</v>
      </c>
      <c r="B130" s="131">
        <f>Fechas!D128</f>
        <v>0</v>
      </c>
      <c r="C130" s="16"/>
      <c r="D130" s="16"/>
      <c r="E130" s="16"/>
      <c r="F130" s="16"/>
      <c r="G130" s="129">
        <f t="shared" si="31"/>
        <v>5.7000000000000009E-4</v>
      </c>
      <c r="H130" s="16"/>
      <c r="I130" s="16"/>
      <c r="J130" s="16"/>
      <c r="K130" s="16"/>
      <c r="L130" s="129">
        <f t="shared" si="32"/>
        <v>1.1E-4</v>
      </c>
      <c r="M130" s="176"/>
      <c r="N130" s="132">
        <f t="shared" si="33"/>
        <v>0</v>
      </c>
      <c r="O130" s="129">
        <f t="shared" si="34"/>
        <v>2.0000000000000002E-5</v>
      </c>
      <c r="P130" s="125">
        <f t="shared" si="35"/>
        <v>0</v>
      </c>
      <c r="Q130" s="129">
        <f t="shared" si="36"/>
        <v>2.0000000000000002E-5</v>
      </c>
      <c r="R130" s="176"/>
      <c r="S130" s="176"/>
      <c r="T130" s="176"/>
      <c r="AA130" s="115">
        <f>ROWS($B$73:B130)</f>
        <v>58</v>
      </c>
      <c r="AB130" s="138">
        <f t="array" ref="AB130">IFERROR(AVERAGE(IF(C130:F130&gt;1,C130:F130)),0)</f>
        <v>0</v>
      </c>
      <c r="AC130" s="130">
        <f t="array" ref="AC130">AB130+(COUNTIFS($AB$73:$AB130,AB130)-1)*0.00001</f>
        <v>5.7000000000000009E-4</v>
      </c>
      <c r="AD130" s="138">
        <f t="shared" si="39"/>
        <v>2.0000000000000002E-5</v>
      </c>
      <c r="AE130" s="140">
        <f t="shared" si="40"/>
        <v>0</v>
      </c>
      <c r="AF130" s="120">
        <f t="shared" si="41"/>
        <v>0</v>
      </c>
      <c r="AG130" s="115"/>
      <c r="AH130" s="139">
        <f t="array" ref="AH130">IFERROR(AVERAGE(IF(H130:K130&gt;1,H130:K130)),0)</f>
        <v>0</v>
      </c>
      <c r="AI130" s="127">
        <f t="array" ref="AI130">AH130+(COUNTIFS($AH$73:$AH130,AH130)-1)*0.00001</f>
        <v>1.1E-4</v>
      </c>
      <c r="AJ130" s="127">
        <f t="shared" si="42"/>
        <v>2.0000000000000002E-5</v>
      </c>
      <c r="AK130" s="140">
        <f t="shared" si="43"/>
        <v>0</v>
      </c>
      <c r="AL130" s="120">
        <f t="shared" si="44"/>
        <v>0</v>
      </c>
    </row>
    <row r="131" spans="1:38" ht="15" customHeight="1" x14ac:dyDescent="0.25">
      <c r="A131" s="190">
        <v>2</v>
      </c>
      <c r="B131" s="131">
        <f>Fechas!D129</f>
        <v>0</v>
      </c>
      <c r="C131" s="16"/>
      <c r="D131" s="16"/>
      <c r="E131" s="16"/>
      <c r="F131" s="16"/>
      <c r="G131" s="129">
        <f t="shared" si="31"/>
        <v>5.8E-4</v>
      </c>
      <c r="H131" s="16"/>
      <c r="I131" s="16"/>
      <c r="J131" s="16"/>
      <c r="K131" s="16"/>
      <c r="L131" s="129">
        <f t="shared" si="32"/>
        <v>1.2000000000000002E-4</v>
      </c>
      <c r="M131" s="176"/>
      <c r="N131" s="132">
        <f t="shared" si="33"/>
        <v>0</v>
      </c>
      <c r="O131" s="129">
        <f t="shared" si="34"/>
        <v>1.0000000000000001E-5</v>
      </c>
      <c r="P131" s="125">
        <f t="shared" si="35"/>
        <v>0</v>
      </c>
      <c r="Q131" s="129">
        <f t="shared" si="36"/>
        <v>1.0000000000000001E-5</v>
      </c>
      <c r="R131" s="176"/>
      <c r="S131" s="176"/>
      <c r="T131" s="176"/>
      <c r="AA131" s="115">
        <f>ROWS($B$73:B131)</f>
        <v>59</v>
      </c>
      <c r="AB131" s="138">
        <f t="array" ref="AB131">IFERROR(AVERAGE(IF(C131:F131&gt;1,C131:F131)),0)</f>
        <v>0</v>
      </c>
      <c r="AC131" s="130">
        <f t="array" ref="AC131">AB131+(COUNTIFS($AB$73:$AB131,AB131)-1)*0.00001</f>
        <v>5.8E-4</v>
      </c>
      <c r="AD131" s="138">
        <f t="shared" si="39"/>
        <v>1.0000000000000001E-5</v>
      </c>
      <c r="AE131" s="140">
        <f t="shared" si="40"/>
        <v>0</v>
      </c>
      <c r="AF131" s="120">
        <f t="shared" si="41"/>
        <v>0</v>
      </c>
      <c r="AG131" s="115"/>
      <c r="AH131" s="139">
        <f t="array" ref="AH131">IFERROR(AVERAGE(IF(H131:K131&gt;1,H131:K131)),0)</f>
        <v>0</v>
      </c>
      <c r="AI131" s="127">
        <f t="array" ref="AI131">AH131+(COUNTIFS($AH$73:$AH131,AH131)-1)*0.00001</f>
        <v>1.2000000000000002E-4</v>
      </c>
      <c r="AJ131" s="127">
        <f t="shared" si="42"/>
        <v>1.0000000000000001E-5</v>
      </c>
      <c r="AK131" s="140">
        <f t="shared" si="43"/>
        <v>0</v>
      </c>
      <c r="AL131" s="120">
        <f t="shared" si="44"/>
        <v>0</v>
      </c>
    </row>
    <row r="132" spans="1:38" ht="15" customHeight="1" x14ac:dyDescent="0.25">
      <c r="A132" s="190">
        <v>2</v>
      </c>
      <c r="B132" s="131">
        <f>Fechas!D130</f>
        <v>0</v>
      </c>
      <c r="C132" s="16"/>
      <c r="D132" s="16"/>
      <c r="E132" s="16"/>
      <c r="F132" s="16"/>
      <c r="G132" s="129">
        <f t="shared" si="31"/>
        <v>5.9000000000000003E-4</v>
      </c>
      <c r="H132" s="16"/>
      <c r="I132" s="16"/>
      <c r="J132" s="16"/>
      <c r="K132" s="16"/>
      <c r="L132" s="129">
        <f t="shared" si="32"/>
        <v>1.3000000000000002E-4</v>
      </c>
      <c r="M132" s="176"/>
      <c r="N132" s="132">
        <f t="shared" si="33"/>
        <v>0</v>
      </c>
      <c r="O132" s="129">
        <f t="shared" si="34"/>
        <v>0</v>
      </c>
      <c r="P132" s="125">
        <f t="shared" si="35"/>
        <v>0</v>
      </c>
      <c r="Q132" s="129">
        <f t="shared" si="36"/>
        <v>0</v>
      </c>
      <c r="R132" s="176"/>
      <c r="S132" s="176"/>
      <c r="T132" s="176"/>
      <c r="AA132" s="115">
        <f>ROWS($B$73:B132)</f>
        <v>60</v>
      </c>
      <c r="AB132" s="138">
        <f t="array" ref="AB132">IFERROR(AVERAGE(IF(C132:F132&gt;1,C132:F132)),0)</f>
        <v>0</v>
      </c>
      <c r="AC132" s="130">
        <f t="array" ref="AC132">AB132+(COUNTIFS($AB$73:$AB132,AB132)-1)*0.00001</f>
        <v>5.9000000000000003E-4</v>
      </c>
      <c r="AD132" s="138">
        <f t="shared" si="39"/>
        <v>0</v>
      </c>
      <c r="AE132" s="140">
        <f t="shared" si="40"/>
        <v>0</v>
      </c>
      <c r="AF132" s="120">
        <f t="shared" si="41"/>
        <v>0</v>
      </c>
      <c r="AG132" s="115"/>
      <c r="AH132" s="139">
        <f t="array" ref="AH132">IFERROR(AVERAGE(IF(H132:K132&gt;1,H132:K132)),0)</f>
        <v>0</v>
      </c>
      <c r="AI132" s="127">
        <f t="array" ref="AI132">AH132+(COUNTIFS($AH$73:$AH132,AH132)-1)*0.00001</f>
        <v>1.3000000000000002E-4</v>
      </c>
      <c r="AJ132" s="127">
        <f t="shared" si="42"/>
        <v>0</v>
      </c>
      <c r="AK132" s="140">
        <f t="shared" si="43"/>
        <v>0</v>
      </c>
      <c r="AL132" s="120">
        <f t="shared" si="44"/>
        <v>0</v>
      </c>
    </row>
    <row r="133" spans="1:38" ht="15" customHeight="1" x14ac:dyDescent="0.25">
      <c r="A133" s="4"/>
      <c r="C133" s="26"/>
      <c r="D133" s="26"/>
      <c r="E133" s="26"/>
      <c r="F133" s="18"/>
      <c r="H133" s="26"/>
      <c r="I133" s="26"/>
      <c r="J133" s="26"/>
      <c r="K133" s="18"/>
      <c r="N133" s="128" t="s">
        <v>262</v>
      </c>
      <c r="O133" s="103" t="str">
        <f ca="1">'ANVA-MDS Sin Fung.'!$B$91</f>
        <v>sd</v>
      </c>
      <c r="P133" s="128" t="s">
        <v>262</v>
      </c>
      <c r="Q133" s="103">
        <f ca="1">'ANVA-MDS Con Fung.'!$B$91</f>
        <v>905.23936503250377</v>
      </c>
      <c r="R133" s="224"/>
      <c r="S133" s="224"/>
      <c r="T133" s="224"/>
      <c r="AA133" s="96"/>
      <c r="AB133" s="96"/>
      <c r="AC133" s="98"/>
      <c r="AD133" s="96"/>
      <c r="AE133" s="96"/>
      <c r="AF133" s="96"/>
      <c r="AG133" s="96"/>
      <c r="AH133" s="96"/>
      <c r="AI133" s="96"/>
      <c r="AJ133" s="96"/>
      <c r="AK133" s="96"/>
      <c r="AL133" s="96"/>
    </row>
    <row r="134" spans="1:38" ht="15" customHeight="1" x14ac:dyDescent="0.25">
      <c r="A134" s="4"/>
      <c r="C134" s="26"/>
      <c r="D134" s="26"/>
      <c r="E134" s="26"/>
      <c r="H134" s="26"/>
      <c r="I134" s="26"/>
      <c r="J134" s="26"/>
      <c r="N134" s="128" t="s">
        <v>230</v>
      </c>
      <c r="O134" s="110" t="str">
        <f ca="1">'ANVA-MDS Sin Fung.'!$B$84</f>
        <v>sd</v>
      </c>
      <c r="P134" s="128" t="s">
        <v>230</v>
      </c>
      <c r="Q134" s="110">
        <f ca="1">'ANVA-MDS Con Fung.'!$B$84</f>
        <v>0.11118959956563365</v>
      </c>
      <c r="R134" s="225"/>
      <c r="S134" s="225"/>
      <c r="T134" s="225"/>
      <c r="AA134" s="96"/>
      <c r="AB134" s="96"/>
      <c r="AC134" s="98"/>
      <c r="AD134" s="96"/>
      <c r="AE134" s="96"/>
      <c r="AF134" s="96"/>
      <c r="AG134" s="96"/>
      <c r="AH134" s="96"/>
      <c r="AI134" s="96"/>
      <c r="AJ134" s="96"/>
      <c r="AK134" s="96"/>
      <c r="AL134" s="96"/>
    </row>
    <row r="135" spans="1:38" ht="15" customHeight="1" x14ac:dyDescent="0.25">
      <c r="A135" s="4"/>
      <c r="C135" s="3"/>
      <c r="D135" s="3"/>
      <c r="E135" s="3"/>
      <c r="H135" s="3"/>
      <c r="AA135" s="96"/>
      <c r="AB135" s="96"/>
      <c r="AC135" s="96"/>
      <c r="AD135" s="96"/>
      <c r="AE135" s="96"/>
      <c r="AF135" s="96"/>
      <c r="AG135" s="96"/>
      <c r="AH135" s="96"/>
      <c r="AI135" s="96"/>
      <c r="AJ135" s="96"/>
      <c r="AK135" s="96"/>
      <c r="AL135" s="96"/>
    </row>
    <row r="136" spans="1:38" ht="15" customHeight="1" x14ac:dyDescent="0.25">
      <c r="A136" s="4"/>
      <c r="N136" s="86" t="s">
        <v>66</v>
      </c>
      <c r="AA136" s="96"/>
      <c r="AB136" s="96"/>
      <c r="AC136" s="96"/>
      <c r="AD136" s="96"/>
      <c r="AE136" s="96"/>
      <c r="AF136" s="96"/>
      <c r="AG136" s="96"/>
      <c r="AH136" s="96"/>
      <c r="AI136" s="96"/>
      <c r="AJ136" s="96"/>
      <c r="AK136" s="96"/>
      <c r="AL136" s="96"/>
    </row>
    <row r="137" spans="1:38" ht="15" customHeight="1" x14ac:dyDescent="0.25">
      <c r="A137" s="4"/>
      <c r="B137" s="164"/>
      <c r="C137" s="157" t="s">
        <v>245</v>
      </c>
      <c r="D137" s="184"/>
      <c r="E137" s="158"/>
      <c r="F137" s="158"/>
      <c r="G137" s="159"/>
      <c r="H137" s="171" t="s">
        <v>246</v>
      </c>
      <c r="I137" s="172"/>
      <c r="J137" s="172"/>
      <c r="K137" s="172"/>
      <c r="L137" s="173"/>
      <c r="M137" s="156"/>
      <c r="N137" s="157" t="s">
        <v>245</v>
      </c>
      <c r="O137" s="158"/>
      <c r="P137" s="171" t="s">
        <v>246</v>
      </c>
      <c r="Q137" s="173"/>
      <c r="R137" s="156"/>
      <c r="S137" s="156"/>
      <c r="T137" s="156"/>
      <c r="AA137" s="96"/>
      <c r="AB137" s="96"/>
      <c r="AC137" s="96"/>
      <c r="AD137" s="96"/>
      <c r="AE137" s="96"/>
      <c r="AF137" s="96"/>
      <c r="AG137" s="96"/>
      <c r="AH137" s="96"/>
      <c r="AI137" s="96"/>
      <c r="AJ137" s="96"/>
      <c r="AK137" s="96"/>
      <c r="AL137" s="96"/>
    </row>
    <row r="138" spans="1:38" ht="15" customHeight="1" x14ac:dyDescent="0.25">
      <c r="A138" s="4"/>
      <c r="B138" s="183"/>
      <c r="C138" s="8" t="s">
        <v>90</v>
      </c>
      <c r="D138" s="185"/>
      <c r="E138" s="9"/>
      <c r="F138" s="9"/>
      <c r="G138" s="186"/>
      <c r="H138" s="94" t="s">
        <v>90</v>
      </c>
      <c r="I138" s="9"/>
      <c r="J138" s="9"/>
      <c r="K138" s="9"/>
      <c r="L138" s="95"/>
      <c r="M138" s="174"/>
      <c r="N138" s="177"/>
      <c r="O138" s="47" t="s">
        <v>255</v>
      </c>
      <c r="P138" s="178"/>
      <c r="Q138" s="47" t="s">
        <v>255</v>
      </c>
      <c r="R138" s="189"/>
      <c r="S138" s="188"/>
      <c r="T138" s="188" t="s">
        <v>376</v>
      </c>
      <c r="U138" s="188" t="s">
        <v>376</v>
      </c>
      <c r="AA138" s="96"/>
      <c r="AB138" s="96"/>
      <c r="AC138" s="96"/>
      <c r="AD138" s="96"/>
      <c r="AE138" s="96"/>
      <c r="AF138" s="96"/>
      <c r="AG138" s="96"/>
      <c r="AH138" s="96"/>
      <c r="AI138" s="96"/>
      <c r="AJ138" s="96"/>
      <c r="AK138" s="96"/>
      <c r="AL138" s="96"/>
    </row>
    <row r="139" spans="1:38" ht="15" customHeight="1" x14ac:dyDescent="0.25">
      <c r="A139" s="163" t="s">
        <v>244</v>
      </c>
      <c r="B139" s="57" t="s">
        <v>1</v>
      </c>
      <c r="C139" s="181" t="s">
        <v>41</v>
      </c>
      <c r="D139" s="12" t="s">
        <v>42</v>
      </c>
      <c r="E139" s="12" t="s">
        <v>43</v>
      </c>
      <c r="F139" s="12" t="s">
        <v>31</v>
      </c>
      <c r="G139" s="13" t="s">
        <v>20</v>
      </c>
      <c r="H139" s="12" t="s">
        <v>41</v>
      </c>
      <c r="I139" s="12" t="s">
        <v>42</v>
      </c>
      <c r="J139" s="12" t="s">
        <v>43</v>
      </c>
      <c r="K139" s="11" t="s">
        <v>31</v>
      </c>
      <c r="L139" s="13" t="s">
        <v>20</v>
      </c>
      <c r="M139" s="175"/>
      <c r="N139" s="10" t="s">
        <v>1</v>
      </c>
      <c r="O139" s="13" t="s">
        <v>20</v>
      </c>
      <c r="P139" s="10" t="s">
        <v>1</v>
      </c>
      <c r="Q139" s="13" t="s">
        <v>20</v>
      </c>
      <c r="R139" s="175"/>
      <c r="S139" s="228" t="s">
        <v>1</v>
      </c>
      <c r="T139" s="175" t="s">
        <v>375</v>
      </c>
      <c r="U139" s="4" t="s">
        <v>353</v>
      </c>
      <c r="AA139" s="96"/>
      <c r="AB139" s="96"/>
      <c r="AC139" s="96"/>
      <c r="AD139" s="96"/>
      <c r="AE139" s="96"/>
      <c r="AF139" s="96"/>
      <c r="AG139" s="96"/>
      <c r="AH139" s="96"/>
      <c r="AI139" s="96"/>
      <c r="AJ139" s="96"/>
      <c r="AK139" s="96"/>
      <c r="AL139" s="96"/>
    </row>
    <row r="140" spans="1:38" ht="15" customHeight="1" x14ac:dyDescent="0.25">
      <c r="A140" s="191">
        <v>3</v>
      </c>
      <c r="B140" s="131" t="str">
        <f>Fechas!D136</f>
        <v>575</v>
      </c>
      <c r="C140" s="16">
        <v>4676.9680480353536</v>
      </c>
      <c r="D140" s="16">
        <v>4627.3023420173331</v>
      </c>
      <c r="E140" s="16">
        <v>4452.9543836624252</v>
      </c>
      <c r="F140" s="19"/>
      <c r="G140" s="129">
        <f t="shared" ref="G140:G199" si="45">AC140</f>
        <v>4585.7415912383703</v>
      </c>
      <c r="H140" s="16">
        <v>4879.038856664909</v>
      </c>
      <c r="I140" s="16">
        <v>4994.5328034170989</v>
      </c>
      <c r="J140" s="16">
        <v>4907.8897141550151</v>
      </c>
      <c r="K140" s="19"/>
      <c r="L140" s="129">
        <f t="shared" ref="L140:L199" si="46">AI140</f>
        <v>4927.153791412341</v>
      </c>
      <c r="M140" s="176"/>
      <c r="N140" s="132" t="str">
        <f t="shared" ref="N140" si="47">AF140</f>
        <v>BUCK AIMARÁ</v>
      </c>
      <c r="O140" s="129">
        <f t="shared" ref="O140" si="48">AD140</f>
        <v>5153.8282534082327</v>
      </c>
      <c r="P140" s="125" t="str">
        <f t="shared" ref="P140" si="49">AL140</f>
        <v>LG PICAZO</v>
      </c>
      <c r="Q140" s="129">
        <f t="shared" ref="Q140" si="50">AJ140</f>
        <v>5456.510375975121</v>
      </c>
      <c r="R140" s="176"/>
      <c r="S140" s="227" t="str">
        <f>P140</f>
        <v>LG PICAZO</v>
      </c>
      <c r="T140" s="176">
        <f>Q140</f>
        <v>5456.510375975121</v>
      </c>
      <c r="U140" s="223">
        <f t="shared" ref="U140:U174" si="51">_xlfn.XLOOKUP(S140,RTO3CV,$G$140:$G$199,NA(),0)</f>
        <v>4923.8051548457688</v>
      </c>
      <c r="AA140" s="115">
        <f>ROWS($B$140:B140)</f>
        <v>1</v>
      </c>
      <c r="AB140" s="138">
        <f t="array" ref="AB140">IFERROR(AVERAGE(IF(C140:F140&gt;1,C140:F140)),0)</f>
        <v>4585.7415912383703</v>
      </c>
      <c r="AC140" s="130">
        <f t="array" ref="AC140">AB140+(COUNTIFS($AB$140:$AB140,AB140)-1)*0.00001</f>
        <v>4585.7415912383703</v>
      </c>
      <c r="AD140" s="138">
        <f>LARGE($AC$140:$AC$199,AA140)</f>
        <v>5153.8282534082327</v>
      </c>
      <c r="AE140" s="140">
        <f>IF(AD140&lt;1,0,MATCH(AD140,$AC$140:$AC$199,0))</f>
        <v>13</v>
      </c>
      <c r="AF140" s="120" t="str">
        <f>INDEX($B$140:$B$199,AE140,1)</f>
        <v>BUCK AIMARÁ</v>
      </c>
      <c r="AG140" s="96"/>
      <c r="AH140" s="139">
        <f t="array" ref="AH140">IFERROR(AVERAGE(IF(H140:K140&gt;1,H140:K140)),0)</f>
        <v>4927.153791412341</v>
      </c>
      <c r="AI140" s="127">
        <f t="array" ref="AI140">AH140+(COUNTIFS($AH$140:$AH140,AH140)-1)*0.00001</f>
        <v>4927.153791412341</v>
      </c>
      <c r="AJ140" s="127">
        <f>LARGE($AI$140:$AI$199,AA140)</f>
        <v>5456.510375975121</v>
      </c>
      <c r="AK140" s="140">
        <f>IF(AJ140&lt;1,0,MATCH(AJ140,$AI$140:$AI$199,0))</f>
        <v>27</v>
      </c>
      <c r="AL140" s="120" t="str">
        <f>INDEX($B$140:$B$199,AK140,1)</f>
        <v>LG PICAZO</v>
      </c>
    </row>
    <row r="141" spans="1:38" ht="15" customHeight="1" x14ac:dyDescent="0.25">
      <c r="A141" s="191">
        <v>3</v>
      </c>
      <c r="B141" s="131" t="str">
        <f>Fechas!D137</f>
        <v>370502</v>
      </c>
      <c r="C141" s="16">
        <v>4562.0437635569588</v>
      </c>
      <c r="D141" s="16">
        <v>5445.6384982644031</v>
      </c>
      <c r="E141" s="16">
        <v>4914.9016408788802</v>
      </c>
      <c r="F141" s="19"/>
      <c r="G141" s="129">
        <f t="shared" si="45"/>
        <v>4974.1946342334149</v>
      </c>
      <c r="H141" s="16">
        <v>5069.7712738164837</v>
      </c>
      <c r="I141" s="16">
        <v>4724.110247638625</v>
      </c>
      <c r="J141" s="16">
        <v>5258.3591359519214</v>
      </c>
      <c r="K141" s="19"/>
      <c r="L141" s="129">
        <f t="shared" si="46"/>
        <v>5017.41355246901</v>
      </c>
      <c r="M141" s="176"/>
      <c r="N141" s="132" t="str">
        <f t="shared" ref="N141:N199" si="52">AF141</f>
        <v>NEO 30T23</v>
      </c>
      <c r="O141" s="129">
        <f t="shared" ref="O141:O199" si="53">AD141</f>
        <v>5011.1846930062302</v>
      </c>
      <c r="P141" s="125" t="str">
        <f t="shared" ref="P141:P199" si="54">AL141</f>
        <v>ACA 917</v>
      </c>
      <c r="Q141" s="129">
        <f t="shared" ref="Q141:Q199" si="55">AJ141</f>
        <v>5252.0438356071936</v>
      </c>
      <c r="R141" s="176"/>
      <c r="S141" s="227" t="str">
        <f t="shared" ref="S141:S174" si="56">P141</f>
        <v>ACA 917</v>
      </c>
      <c r="T141" s="176">
        <f t="shared" ref="T141:T174" si="57">Q141</f>
        <v>5252.0438356071936</v>
      </c>
      <c r="U141" s="223">
        <f t="shared" si="51"/>
        <v>4540.9486968223273</v>
      </c>
      <c r="AA141" s="115">
        <f>ROWS($B$140:B141)</f>
        <v>2</v>
      </c>
      <c r="AB141" s="138">
        <f t="array" ref="AB141">IFERROR(AVERAGE(IF(C141:F141&gt;1,C141:F141)),0)</f>
        <v>4974.1946342334149</v>
      </c>
      <c r="AC141" s="130">
        <f t="array" ref="AC141">AB141+(COUNTIFS($AB$140:$AB141,AB141)-1)*0.00001</f>
        <v>4974.1946342334149</v>
      </c>
      <c r="AD141" s="138">
        <f>LARGE($AC$140:$AC$199,AA141)</f>
        <v>5011.1846930062302</v>
      </c>
      <c r="AE141" s="140">
        <f>IF(AD141&lt;1,0,MATCH(AD141,$AC$140:$AC$199,0))</f>
        <v>33</v>
      </c>
      <c r="AF141" s="120" t="str">
        <f>INDEX($B$140:$B$199,AE141,1)</f>
        <v>NEO 30T23</v>
      </c>
      <c r="AG141" s="96"/>
      <c r="AH141" s="139">
        <f t="array" ref="AH141">IFERROR(AVERAGE(IF(H141:K141&gt;1,H141:K141)),0)</f>
        <v>5017.41355246901</v>
      </c>
      <c r="AI141" s="127">
        <f t="array" ref="AI141">AH141+(COUNTIFS($AH$140:$AH141,AH141)-1)*0.00001</f>
        <v>5017.41355246901</v>
      </c>
      <c r="AJ141" s="127">
        <f>LARGE($AI$140:$AI$199,AA141)</f>
        <v>5252.0438356071936</v>
      </c>
      <c r="AK141" s="140">
        <f>IF(AJ141&lt;1,0,MATCH(AJ141,$AI$140:$AI$199,0))</f>
        <v>7</v>
      </c>
      <c r="AL141" s="120" t="str">
        <f>INDEX($B$140:$B$199,AK141,1)</f>
        <v>ACA 917</v>
      </c>
    </row>
    <row r="142" spans="1:38" ht="15" customHeight="1" x14ac:dyDescent="0.25">
      <c r="A142" s="191">
        <v>3</v>
      </c>
      <c r="B142" s="131" t="str">
        <f>Fechas!D138</f>
        <v>610 BAGUETTE</v>
      </c>
      <c r="C142" s="16">
        <v>4012.1705050147398</v>
      </c>
      <c r="D142" s="16">
        <v>4485.313866205086</v>
      </c>
      <c r="E142" s="16">
        <v>4213.3558329022908</v>
      </c>
      <c r="F142" s="19"/>
      <c r="G142" s="129">
        <f t="shared" si="45"/>
        <v>4236.9467347073723</v>
      </c>
      <c r="H142" s="16">
        <v>4326.0031126755066</v>
      </c>
      <c r="I142" s="16">
        <v>3463.8901610125126</v>
      </c>
      <c r="J142" s="16">
        <v>4659.9665962603758</v>
      </c>
      <c r="K142" s="19"/>
      <c r="L142" s="129">
        <f t="shared" si="46"/>
        <v>4149.9532899827982</v>
      </c>
      <c r="M142" s="176"/>
      <c r="N142" s="132" t="str">
        <f t="shared" si="52"/>
        <v>ZONDA</v>
      </c>
      <c r="O142" s="129">
        <f t="shared" si="53"/>
        <v>4978.3629212802907</v>
      </c>
      <c r="P142" s="125" t="str">
        <f t="shared" si="54"/>
        <v>ACA 605</v>
      </c>
      <c r="Q142" s="129">
        <f t="shared" si="55"/>
        <v>5114.1336833101223</v>
      </c>
      <c r="R142" s="176"/>
      <c r="S142" s="227" t="str">
        <f t="shared" si="56"/>
        <v>ACA 605</v>
      </c>
      <c r="T142" s="176">
        <f t="shared" si="57"/>
        <v>5114.1336833101223</v>
      </c>
      <c r="U142" s="223">
        <f t="shared" si="51"/>
        <v>4589.2162691039557</v>
      </c>
      <c r="AA142" s="115">
        <f>ROWS($B$140:B142)</f>
        <v>3</v>
      </c>
      <c r="AB142" s="138">
        <f t="array" ref="AB142">IFERROR(AVERAGE(IF(C142:F142&gt;1,C142:F142)),0)</f>
        <v>4236.9467347073723</v>
      </c>
      <c r="AC142" s="130">
        <f t="array" ref="AC142">AB142+(COUNTIFS($AB$140:$AB142,AB142)-1)*0.00001</f>
        <v>4236.9467347073723</v>
      </c>
      <c r="AD142" s="138">
        <f t="shared" ref="AD142:AD199" si="58">LARGE($AC$140:$AC$199,AA142)</f>
        <v>4978.3629212802907</v>
      </c>
      <c r="AE142" s="140">
        <f t="shared" ref="AE142:AE199" si="59">IF(AD142&lt;1,0,MATCH(AD142,$AC$140:$AC$199,0))</f>
        <v>35</v>
      </c>
      <c r="AF142" s="120" t="str">
        <f t="shared" ref="AF142:AF199" si="60">INDEX($B$140:$B$199,AE142,1)</f>
        <v>ZONDA</v>
      </c>
      <c r="AG142" s="96"/>
      <c r="AH142" s="139">
        <f t="array" ref="AH142">IFERROR(AVERAGE(IF(H142:K142&gt;1,H142:K142)),0)</f>
        <v>4149.9532899827982</v>
      </c>
      <c r="AI142" s="127">
        <f t="array" ref="AI142">AH142+(COUNTIFS($AH$140:$AH142,AH142)-1)*0.00001</f>
        <v>4149.9532899827982</v>
      </c>
      <c r="AJ142" s="127">
        <f t="shared" ref="AJ142:AJ199" si="61">LARGE($AI$140:$AI$199,AA142)</f>
        <v>5114.1336833101223</v>
      </c>
      <c r="AK142" s="140">
        <f t="shared" ref="AK142:AK199" si="62">IF(AJ142&lt;1,0,MATCH(AJ142,$AI$140:$AI$199,0))</f>
        <v>5</v>
      </c>
      <c r="AL142" s="120" t="str">
        <f t="shared" ref="AL142:AL199" si="63">INDEX($B$140:$B$199,AK142,1)</f>
        <v>ACA 605</v>
      </c>
    </row>
    <row r="143" spans="1:38" ht="15" customHeight="1" x14ac:dyDescent="0.25">
      <c r="A143" s="191">
        <v>3</v>
      </c>
      <c r="B143" s="131" t="str">
        <f>Fechas!D139</f>
        <v>ACA 604</v>
      </c>
      <c r="C143" s="16">
        <v>3888.7925121478183</v>
      </c>
      <c r="D143" s="16">
        <v>3940.6222953817437</v>
      </c>
      <c r="E143" s="16">
        <v>4677.7020370070622</v>
      </c>
      <c r="F143" s="19"/>
      <c r="G143" s="129">
        <f t="shared" si="45"/>
        <v>4169.0389481788743</v>
      </c>
      <c r="H143" s="16">
        <v>4322.9893836810124</v>
      </c>
      <c r="I143" s="16">
        <v>4851.1554755798634</v>
      </c>
      <c r="J143" s="16">
        <v>4217.4372602692019</v>
      </c>
      <c r="K143" s="19"/>
      <c r="L143" s="129">
        <f t="shared" si="46"/>
        <v>4463.8607065100259</v>
      </c>
      <c r="M143" s="176"/>
      <c r="N143" s="132" t="str">
        <f t="shared" si="52"/>
        <v>370502</v>
      </c>
      <c r="O143" s="129">
        <f t="shared" si="53"/>
        <v>4974.1946342334149</v>
      </c>
      <c r="P143" s="125" t="str">
        <f t="shared" si="54"/>
        <v>BUCK FULGOR</v>
      </c>
      <c r="Q143" s="129">
        <f t="shared" si="55"/>
        <v>5093.6712514624378</v>
      </c>
      <c r="R143" s="176"/>
      <c r="S143" s="227" t="str">
        <f t="shared" si="56"/>
        <v>BUCK FULGOR</v>
      </c>
      <c r="T143" s="176">
        <f t="shared" si="57"/>
        <v>5093.6712514624378</v>
      </c>
      <c r="U143" s="223">
        <f t="shared" si="51"/>
        <v>4657.3968302852491</v>
      </c>
      <c r="AA143" s="115">
        <f>ROWS($B$140:B143)</f>
        <v>4</v>
      </c>
      <c r="AB143" s="138">
        <f t="array" ref="AB143">IFERROR(AVERAGE(IF(C143:F143&gt;1,C143:F143)),0)</f>
        <v>4169.0389481788743</v>
      </c>
      <c r="AC143" s="130">
        <f t="array" ref="AC143">AB143+(COUNTIFS($AB$140:$AB143,AB143)-1)*0.00001</f>
        <v>4169.0389481788743</v>
      </c>
      <c r="AD143" s="138">
        <f t="shared" si="58"/>
        <v>4974.1946342334149</v>
      </c>
      <c r="AE143" s="140">
        <f t="shared" si="59"/>
        <v>2</v>
      </c>
      <c r="AF143" s="120" t="str">
        <f t="shared" si="60"/>
        <v>370502</v>
      </c>
      <c r="AG143" s="96"/>
      <c r="AH143" s="139">
        <f t="array" ref="AH143">IFERROR(AVERAGE(IF(H143:K143&gt;1,H143:K143)),0)</f>
        <v>4463.8607065100259</v>
      </c>
      <c r="AI143" s="127">
        <f t="array" ref="AI143">AH143+(COUNTIFS($AH$140:$AH143,AH143)-1)*0.00001</f>
        <v>4463.8607065100259</v>
      </c>
      <c r="AJ143" s="127">
        <f t="shared" si="61"/>
        <v>5093.6712514624378</v>
      </c>
      <c r="AK143" s="140">
        <f t="shared" si="62"/>
        <v>16</v>
      </c>
      <c r="AL143" s="120" t="str">
        <f t="shared" si="63"/>
        <v>BUCK FULGOR</v>
      </c>
    </row>
    <row r="144" spans="1:38" ht="15" customHeight="1" x14ac:dyDescent="0.25">
      <c r="A144" s="191">
        <v>3</v>
      </c>
      <c r="B144" s="131" t="str">
        <f>Fechas!D140</f>
        <v>ACA 605</v>
      </c>
      <c r="C144" s="16">
        <v>3908.3388528251658</v>
      </c>
      <c r="D144" s="16">
        <v>4731.0235333618157</v>
      </c>
      <c r="E144" s="16">
        <v>5128.2864211248861</v>
      </c>
      <c r="F144" s="19"/>
      <c r="G144" s="129">
        <f t="shared" si="45"/>
        <v>4589.2162691039557</v>
      </c>
      <c r="H144" s="16">
        <v>5325.1358097124821</v>
      </c>
      <c r="I144" s="16">
        <v>5334.2419653057859</v>
      </c>
      <c r="J144" s="16">
        <v>4683.0232749121005</v>
      </c>
      <c r="K144" s="19"/>
      <c r="L144" s="129">
        <f t="shared" si="46"/>
        <v>5114.1336833101223</v>
      </c>
      <c r="M144" s="176"/>
      <c r="N144" s="132" t="str">
        <f t="shared" si="52"/>
        <v>BUCK PRETAL</v>
      </c>
      <c r="O144" s="129">
        <f t="shared" si="53"/>
        <v>4965.8622200283617</v>
      </c>
      <c r="P144" s="125" t="str">
        <f t="shared" si="54"/>
        <v>BAGUETTE 525</v>
      </c>
      <c r="Q144" s="129">
        <f t="shared" si="55"/>
        <v>5050.6727929695662</v>
      </c>
      <c r="R144" s="176"/>
      <c r="S144" s="227" t="str">
        <f t="shared" si="56"/>
        <v>BAGUETTE 525</v>
      </c>
      <c r="T144" s="176">
        <f t="shared" si="57"/>
        <v>5050.6727929695662</v>
      </c>
      <c r="U144" s="223">
        <f t="shared" si="51"/>
        <v>4452.4498652403881</v>
      </c>
      <c r="AA144" s="115">
        <f>ROWS($B$140:B144)</f>
        <v>5</v>
      </c>
      <c r="AB144" s="138">
        <f t="array" ref="AB144">IFERROR(AVERAGE(IF(C144:F144&gt;1,C144:F144)),0)</f>
        <v>4589.2162691039557</v>
      </c>
      <c r="AC144" s="130">
        <f t="array" ref="AC144">AB144+(COUNTIFS($AB$140:$AB144,AB144)-1)*0.00001</f>
        <v>4589.2162691039557</v>
      </c>
      <c r="AD144" s="138">
        <f t="shared" si="58"/>
        <v>4965.8622200283617</v>
      </c>
      <c r="AE144" s="140">
        <f t="shared" si="59"/>
        <v>17</v>
      </c>
      <c r="AF144" s="120" t="str">
        <f t="shared" si="60"/>
        <v>BUCK PRETAL</v>
      </c>
      <c r="AG144" s="96"/>
      <c r="AH144" s="139">
        <f t="array" ref="AH144">IFERROR(AVERAGE(IF(H144:K144&gt;1,H144:K144)),0)</f>
        <v>5114.1336833101223</v>
      </c>
      <c r="AI144" s="127">
        <f t="array" ref="AI144">AH144+(COUNTIFS($AH$140:$AH144,AH144)-1)*0.00001</f>
        <v>5114.1336833101223</v>
      </c>
      <c r="AJ144" s="127">
        <f t="shared" si="61"/>
        <v>5050.6727929695662</v>
      </c>
      <c r="AK144" s="140">
        <f t="shared" si="62"/>
        <v>12</v>
      </c>
      <c r="AL144" s="120" t="str">
        <f t="shared" si="63"/>
        <v>BAGUETTE 525</v>
      </c>
    </row>
    <row r="145" spans="1:38" ht="15" customHeight="1" x14ac:dyDescent="0.25">
      <c r="A145" s="191">
        <v>3</v>
      </c>
      <c r="B145" s="131" t="str">
        <f>Fechas!D141</f>
        <v>ACA 607</v>
      </c>
      <c r="C145" s="16">
        <v>4497.7431568107268</v>
      </c>
      <c r="D145" s="16">
        <v>3583.3094497215861</v>
      </c>
      <c r="E145" s="16">
        <v>4547.6208404529534</v>
      </c>
      <c r="F145" s="19"/>
      <c r="G145" s="129">
        <f t="shared" si="45"/>
        <v>4209.5578156617557</v>
      </c>
      <c r="H145" s="16">
        <v>4900.130133354618</v>
      </c>
      <c r="I145" s="16">
        <v>4444.3159795630727</v>
      </c>
      <c r="J145" s="16">
        <v>3692.2224875642114</v>
      </c>
      <c r="K145" s="19"/>
      <c r="L145" s="129">
        <f t="shared" si="46"/>
        <v>4345.556200160634</v>
      </c>
      <c r="M145" s="176"/>
      <c r="N145" s="132" t="str">
        <f t="shared" si="52"/>
        <v>LG PICAZO</v>
      </c>
      <c r="O145" s="129">
        <f t="shared" si="53"/>
        <v>4923.8051548457688</v>
      </c>
      <c r="P145" s="125" t="str">
        <f t="shared" si="54"/>
        <v>370502</v>
      </c>
      <c r="Q145" s="129">
        <f t="shared" si="55"/>
        <v>5017.41355246901</v>
      </c>
      <c r="R145" s="176"/>
      <c r="S145" s="227" t="str">
        <f t="shared" si="56"/>
        <v>370502</v>
      </c>
      <c r="T145" s="176">
        <f t="shared" si="57"/>
        <v>5017.41355246901</v>
      </c>
      <c r="U145" s="223">
        <f t="shared" si="51"/>
        <v>4974.1946342334149</v>
      </c>
      <c r="AA145" s="115">
        <f>ROWS($B$140:B145)</f>
        <v>6</v>
      </c>
      <c r="AB145" s="138">
        <f t="array" ref="AB145">IFERROR(AVERAGE(IF(C145:F145&gt;1,C145:F145)),0)</f>
        <v>4209.5578156617557</v>
      </c>
      <c r="AC145" s="130">
        <f t="array" ref="AC145">AB145+(COUNTIFS($AB$140:$AB145,AB145)-1)*0.00001</f>
        <v>4209.5578156617557</v>
      </c>
      <c r="AD145" s="138">
        <f t="shared" si="58"/>
        <v>4923.8051548457688</v>
      </c>
      <c r="AE145" s="140">
        <f t="shared" si="59"/>
        <v>27</v>
      </c>
      <c r="AF145" s="120" t="str">
        <f t="shared" si="60"/>
        <v>LG PICAZO</v>
      </c>
      <c r="AG145" s="96"/>
      <c r="AH145" s="139">
        <f t="array" ref="AH145">IFERROR(AVERAGE(IF(H145:K145&gt;1,H145:K145)),0)</f>
        <v>4345.556200160634</v>
      </c>
      <c r="AI145" s="127">
        <f t="array" ref="AI145">AH145+(COUNTIFS($AH$140:$AH145,AH145)-1)*0.00001</f>
        <v>4345.556200160634</v>
      </c>
      <c r="AJ145" s="127">
        <f t="shared" si="61"/>
        <v>5017.41355246901</v>
      </c>
      <c r="AK145" s="140">
        <f t="shared" si="62"/>
        <v>2</v>
      </c>
      <c r="AL145" s="120" t="str">
        <f t="shared" si="63"/>
        <v>370502</v>
      </c>
    </row>
    <row r="146" spans="1:38" ht="15" customHeight="1" x14ac:dyDescent="0.25">
      <c r="A146" s="191">
        <v>3</v>
      </c>
      <c r="B146" s="131" t="str">
        <f>Fechas!D142</f>
        <v>ACA 917</v>
      </c>
      <c r="C146" s="16">
        <v>3799.6943652909285</v>
      </c>
      <c r="D146" s="16">
        <v>4709.9089560698521</v>
      </c>
      <c r="E146" s="16">
        <v>5113.2427691062021</v>
      </c>
      <c r="F146" s="19"/>
      <c r="G146" s="129">
        <f t="shared" si="45"/>
        <v>4540.9486968223273</v>
      </c>
      <c r="H146" s="16">
        <v>5403.6478660086268</v>
      </c>
      <c r="I146" s="16">
        <v>4968.4228513703347</v>
      </c>
      <c r="J146" s="16">
        <v>5384.0607894426194</v>
      </c>
      <c r="K146" s="19"/>
      <c r="L146" s="129">
        <f t="shared" si="46"/>
        <v>5252.0438356071936</v>
      </c>
      <c r="M146" s="176"/>
      <c r="N146" s="132" t="str">
        <f t="shared" si="52"/>
        <v>ARCE</v>
      </c>
      <c r="O146" s="129">
        <f t="shared" si="53"/>
        <v>4879.8382245753855</v>
      </c>
      <c r="P146" s="125" t="str">
        <f t="shared" si="54"/>
        <v>BUCK PRETAL</v>
      </c>
      <c r="Q146" s="129">
        <f t="shared" si="55"/>
        <v>5009.3515986291141</v>
      </c>
      <c r="R146" s="176"/>
      <c r="S146" s="227" t="str">
        <f t="shared" si="56"/>
        <v>BUCK PRETAL</v>
      </c>
      <c r="T146" s="176">
        <f t="shared" si="57"/>
        <v>5009.3515986291141</v>
      </c>
      <c r="U146" s="223">
        <f t="shared" si="51"/>
        <v>4965.8622200283617</v>
      </c>
      <c r="AA146" s="115">
        <f>ROWS($B$140:B146)</f>
        <v>7</v>
      </c>
      <c r="AB146" s="138">
        <f t="array" ref="AB146">IFERROR(AVERAGE(IF(C146:F146&gt;1,C146:F146)),0)</f>
        <v>4540.9486968223273</v>
      </c>
      <c r="AC146" s="130">
        <f t="array" ref="AC146">AB146+(COUNTIFS($AB$140:$AB146,AB146)-1)*0.00001</f>
        <v>4540.9486968223273</v>
      </c>
      <c r="AD146" s="138">
        <f t="shared" si="58"/>
        <v>4879.8382245753855</v>
      </c>
      <c r="AE146" s="140">
        <f t="shared" si="59"/>
        <v>10</v>
      </c>
      <c r="AF146" s="120" t="str">
        <f t="shared" si="60"/>
        <v>ARCE</v>
      </c>
      <c r="AG146" s="96"/>
      <c r="AH146" s="139">
        <f t="array" ref="AH146">IFERROR(AVERAGE(IF(H146:K146&gt;1,H146:K146)),0)</f>
        <v>5252.0438356071936</v>
      </c>
      <c r="AI146" s="127">
        <f t="array" ref="AI146">AH146+(COUNTIFS($AH$140:$AH146,AH146)-1)*0.00001</f>
        <v>5252.0438356071936</v>
      </c>
      <c r="AJ146" s="127">
        <f t="shared" si="61"/>
        <v>5009.3515986291141</v>
      </c>
      <c r="AK146" s="140">
        <f t="shared" si="62"/>
        <v>17</v>
      </c>
      <c r="AL146" s="120" t="str">
        <f t="shared" si="63"/>
        <v>BUCK PRETAL</v>
      </c>
    </row>
    <row r="147" spans="1:38" ht="15" customHeight="1" x14ac:dyDescent="0.25">
      <c r="A147" s="191">
        <v>3</v>
      </c>
      <c r="B147" s="131" t="str">
        <f>Fechas!D143</f>
        <v>ACA 921</v>
      </c>
      <c r="C147" s="16">
        <v>3578.6752077483598</v>
      </c>
      <c r="D147" s="16">
        <v>4709.039673090384</v>
      </c>
      <c r="E147" s="16">
        <v>3594.0084856880603</v>
      </c>
      <c r="F147" s="19"/>
      <c r="G147" s="129">
        <f t="shared" si="45"/>
        <v>3960.5744555089345</v>
      </c>
      <c r="H147" s="16">
        <v>4497.5239592316439</v>
      </c>
      <c r="I147" s="16">
        <v>4937.251218889558</v>
      </c>
      <c r="J147" s="16">
        <v>4460.4259317250526</v>
      </c>
      <c r="K147" s="19"/>
      <c r="L147" s="129">
        <f t="shared" si="46"/>
        <v>4631.7337032820851</v>
      </c>
      <c r="M147" s="176"/>
      <c r="N147" s="132" t="str">
        <f t="shared" si="52"/>
        <v>BUCK FULGOR</v>
      </c>
      <c r="O147" s="129">
        <f t="shared" si="53"/>
        <v>4657.3968302852491</v>
      </c>
      <c r="P147" s="125" t="str">
        <f t="shared" si="54"/>
        <v>KLEIN LEYENDA</v>
      </c>
      <c r="Q147" s="129">
        <f t="shared" si="55"/>
        <v>4983.9160912371863</v>
      </c>
      <c r="R147" s="176"/>
      <c r="S147" s="227" t="str">
        <f t="shared" si="56"/>
        <v>KLEIN LEYENDA</v>
      </c>
      <c r="T147" s="176">
        <f t="shared" si="57"/>
        <v>4983.9160912371863</v>
      </c>
      <c r="U147" s="223">
        <f t="shared" si="51"/>
        <v>4611.6376886980242</v>
      </c>
      <c r="AA147" s="115">
        <f>ROWS($B$140:B147)</f>
        <v>8</v>
      </c>
      <c r="AB147" s="138">
        <f t="array" ref="AB147">IFERROR(AVERAGE(IF(C147:F147&gt;1,C147:F147)),0)</f>
        <v>3960.5744555089345</v>
      </c>
      <c r="AC147" s="130">
        <f t="array" ref="AC147">AB147+(COUNTIFS($AB$140:$AB147,AB147)-1)*0.00001</f>
        <v>3960.5744555089345</v>
      </c>
      <c r="AD147" s="138">
        <f t="shared" si="58"/>
        <v>4657.3968302852491</v>
      </c>
      <c r="AE147" s="140">
        <f t="shared" si="59"/>
        <v>16</v>
      </c>
      <c r="AF147" s="120" t="str">
        <f t="shared" si="60"/>
        <v>BUCK FULGOR</v>
      </c>
      <c r="AG147" s="96"/>
      <c r="AH147" s="139">
        <f t="array" ref="AH147">IFERROR(AVERAGE(IF(H147:K147&gt;1,H147:K147)),0)</f>
        <v>4631.7337032820851</v>
      </c>
      <c r="AI147" s="127">
        <f t="array" ref="AI147">AH147+(COUNTIFS($AH$140:$AH147,AH147)-1)*0.00001</f>
        <v>4631.7337032820851</v>
      </c>
      <c r="AJ147" s="127">
        <f t="shared" si="61"/>
        <v>4983.9160912371863</v>
      </c>
      <c r="AK147" s="140">
        <f t="shared" si="62"/>
        <v>24</v>
      </c>
      <c r="AL147" s="120" t="str">
        <f t="shared" si="63"/>
        <v>KLEIN LEYENDA</v>
      </c>
    </row>
    <row r="148" spans="1:38" ht="15" customHeight="1" x14ac:dyDescent="0.25">
      <c r="A148" s="191">
        <v>3</v>
      </c>
      <c r="B148" s="131" t="str">
        <f>Fechas!D144</f>
        <v>ÁLAMO</v>
      </c>
      <c r="C148" s="16">
        <v>3596.0326819028392</v>
      </c>
      <c r="D148" s="16">
        <v>4252.5016593709297</v>
      </c>
      <c r="E148" s="16">
        <v>4501.8437769164511</v>
      </c>
      <c r="F148" s="19"/>
      <c r="G148" s="129">
        <f t="shared" si="45"/>
        <v>4116.7927060634065</v>
      </c>
      <c r="H148" s="16">
        <v>4932.4869809995598</v>
      </c>
      <c r="I148" s="16">
        <v>5128.9383344875605</v>
      </c>
      <c r="J148" s="16">
        <v>4657.7278032333361</v>
      </c>
      <c r="K148" s="19"/>
      <c r="L148" s="129">
        <f t="shared" si="46"/>
        <v>4906.3843729068185</v>
      </c>
      <c r="M148" s="176"/>
      <c r="N148" s="132" t="str">
        <f t="shared" si="52"/>
        <v>KLEIN BALLESTA</v>
      </c>
      <c r="O148" s="129">
        <f t="shared" si="53"/>
        <v>4647.8045549855542</v>
      </c>
      <c r="P148" s="125" t="str">
        <f t="shared" si="54"/>
        <v>BUCK AIMARÁ</v>
      </c>
      <c r="Q148" s="129">
        <f t="shared" si="55"/>
        <v>4982.1622692463707</v>
      </c>
      <c r="R148" s="176"/>
      <c r="S148" s="227" t="str">
        <f t="shared" si="56"/>
        <v>BUCK AIMARÁ</v>
      </c>
      <c r="T148" s="176">
        <f t="shared" si="57"/>
        <v>4982.1622692463707</v>
      </c>
      <c r="U148" s="223">
        <f t="shared" si="51"/>
        <v>5153.8282534082327</v>
      </c>
      <c r="AA148" s="115">
        <f>ROWS($B$140:B148)</f>
        <v>9</v>
      </c>
      <c r="AB148" s="138">
        <f t="array" ref="AB148">IFERROR(AVERAGE(IF(C148:F148&gt;1,C148:F148)),0)</f>
        <v>4116.7927060634065</v>
      </c>
      <c r="AC148" s="130">
        <f t="array" ref="AC148">AB148+(COUNTIFS($AB$140:$AB148,AB148)-1)*0.00001</f>
        <v>4116.7927060634065</v>
      </c>
      <c r="AD148" s="138">
        <f t="shared" si="58"/>
        <v>4647.8045549855542</v>
      </c>
      <c r="AE148" s="140">
        <f t="shared" si="59"/>
        <v>23</v>
      </c>
      <c r="AF148" s="120" t="str">
        <f t="shared" si="60"/>
        <v>KLEIN BALLESTA</v>
      </c>
      <c r="AG148" s="96"/>
      <c r="AH148" s="139">
        <f t="array" ref="AH148">IFERROR(AVERAGE(IF(H148:K148&gt;1,H148:K148)),0)</f>
        <v>4906.3843729068185</v>
      </c>
      <c r="AI148" s="127">
        <f t="array" ref="AI148">AH148+(COUNTIFS($AH$140:$AH148,AH148)-1)*0.00001</f>
        <v>4906.3843729068185</v>
      </c>
      <c r="AJ148" s="127">
        <f t="shared" si="61"/>
        <v>4982.1622692463707</v>
      </c>
      <c r="AK148" s="140">
        <f t="shared" si="62"/>
        <v>13</v>
      </c>
      <c r="AL148" s="120" t="str">
        <f t="shared" si="63"/>
        <v>BUCK AIMARÁ</v>
      </c>
    </row>
    <row r="149" spans="1:38" ht="15" customHeight="1" x14ac:dyDescent="0.25">
      <c r="A149" s="191">
        <v>3</v>
      </c>
      <c r="B149" s="131" t="str">
        <f>Fechas!D145</f>
        <v>ARCE</v>
      </c>
      <c r="C149" s="16">
        <v>5603.4399746019144</v>
      </c>
      <c r="D149" s="16">
        <v>4446.4724531566453</v>
      </c>
      <c r="E149" s="16">
        <v>4589.6022459675978</v>
      </c>
      <c r="F149" s="19"/>
      <c r="G149" s="129">
        <f t="shared" si="45"/>
        <v>4879.8382245753855</v>
      </c>
      <c r="H149" s="16">
        <v>5052.2281483679117</v>
      </c>
      <c r="I149" s="16">
        <v>6011.4674839023755</v>
      </c>
      <c r="J149" s="16">
        <v>3843.0322648789365</v>
      </c>
      <c r="K149" s="19"/>
      <c r="L149" s="129">
        <f t="shared" si="46"/>
        <v>4968.9092990497411</v>
      </c>
      <c r="M149" s="176"/>
      <c r="N149" s="132" t="str">
        <f t="shared" si="52"/>
        <v>LG TOBIANO</v>
      </c>
      <c r="O149" s="129">
        <f t="shared" si="53"/>
        <v>4634.5710294870905</v>
      </c>
      <c r="P149" s="125" t="str">
        <f t="shared" si="54"/>
        <v>FD20WW0506 (HB4)</v>
      </c>
      <c r="Q149" s="129">
        <f t="shared" si="55"/>
        <v>4975.7466441996085</v>
      </c>
      <c r="R149" s="176"/>
      <c r="S149" s="227" t="str">
        <f t="shared" si="56"/>
        <v>FD20WW0506 (HB4)</v>
      </c>
      <c r="T149" s="176">
        <f t="shared" si="57"/>
        <v>4975.7466441996085</v>
      </c>
      <c r="U149" s="223">
        <f t="shared" si="51"/>
        <v>4480.4717103207686</v>
      </c>
      <c r="AA149" s="115">
        <f>ROWS($B$140:B149)</f>
        <v>10</v>
      </c>
      <c r="AB149" s="138">
        <f t="array" ref="AB149">IFERROR(AVERAGE(IF(C149:F149&gt;1,C149:F149)),0)</f>
        <v>4879.8382245753855</v>
      </c>
      <c r="AC149" s="130">
        <f t="array" ref="AC149">AB149+(COUNTIFS($AB$140:$AB149,AB149)-1)*0.00001</f>
        <v>4879.8382245753855</v>
      </c>
      <c r="AD149" s="138">
        <f t="shared" si="58"/>
        <v>4634.5710294870905</v>
      </c>
      <c r="AE149" s="140">
        <f t="shared" si="59"/>
        <v>28</v>
      </c>
      <c r="AF149" s="120" t="str">
        <f t="shared" si="60"/>
        <v>LG TOBIANO</v>
      </c>
      <c r="AG149" s="96"/>
      <c r="AH149" s="139">
        <f t="array" ref="AH149">IFERROR(AVERAGE(IF(H149:K149&gt;1,H149:K149)),0)</f>
        <v>4968.9092990497411</v>
      </c>
      <c r="AI149" s="127">
        <f t="array" ref="AI149">AH149+(COUNTIFS($AH$140:$AH149,AH149)-1)*0.00001</f>
        <v>4968.9092990497411</v>
      </c>
      <c r="AJ149" s="127">
        <f t="shared" si="61"/>
        <v>4975.7466441996085</v>
      </c>
      <c r="AK149" s="140">
        <f t="shared" si="62"/>
        <v>18</v>
      </c>
      <c r="AL149" s="120" t="str">
        <f t="shared" si="63"/>
        <v>FD20WW0506 (HB4)</v>
      </c>
    </row>
    <row r="150" spans="1:38" ht="15" customHeight="1" x14ac:dyDescent="0.25">
      <c r="A150" s="191">
        <v>3</v>
      </c>
      <c r="B150" s="131" t="str">
        <f>Fechas!D146</f>
        <v>AROMO</v>
      </c>
      <c r="C150" s="16">
        <v>4717.6023001652056</v>
      </c>
      <c r="D150" s="16">
        <v>3646.9977402742352</v>
      </c>
      <c r="E150" s="16">
        <v>4202.5817139216315</v>
      </c>
      <c r="F150" s="19"/>
      <c r="G150" s="129">
        <f t="shared" si="45"/>
        <v>4189.0605847870238</v>
      </c>
      <c r="H150" s="16">
        <v>3598.8871259651951</v>
      </c>
      <c r="I150" s="16">
        <v>4460.5027153843648</v>
      </c>
      <c r="J150" s="16">
        <v>4721.9549632768949</v>
      </c>
      <c r="K150" s="19"/>
      <c r="L150" s="129">
        <f t="shared" si="46"/>
        <v>4260.4482682088183</v>
      </c>
      <c r="M150" s="176"/>
      <c r="N150" s="132" t="str">
        <f t="shared" si="52"/>
        <v>KLEIN LEYENDA</v>
      </c>
      <c r="O150" s="129">
        <f t="shared" si="53"/>
        <v>4611.6376886980242</v>
      </c>
      <c r="P150" s="125" t="str">
        <f t="shared" si="54"/>
        <v>ARCE</v>
      </c>
      <c r="Q150" s="129">
        <f t="shared" si="55"/>
        <v>4968.9092990497411</v>
      </c>
      <c r="R150" s="176"/>
      <c r="S150" s="227" t="str">
        <f t="shared" si="56"/>
        <v>ARCE</v>
      </c>
      <c r="T150" s="176">
        <f t="shared" si="57"/>
        <v>4968.9092990497411</v>
      </c>
      <c r="U150" s="223">
        <f t="shared" si="51"/>
        <v>4879.8382245753855</v>
      </c>
      <c r="AA150" s="115">
        <f>ROWS($B$140:B150)</f>
        <v>11</v>
      </c>
      <c r="AB150" s="138">
        <f t="array" ref="AB150">IFERROR(AVERAGE(IF(C150:F150&gt;1,C150:F150)),0)</f>
        <v>4189.0605847870238</v>
      </c>
      <c r="AC150" s="130">
        <f t="array" ref="AC150">AB150+(COUNTIFS($AB$140:$AB150,AB150)-1)*0.00001</f>
        <v>4189.0605847870238</v>
      </c>
      <c r="AD150" s="138">
        <f t="shared" si="58"/>
        <v>4611.6376886980242</v>
      </c>
      <c r="AE150" s="140">
        <f t="shared" si="59"/>
        <v>24</v>
      </c>
      <c r="AF150" s="120" t="str">
        <f t="shared" si="60"/>
        <v>KLEIN LEYENDA</v>
      </c>
      <c r="AG150" s="96"/>
      <c r="AH150" s="139">
        <f t="array" ref="AH150">IFERROR(AVERAGE(IF(H150:K150&gt;1,H150:K150)),0)</f>
        <v>4260.4482682088183</v>
      </c>
      <c r="AI150" s="127">
        <f t="array" ref="AI150">AH150+(COUNTIFS($AH$140:$AH150,AH150)-1)*0.00001</f>
        <v>4260.4482682088183</v>
      </c>
      <c r="AJ150" s="127">
        <f t="shared" si="61"/>
        <v>4968.9092990497411</v>
      </c>
      <c r="AK150" s="140">
        <f t="shared" si="62"/>
        <v>10</v>
      </c>
      <c r="AL150" s="120" t="str">
        <f t="shared" si="63"/>
        <v>ARCE</v>
      </c>
    </row>
    <row r="151" spans="1:38" ht="15" customHeight="1" x14ac:dyDescent="0.25">
      <c r="A151" s="191">
        <v>3</v>
      </c>
      <c r="B151" s="131" t="str">
        <f>Fechas!D147</f>
        <v>BAGUETTE 525</v>
      </c>
      <c r="C151" s="16">
        <v>5132.5287747686389</v>
      </c>
      <c r="D151" s="16">
        <v>4108.9108910891082</v>
      </c>
      <c r="E151" s="16">
        <v>4115.9099298634192</v>
      </c>
      <c r="F151" s="19"/>
      <c r="G151" s="129">
        <f t="shared" si="45"/>
        <v>4452.4498652403881</v>
      </c>
      <c r="H151" s="16">
        <v>5109.2615264954729</v>
      </c>
      <c r="I151" s="16">
        <v>5079.4671433462845</v>
      </c>
      <c r="J151" s="16">
        <v>4963.2897090669421</v>
      </c>
      <c r="K151" s="19"/>
      <c r="L151" s="129">
        <f t="shared" si="46"/>
        <v>5050.6727929695662</v>
      </c>
      <c r="M151" s="176"/>
      <c r="N151" s="132" t="str">
        <f t="shared" si="52"/>
        <v>ACA 605</v>
      </c>
      <c r="O151" s="129">
        <f t="shared" si="53"/>
        <v>4589.2162691039557</v>
      </c>
      <c r="P151" s="125" t="str">
        <f t="shared" si="54"/>
        <v>MIGNON</v>
      </c>
      <c r="Q151" s="129">
        <f t="shared" si="55"/>
        <v>4942.2840516635006</v>
      </c>
      <c r="R151" s="176"/>
      <c r="S151" s="227" t="str">
        <f t="shared" si="56"/>
        <v>MIGNON</v>
      </c>
      <c r="T151" s="176">
        <f t="shared" si="57"/>
        <v>4942.2840516635006</v>
      </c>
      <c r="U151" s="223">
        <f t="shared" si="51"/>
        <v>4328.4987304374672</v>
      </c>
      <c r="AA151" s="115">
        <f>ROWS($B$140:B151)</f>
        <v>12</v>
      </c>
      <c r="AB151" s="138">
        <f t="array" ref="AB151">IFERROR(AVERAGE(IF(C151:F151&gt;1,C151:F151)),0)</f>
        <v>4452.4498652403881</v>
      </c>
      <c r="AC151" s="130">
        <f t="array" ref="AC151">AB151+(COUNTIFS($AB$140:$AB151,AB151)-1)*0.00001</f>
        <v>4452.4498652403881</v>
      </c>
      <c r="AD151" s="138">
        <f t="shared" si="58"/>
        <v>4589.2162691039557</v>
      </c>
      <c r="AE151" s="140">
        <f t="shared" si="59"/>
        <v>5</v>
      </c>
      <c r="AF151" s="120" t="str">
        <f t="shared" si="60"/>
        <v>ACA 605</v>
      </c>
      <c r="AG151" s="96"/>
      <c r="AH151" s="139">
        <f t="array" ref="AH151">IFERROR(AVERAGE(IF(H151:K151&gt;1,H151:K151)),0)</f>
        <v>5050.6727929695662</v>
      </c>
      <c r="AI151" s="127">
        <f t="array" ref="AI151">AH151+(COUNTIFS($AH$140:$AH151,AH151)-1)*0.00001</f>
        <v>5050.6727929695662</v>
      </c>
      <c r="AJ151" s="127">
        <f t="shared" si="61"/>
        <v>4942.2840516635006</v>
      </c>
      <c r="AK151" s="140">
        <f t="shared" si="62"/>
        <v>29</v>
      </c>
      <c r="AL151" s="120" t="str">
        <f t="shared" si="63"/>
        <v>MIGNON</v>
      </c>
    </row>
    <row r="152" spans="1:38" ht="15" customHeight="1" x14ac:dyDescent="0.25">
      <c r="A152" s="191">
        <v>3</v>
      </c>
      <c r="B152" s="131" t="str">
        <f>Fechas!D148</f>
        <v>BUCK AIMARÁ</v>
      </c>
      <c r="C152" s="16">
        <v>5833.188512643741</v>
      </c>
      <c r="D152" s="16">
        <v>5400.539001677761</v>
      </c>
      <c r="E152" s="16">
        <v>4227.7572459031981</v>
      </c>
      <c r="F152" s="19"/>
      <c r="G152" s="129">
        <f t="shared" si="45"/>
        <v>5153.8282534082327</v>
      </c>
      <c r="H152" s="16">
        <v>4722.44903509907</v>
      </c>
      <c r="I152" s="16">
        <v>5484.2023616887554</v>
      </c>
      <c r="J152" s="16">
        <v>4739.8354109512848</v>
      </c>
      <c r="K152" s="19"/>
      <c r="L152" s="129">
        <f t="shared" si="46"/>
        <v>4982.1622692463707</v>
      </c>
      <c r="M152" s="176"/>
      <c r="N152" s="132" t="str">
        <f t="shared" si="52"/>
        <v>575</v>
      </c>
      <c r="O152" s="129">
        <f t="shared" si="53"/>
        <v>4585.7415912383703</v>
      </c>
      <c r="P152" s="125" t="str">
        <f t="shared" si="54"/>
        <v>575</v>
      </c>
      <c r="Q152" s="129">
        <f t="shared" si="55"/>
        <v>4927.153791412341</v>
      </c>
      <c r="R152" s="176"/>
      <c r="S152" s="227" t="str">
        <f t="shared" si="56"/>
        <v>575</v>
      </c>
      <c r="T152" s="176">
        <f t="shared" si="57"/>
        <v>4927.153791412341</v>
      </c>
      <c r="U152" s="223">
        <f t="shared" si="51"/>
        <v>4585.7415912383703</v>
      </c>
      <c r="AA152" s="115">
        <f>ROWS($B$140:B152)</f>
        <v>13</v>
      </c>
      <c r="AB152" s="138">
        <f t="array" ref="AB152">IFERROR(AVERAGE(IF(C152:F152&gt;1,C152:F152)),0)</f>
        <v>5153.8282534082327</v>
      </c>
      <c r="AC152" s="130">
        <f t="array" ref="AC152">AB152+(COUNTIFS($AB$140:$AB152,AB152)-1)*0.00001</f>
        <v>5153.8282534082327</v>
      </c>
      <c r="AD152" s="138">
        <f t="shared" si="58"/>
        <v>4585.7415912383703</v>
      </c>
      <c r="AE152" s="140">
        <f t="shared" si="59"/>
        <v>1</v>
      </c>
      <c r="AF152" s="120" t="str">
        <f t="shared" si="60"/>
        <v>575</v>
      </c>
      <c r="AG152" s="96"/>
      <c r="AH152" s="139">
        <f t="array" ref="AH152">IFERROR(AVERAGE(IF(H152:K152&gt;1,H152:K152)),0)</f>
        <v>4982.1622692463707</v>
      </c>
      <c r="AI152" s="127">
        <f t="array" ref="AI152">AH152+(COUNTIFS($AH$140:$AH152,AH152)-1)*0.00001</f>
        <v>4982.1622692463707</v>
      </c>
      <c r="AJ152" s="127">
        <f t="shared" si="61"/>
        <v>4927.153791412341</v>
      </c>
      <c r="AK152" s="140">
        <f t="shared" si="62"/>
        <v>1</v>
      </c>
      <c r="AL152" s="120" t="str">
        <f t="shared" si="63"/>
        <v>575</v>
      </c>
    </row>
    <row r="153" spans="1:38" ht="15" customHeight="1" x14ac:dyDescent="0.25">
      <c r="A153" s="191">
        <v>3</v>
      </c>
      <c r="B153" s="131" t="str">
        <f>Fechas!D149</f>
        <v>BUCK BRAVÍO CL2</v>
      </c>
      <c r="C153" s="16">
        <v>4383.5946833086482</v>
      </c>
      <c r="D153" s="16">
        <v>4420.719591041262</v>
      </c>
      <c r="E153" s="16">
        <v>3957.8808335940194</v>
      </c>
      <c r="F153" s="19"/>
      <c r="G153" s="129">
        <f t="shared" si="45"/>
        <v>4254.0650359813098</v>
      </c>
      <c r="H153" s="16">
        <v>4388.0600597717166</v>
      </c>
      <c r="I153" s="16">
        <v>5250.0639774799265</v>
      </c>
      <c r="J153" s="16">
        <v>4687.1056104512536</v>
      </c>
      <c r="K153" s="19"/>
      <c r="L153" s="129">
        <f t="shared" si="46"/>
        <v>4775.0765492342989</v>
      </c>
      <c r="M153" s="176"/>
      <c r="N153" s="132" t="str">
        <f t="shared" si="52"/>
        <v>MS INTA BONAERENSE 423</v>
      </c>
      <c r="O153" s="129">
        <f t="shared" si="53"/>
        <v>4573.9226757595598</v>
      </c>
      <c r="P153" s="125" t="str">
        <f t="shared" si="54"/>
        <v>ÁLAMO</v>
      </c>
      <c r="Q153" s="129">
        <f t="shared" si="55"/>
        <v>4906.3843729068185</v>
      </c>
      <c r="R153" s="176"/>
      <c r="S153" s="227" t="str">
        <f t="shared" si="56"/>
        <v>ÁLAMO</v>
      </c>
      <c r="T153" s="176">
        <f t="shared" si="57"/>
        <v>4906.3843729068185</v>
      </c>
      <c r="U153" s="223">
        <f t="shared" si="51"/>
        <v>4116.7927060634065</v>
      </c>
      <c r="AA153" s="115">
        <f>ROWS($B$140:B153)</f>
        <v>14</v>
      </c>
      <c r="AB153" s="138">
        <f t="array" ref="AB153">IFERROR(AVERAGE(IF(C153:F153&gt;1,C153:F153)),0)</f>
        <v>4254.0650359813098</v>
      </c>
      <c r="AC153" s="130">
        <f t="array" ref="AC153">AB153+(COUNTIFS($AB$140:$AB153,AB153)-1)*0.00001</f>
        <v>4254.0650359813098</v>
      </c>
      <c r="AD153" s="138">
        <f t="shared" si="58"/>
        <v>4573.9226757595598</v>
      </c>
      <c r="AE153" s="140">
        <f t="shared" si="59"/>
        <v>32</v>
      </c>
      <c r="AF153" s="120" t="str">
        <f t="shared" si="60"/>
        <v>MS INTA BONAERENSE 423</v>
      </c>
      <c r="AG153" s="96"/>
      <c r="AH153" s="139">
        <f t="array" ref="AH153">IFERROR(AVERAGE(IF(H153:K153&gt;1,H153:K153)),0)</f>
        <v>4775.0765492342989</v>
      </c>
      <c r="AI153" s="127">
        <f t="array" ref="AI153">AH153+(COUNTIFS($AH$140:$AH153,AH153)-1)*0.00001</f>
        <v>4775.0765492342989</v>
      </c>
      <c r="AJ153" s="127">
        <f t="shared" si="61"/>
        <v>4906.3843729068185</v>
      </c>
      <c r="AK153" s="140">
        <f t="shared" si="62"/>
        <v>9</v>
      </c>
      <c r="AL153" s="120" t="str">
        <f t="shared" si="63"/>
        <v>ÁLAMO</v>
      </c>
    </row>
    <row r="154" spans="1:38" ht="15" customHeight="1" x14ac:dyDescent="0.25">
      <c r="A154" s="191">
        <v>3</v>
      </c>
      <c r="B154" s="131" t="str">
        <f>Fechas!D150</f>
        <v>BUCK COLIHUE</v>
      </c>
      <c r="C154" s="16">
        <v>2957.2482531185451</v>
      </c>
      <c r="D154" s="16">
        <v>3970.3294592194629</v>
      </c>
      <c r="E154" s="16">
        <v>4489.6656824198262</v>
      </c>
      <c r="F154" s="19"/>
      <c r="G154" s="129">
        <f t="shared" si="45"/>
        <v>3805.747798252612</v>
      </c>
      <c r="H154" s="16">
        <v>4580.9251135409904</v>
      </c>
      <c r="I154" s="16">
        <v>4791.3544103252989</v>
      </c>
      <c r="J154" s="16">
        <v>5300.0187174775319</v>
      </c>
      <c r="K154" s="19"/>
      <c r="L154" s="129">
        <f t="shared" si="46"/>
        <v>4890.766080447941</v>
      </c>
      <c r="M154" s="176"/>
      <c r="N154" s="132" t="str">
        <f t="shared" si="52"/>
        <v>RGT QUIRIKO</v>
      </c>
      <c r="O154" s="129">
        <f t="shared" si="53"/>
        <v>4542.7376250204297</v>
      </c>
      <c r="P154" s="125" t="str">
        <f t="shared" si="54"/>
        <v>BUCK COLIHUE</v>
      </c>
      <c r="Q154" s="129">
        <f t="shared" si="55"/>
        <v>4890.766080447941</v>
      </c>
      <c r="R154" s="176"/>
      <c r="S154" s="227" t="str">
        <f t="shared" si="56"/>
        <v>BUCK COLIHUE</v>
      </c>
      <c r="T154" s="176">
        <f t="shared" si="57"/>
        <v>4890.766080447941</v>
      </c>
      <c r="U154" s="223">
        <f t="shared" si="51"/>
        <v>3805.747798252612</v>
      </c>
      <c r="AA154" s="115">
        <f>ROWS($B$140:B154)</f>
        <v>15</v>
      </c>
      <c r="AB154" s="138">
        <f t="array" ref="AB154">IFERROR(AVERAGE(IF(C154:F154&gt;1,C154:F154)),0)</f>
        <v>3805.747798252612</v>
      </c>
      <c r="AC154" s="130">
        <f t="array" ref="AC154">AB154+(COUNTIFS($AB$140:$AB154,AB154)-1)*0.00001</f>
        <v>3805.747798252612</v>
      </c>
      <c r="AD154" s="138">
        <f t="shared" si="58"/>
        <v>4542.7376250204297</v>
      </c>
      <c r="AE154" s="140">
        <f t="shared" si="59"/>
        <v>34</v>
      </c>
      <c r="AF154" s="120" t="str">
        <f t="shared" si="60"/>
        <v>RGT QUIRIKO</v>
      </c>
      <c r="AG154" s="96"/>
      <c r="AH154" s="139">
        <f t="array" ref="AH154">IFERROR(AVERAGE(IF(H154:K154&gt;1,H154:K154)),0)</f>
        <v>4890.766080447941</v>
      </c>
      <c r="AI154" s="127">
        <f t="array" ref="AI154">AH154+(COUNTIFS($AH$140:$AH154,AH154)-1)*0.00001</f>
        <v>4890.766080447941</v>
      </c>
      <c r="AJ154" s="127">
        <f t="shared" si="61"/>
        <v>4890.766080447941</v>
      </c>
      <c r="AK154" s="140">
        <f t="shared" si="62"/>
        <v>15</v>
      </c>
      <c r="AL154" s="120" t="str">
        <f t="shared" si="63"/>
        <v>BUCK COLIHUE</v>
      </c>
    </row>
    <row r="155" spans="1:38" ht="15" customHeight="1" x14ac:dyDescent="0.25">
      <c r="A155" s="191">
        <v>3</v>
      </c>
      <c r="B155" s="131" t="str">
        <f>Fechas!D151</f>
        <v>BUCK FULGOR</v>
      </c>
      <c r="C155" s="16">
        <v>4412.8299116850021</v>
      </c>
      <c r="D155" s="16">
        <v>4764.8356591007077</v>
      </c>
      <c r="E155" s="16">
        <v>4794.5249200700364</v>
      </c>
      <c r="F155" s="19"/>
      <c r="G155" s="129">
        <f t="shared" si="45"/>
        <v>4657.3968302852491</v>
      </c>
      <c r="H155" s="16">
        <v>4739.6226213213067</v>
      </c>
      <c r="I155" s="16">
        <v>5728.5161371724416</v>
      </c>
      <c r="J155" s="16">
        <v>4812.8749958935659</v>
      </c>
      <c r="K155" s="19"/>
      <c r="L155" s="129">
        <f t="shared" si="46"/>
        <v>5093.6712514624378</v>
      </c>
      <c r="M155" s="176"/>
      <c r="N155" s="132" t="str">
        <f t="shared" si="52"/>
        <v>ACA 917</v>
      </c>
      <c r="O155" s="129">
        <f t="shared" si="53"/>
        <v>4540.9486968223273</v>
      </c>
      <c r="P155" s="125" t="str">
        <f t="shared" si="54"/>
        <v>BUCK BRAVÍO CL2</v>
      </c>
      <c r="Q155" s="129">
        <f t="shared" si="55"/>
        <v>4775.0765492342989</v>
      </c>
      <c r="R155" s="176"/>
      <c r="S155" s="227" t="str">
        <f t="shared" si="56"/>
        <v>BUCK BRAVÍO CL2</v>
      </c>
      <c r="T155" s="176">
        <f t="shared" si="57"/>
        <v>4775.0765492342989</v>
      </c>
      <c r="U155" s="223">
        <f t="shared" si="51"/>
        <v>4254.0650359813098</v>
      </c>
      <c r="AA155" s="115">
        <f>ROWS($B$140:B155)</f>
        <v>16</v>
      </c>
      <c r="AB155" s="138">
        <f t="array" ref="AB155">IFERROR(AVERAGE(IF(C155:F155&gt;1,C155:F155)),0)</f>
        <v>4657.3968302852491</v>
      </c>
      <c r="AC155" s="130">
        <f t="array" ref="AC155">AB155+(COUNTIFS($AB$140:$AB155,AB155)-1)*0.00001</f>
        <v>4657.3968302852491</v>
      </c>
      <c r="AD155" s="138">
        <f t="shared" si="58"/>
        <v>4540.9486968223273</v>
      </c>
      <c r="AE155" s="140">
        <f t="shared" si="59"/>
        <v>7</v>
      </c>
      <c r="AF155" s="120" t="str">
        <f t="shared" si="60"/>
        <v>ACA 917</v>
      </c>
      <c r="AG155" s="96"/>
      <c r="AH155" s="139">
        <f t="array" ref="AH155">IFERROR(AVERAGE(IF(H155:K155&gt;1,H155:K155)),0)</f>
        <v>5093.6712514624378</v>
      </c>
      <c r="AI155" s="127">
        <f t="array" ref="AI155">AH155+(COUNTIFS($AH$140:$AH155,AH155)-1)*0.00001</f>
        <v>5093.6712514624378</v>
      </c>
      <c r="AJ155" s="127">
        <f t="shared" si="61"/>
        <v>4775.0765492342989</v>
      </c>
      <c r="AK155" s="140">
        <f t="shared" si="62"/>
        <v>14</v>
      </c>
      <c r="AL155" s="120" t="str">
        <f t="shared" si="63"/>
        <v>BUCK BRAVÍO CL2</v>
      </c>
    </row>
    <row r="156" spans="1:38" ht="15" customHeight="1" x14ac:dyDescent="0.25">
      <c r="A156" s="191">
        <v>3</v>
      </c>
      <c r="B156" s="131" t="str">
        <f>Fechas!D152</f>
        <v>BUCK PRETAL</v>
      </c>
      <c r="C156" s="16">
        <v>4869.3815188653389</v>
      </c>
      <c r="D156" s="16">
        <v>4932.1706925161325</v>
      </c>
      <c r="E156" s="16">
        <v>5096.0344487036145</v>
      </c>
      <c r="F156" s="19"/>
      <c r="G156" s="129">
        <f t="shared" si="45"/>
        <v>4965.8622200283617</v>
      </c>
      <c r="H156" s="16">
        <v>5198.9629717923754</v>
      </c>
      <c r="I156" s="16">
        <v>4934.9461440955965</v>
      </c>
      <c r="J156" s="16">
        <v>4894.145679999373</v>
      </c>
      <c r="K156" s="19"/>
      <c r="L156" s="129">
        <f t="shared" si="46"/>
        <v>5009.3515986291141</v>
      </c>
      <c r="M156" s="176"/>
      <c r="N156" s="132" t="str">
        <f t="shared" si="52"/>
        <v>FD20WW0506 (HB4)</v>
      </c>
      <c r="O156" s="129">
        <f t="shared" si="53"/>
        <v>4480.4717103207686</v>
      </c>
      <c r="P156" s="125" t="str">
        <f t="shared" si="54"/>
        <v>NEO 30T23</v>
      </c>
      <c r="Q156" s="129">
        <f t="shared" si="55"/>
        <v>4764.2092793822312</v>
      </c>
      <c r="R156" s="176"/>
      <c r="S156" s="227" t="str">
        <f t="shared" si="56"/>
        <v>NEO 30T23</v>
      </c>
      <c r="T156" s="176">
        <f t="shared" si="57"/>
        <v>4764.2092793822312</v>
      </c>
      <c r="U156" s="223">
        <f t="shared" si="51"/>
        <v>5011.1846930062302</v>
      </c>
      <c r="AA156" s="115">
        <f>ROWS($B$140:B156)</f>
        <v>17</v>
      </c>
      <c r="AB156" s="138">
        <f t="array" ref="AB156">IFERROR(AVERAGE(IF(C156:F156&gt;1,C156:F156)),0)</f>
        <v>4965.8622200283617</v>
      </c>
      <c r="AC156" s="130">
        <f t="array" ref="AC156">AB156+(COUNTIFS($AB$140:$AB156,AB156)-1)*0.00001</f>
        <v>4965.8622200283617</v>
      </c>
      <c r="AD156" s="138">
        <f t="shared" si="58"/>
        <v>4480.4717103207686</v>
      </c>
      <c r="AE156" s="140">
        <f t="shared" si="59"/>
        <v>18</v>
      </c>
      <c r="AF156" s="120" t="str">
        <f t="shared" si="60"/>
        <v>FD20WW0506 (HB4)</v>
      </c>
      <c r="AG156" s="96"/>
      <c r="AH156" s="139">
        <f t="array" ref="AH156">IFERROR(AVERAGE(IF(H156:K156&gt;1,H156:K156)),0)</f>
        <v>5009.3515986291141</v>
      </c>
      <c r="AI156" s="127">
        <f t="array" ref="AI156">AH156+(COUNTIFS($AH$140:$AH156,AH156)-1)*0.00001</f>
        <v>5009.3515986291141</v>
      </c>
      <c r="AJ156" s="127">
        <f t="shared" si="61"/>
        <v>4764.2092793822312</v>
      </c>
      <c r="AK156" s="140">
        <f t="shared" si="62"/>
        <v>33</v>
      </c>
      <c r="AL156" s="120" t="str">
        <f t="shared" si="63"/>
        <v>NEO 30T23</v>
      </c>
    </row>
    <row r="157" spans="1:38" ht="15" customHeight="1" x14ac:dyDescent="0.25">
      <c r="A157" s="191">
        <v>3</v>
      </c>
      <c r="B157" s="131" t="str">
        <f>Fechas!D153</f>
        <v>FD20WW0506 (HB4)</v>
      </c>
      <c r="C157" s="16">
        <v>3982.2131655129269</v>
      </c>
      <c r="D157" s="16">
        <v>4580.0509846418072</v>
      </c>
      <c r="E157" s="16">
        <v>4879.1509808075707</v>
      </c>
      <c r="F157" s="19"/>
      <c r="G157" s="129">
        <f t="shared" si="45"/>
        <v>4480.4717103207686</v>
      </c>
      <c r="H157" s="16">
        <v>4573.5296872198714</v>
      </c>
      <c r="I157" s="16">
        <v>5323.9271778738057</v>
      </c>
      <c r="J157" s="16">
        <v>5029.7830675051491</v>
      </c>
      <c r="K157" s="19"/>
      <c r="L157" s="129">
        <f t="shared" si="46"/>
        <v>4975.7466441996085</v>
      </c>
      <c r="M157" s="176"/>
      <c r="N157" s="132" t="str">
        <f t="shared" si="52"/>
        <v>BAGUETTE 525</v>
      </c>
      <c r="O157" s="129">
        <f t="shared" si="53"/>
        <v>4452.4498652403881</v>
      </c>
      <c r="P157" s="125" t="str">
        <f t="shared" si="54"/>
        <v>LG TOBIANO</v>
      </c>
      <c r="Q157" s="129">
        <f t="shared" si="55"/>
        <v>4676.8508215099309</v>
      </c>
      <c r="R157" s="176"/>
      <c r="S157" s="227" t="str">
        <f t="shared" si="56"/>
        <v>LG TOBIANO</v>
      </c>
      <c r="T157" s="176">
        <f t="shared" si="57"/>
        <v>4676.8508215099309</v>
      </c>
      <c r="U157" s="223">
        <f t="shared" si="51"/>
        <v>4634.5710294870905</v>
      </c>
      <c r="AA157" s="115">
        <f>ROWS($B$140:B157)</f>
        <v>18</v>
      </c>
      <c r="AB157" s="138">
        <f t="array" ref="AB157">IFERROR(AVERAGE(IF(C157:F157&gt;1,C157:F157)),0)</f>
        <v>4480.4717103207686</v>
      </c>
      <c r="AC157" s="130">
        <f t="array" ref="AC157">AB157+(COUNTIFS($AB$140:$AB157,AB157)-1)*0.00001</f>
        <v>4480.4717103207686</v>
      </c>
      <c r="AD157" s="138">
        <f t="shared" si="58"/>
        <v>4452.4498652403881</v>
      </c>
      <c r="AE157" s="140">
        <f t="shared" si="59"/>
        <v>12</v>
      </c>
      <c r="AF157" s="120" t="str">
        <f t="shared" si="60"/>
        <v>BAGUETTE 525</v>
      </c>
      <c r="AG157" s="96"/>
      <c r="AH157" s="139">
        <f t="array" ref="AH157">IFERROR(AVERAGE(IF(H157:K157&gt;1,H157:K157)),0)</f>
        <v>4975.7466441996085</v>
      </c>
      <c r="AI157" s="127">
        <f t="array" ref="AI157">AH157+(COUNTIFS($AH$140:$AH157,AH157)-1)*0.00001</f>
        <v>4975.7466441996085</v>
      </c>
      <c r="AJ157" s="127">
        <f t="shared" si="61"/>
        <v>4676.8508215099309</v>
      </c>
      <c r="AK157" s="140">
        <f t="shared" si="62"/>
        <v>28</v>
      </c>
      <c r="AL157" s="120" t="str">
        <f t="shared" si="63"/>
        <v>LG TOBIANO</v>
      </c>
    </row>
    <row r="158" spans="1:38" ht="15" customHeight="1" x14ac:dyDescent="0.25">
      <c r="A158" s="191">
        <v>3</v>
      </c>
      <c r="B158" s="131" t="str">
        <f>Fechas!D154</f>
        <v>GINGKO</v>
      </c>
      <c r="C158" s="16">
        <v>5108.505128569208</v>
      </c>
      <c r="D158" s="16">
        <v>4082.6624737330226</v>
      </c>
      <c r="E158" s="16">
        <v>3697.9598081535587</v>
      </c>
      <c r="F158" s="19"/>
      <c r="G158" s="129">
        <f t="shared" si="45"/>
        <v>4296.3758034852626</v>
      </c>
      <c r="H158" s="16">
        <v>4803.700625324238</v>
      </c>
      <c r="I158" s="16">
        <v>4471.3083949991851</v>
      </c>
      <c r="J158" s="16">
        <v>4569.538004074815</v>
      </c>
      <c r="K158" s="19"/>
      <c r="L158" s="129">
        <f t="shared" si="46"/>
        <v>4614.8490081327463</v>
      </c>
      <c r="M158" s="176"/>
      <c r="N158" s="132" t="str">
        <f t="shared" si="52"/>
        <v>MIGNON</v>
      </c>
      <c r="O158" s="129">
        <f t="shared" si="53"/>
        <v>4328.4987304374672</v>
      </c>
      <c r="P158" s="125" t="str">
        <f t="shared" si="54"/>
        <v>KLEIN BALLESTA</v>
      </c>
      <c r="Q158" s="129">
        <f t="shared" si="55"/>
        <v>4668.5336281408318</v>
      </c>
      <c r="R158" s="176"/>
      <c r="S158" s="227" t="str">
        <f t="shared" si="56"/>
        <v>KLEIN BALLESTA</v>
      </c>
      <c r="T158" s="176">
        <f t="shared" si="57"/>
        <v>4668.5336281408318</v>
      </c>
      <c r="U158" s="223">
        <f t="shared" si="51"/>
        <v>4647.8045549855542</v>
      </c>
      <c r="AA158" s="115">
        <f>ROWS($B$140:B158)</f>
        <v>19</v>
      </c>
      <c r="AB158" s="138">
        <f t="array" ref="AB158">IFERROR(AVERAGE(IF(C158:F158&gt;1,C158:F158)),0)</f>
        <v>4296.3758034852626</v>
      </c>
      <c r="AC158" s="130">
        <f t="array" ref="AC158">AB158+(COUNTIFS($AB$140:$AB158,AB158)-1)*0.00001</f>
        <v>4296.3758034852626</v>
      </c>
      <c r="AD158" s="138">
        <f t="shared" si="58"/>
        <v>4328.4987304374672</v>
      </c>
      <c r="AE158" s="140">
        <f t="shared" si="59"/>
        <v>29</v>
      </c>
      <c r="AF158" s="120" t="str">
        <f t="shared" si="60"/>
        <v>MIGNON</v>
      </c>
      <c r="AG158" s="96"/>
      <c r="AH158" s="139">
        <f t="array" ref="AH158">IFERROR(AVERAGE(IF(H158:K158&gt;1,H158:K158)),0)</f>
        <v>4614.8490081327463</v>
      </c>
      <c r="AI158" s="127">
        <f t="array" ref="AI158">AH158+(COUNTIFS($AH$140:$AH158,AH158)-1)*0.00001</f>
        <v>4614.8490081327463</v>
      </c>
      <c r="AJ158" s="127">
        <f t="shared" si="61"/>
        <v>4668.5336281408318</v>
      </c>
      <c r="AK158" s="140">
        <f t="shared" si="62"/>
        <v>23</v>
      </c>
      <c r="AL158" s="120" t="str">
        <f t="shared" si="63"/>
        <v>KLEIN BALLESTA</v>
      </c>
    </row>
    <row r="159" spans="1:38" ht="15" customHeight="1" x14ac:dyDescent="0.25">
      <c r="A159" s="191">
        <v>3</v>
      </c>
      <c r="B159" s="131" t="str">
        <f>Fechas!D155</f>
        <v>IS CANARIO</v>
      </c>
      <c r="C159" s="16">
        <v>4559.323774825235</v>
      </c>
      <c r="D159" s="16">
        <v>3862.0955616737938</v>
      </c>
      <c r="E159" s="16">
        <v>4066.9588283180342</v>
      </c>
      <c r="F159" s="19"/>
      <c r="G159" s="129">
        <f t="shared" si="45"/>
        <v>4162.7927216056878</v>
      </c>
      <c r="H159" s="16">
        <v>3313.3425087466567</v>
      </c>
      <c r="I159" s="16">
        <v>3071.9851162978762</v>
      </c>
      <c r="J159" s="16">
        <v>3683.7075961719124</v>
      </c>
      <c r="K159" s="19"/>
      <c r="L159" s="129">
        <f t="shared" si="46"/>
        <v>3356.3450737388152</v>
      </c>
      <c r="M159" s="176"/>
      <c r="N159" s="132" t="str">
        <f t="shared" si="52"/>
        <v>JURAMENTO</v>
      </c>
      <c r="O159" s="129">
        <f t="shared" si="53"/>
        <v>4312.665414953849</v>
      </c>
      <c r="P159" s="125" t="str">
        <f t="shared" si="54"/>
        <v>ACA 921</v>
      </c>
      <c r="Q159" s="129">
        <f t="shared" si="55"/>
        <v>4631.7337032820851</v>
      </c>
      <c r="R159" s="176"/>
      <c r="S159" s="227" t="str">
        <f t="shared" si="56"/>
        <v>ACA 921</v>
      </c>
      <c r="T159" s="176">
        <f t="shared" si="57"/>
        <v>4631.7337032820851</v>
      </c>
      <c r="U159" s="223">
        <f t="shared" si="51"/>
        <v>3960.5744555089345</v>
      </c>
      <c r="AA159" s="115">
        <f>ROWS($B$140:B159)</f>
        <v>20</v>
      </c>
      <c r="AB159" s="138">
        <f t="array" ref="AB159">IFERROR(AVERAGE(IF(C159:F159&gt;1,C159:F159)),0)</f>
        <v>4162.7927216056878</v>
      </c>
      <c r="AC159" s="130">
        <f t="array" ref="AC159">AB159+(COUNTIFS($AB$140:$AB159,AB159)-1)*0.00001</f>
        <v>4162.7927216056878</v>
      </c>
      <c r="AD159" s="138">
        <f t="shared" si="58"/>
        <v>4312.665414953849</v>
      </c>
      <c r="AE159" s="140">
        <f t="shared" si="59"/>
        <v>22</v>
      </c>
      <c r="AF159" s="120" t="str">
        <f t="shared" si="60"/>
        <v>JURAMENTO</v>
      </c>
      <c r="AG159" s="96"/>
      <c r="AH159" s="139">
        <f t="array" ref="AH159">IFERROR(AVERAGE(IF(H159:K159&gt;1,H159:K159)),0)</f>
        <v>3356.3450737388152</v>
      </c>
      <c r="AI159" s="127">
        <f t="array" ref="AI159">AH159+(COUNTIFS($AH$140:$AH159,AH159)-1)*0.00001</f>
        <v>3356.3450737388152</v>
      </c>
      <c r="AJ159" s="127">
        <f t="shared" si="61"/>
        <v>4631.7337032820851</v>
      </c>
      <c r="AK159" s="140">
        <f t="shared" si="62"/>
        <v>8</v>
      </c>
      <c r="AL159" s="120" t="str">
        <f t="shared" si="63"/>
        <v>ACA 921</v>
      </c>
    </row>
    <row r="160" spans="1:38" ht="15" customHeight="1" x14ac:dyDescent="0.25">
      <c r="A160" s="191">
        <v>3</v>
      </c>
      <c r="B160" s="131" t="str">
        <f>Fechas!D156</f>
        <v>IS TORDO</v>
      </c>
      <c r="C160" s="16">
        <v>3755.1942601788451</v>
      </c>
      <c r="D160" s="16">
        <v>4668.5171393344126</v>
      </c>
      <c r="E160" s="16">
        <v>3907.0171217134953</v>
      </c>
      <c r="F160" s="19"/>
      <c r="G160" s="129">
        <f t="shared" si="45"/>
        <v>4110.2428404089178</v>
      </c>
      <c r="H160" s="16">
        <v>4199.6236218803451</v>
      </c>
      <c r="I160" s="16">
        <v>4479.5635092168341</v>
      </c>
      <c r="J160" s="16">
        <v>3686.7164321944688</v>
      </c>
      <c r="K160" s="19"/>
      <c r="L160" s="129">
        <f t="shared" si="46"/>
        <v>4121.9678544305498</v>
      </c>
      <c r="M160" s="176"/>
      <c r="N160" s="132" t="str">
        <f t="shared" si="52"/>
        <v>GINGKO</v>
      </c>
      <c r="O160" s="129">
        <f t="shared" si="53"/>
        <v>4296.3758034852626</v>
      </c>
      <c r="P160" s="125" t="str">
        <f t="shared" si="54"/>
        <v>GINGKO</v>
      </c>
      <c r="Q160" s="129">
        <f t="shared" si="55"/>
        <v>4614.8490081327463</v>
      </c>
      <c r="R160" s="176"/>
      <c r="S160" s="227" t="str">
        <f t="shared" si="56"/>
        <v>GINGKO</v>
      </c>
      <c r="T160" s="176">
        <f t="shared" si="57"/>
        <v>4614.8490081327463</v>
      </c>
      <c r="U160" s="223">
        <f t="shared" si="51"/>
        <v>4296.3758034852626</v>
      </c>
      <c r="AA160" s="115">
        <f>ROWS($B$140:B160)</f>
        <v>21</v>
      </c>
      <c r="AB160" s="138">
        <f t="array" ref="AB160">IFERROR(AVERAGE(IF(C160:F160&gt;1,C160:F160)),0)</f>
        <v>4110.2428404089178</v>
      </c>
      <c r="AC160" s="130">
        <f t="array" ref="AC160">AB160+(COUNTIFS($AB$140:$AB160,AB160)-1)*0.00001</f>
        <v>4110.2428404089178</v>
      </c>
      <c r="AD160" s="138">
        <f t="shared" si="58"/>
        <v>4296.3758034852626</v>
      </c>
      <c r="AE160" s="140">
        <f t="shared" si="59"/>
        <v>19</v>
      </c>
      <c r="AF160" s="120" t="str">
        <f t="shared" si="60"/>
        <v>GINGKO</v>
      </c>
      <c r="AG160" s="96"/>
      <c r="AH160" s="139">
        <f t="array" ref="AH160">IFERROR(AVERAGE(IF(H160:K160&gt;1,H160:K160)),0)</f>
        <v>4121.9678544305498</v>
      </c>
      <c r="AI160" s="127">
        <f t="array" ref="AI160">AH160+(COUNTIFS($AH$140:$AH160,AH160)-1)*0.00001</f>
        <v>4121.9678544305498</v>
      </c>
      <c r="AJ160" s="127">
        <f t="shared" si="61"/>
        <v>4614.8490081327463</v>
      </c>
      <c r="AK160" s="140">
        <f t="shared" si="62"/>
        <v>19</v>
      </c>
      <c r="AL160" s="120" t="str">
        <f t="shared" si="63"/>
        <v>GINGKO</v>
      </c>
    </row>
    <row r="161" spans="1:38" ht="15" customHeight="1" x14ac:dyDescent="0.25">
      <c r="A161" s="191">
        <v>3</v>
      </c>
      <c r="B161" s="131" t="str">
        <f>Fechas!D157</f>
        <v>JURAMENTO</v>
      </c>
      <c r="C161" s="16">
        <v>4692.7642796575146</v>
      </c>
      <c r="D161" s="16">
        <v>3540.731704298903</v>
      </c>
      <c r="E161" s="16">
        <v>4704.5002609051298</v>
      </c>
      <c r="F161" s="19"/>
      <c r="G161" s="129">
        <f t="shared" si="45"/>
        <v>4312.665414953849</v>
      </c>
      <c r="H161" s="16">
        <v>4910.3409061115344</v>
      </c>
      <c r="I161" s="16">
        <v>4997.2895213853226</v>
      </c>
      <c r="J161" s="16">
        <v>3350.2987007072575</v>
      </c>
      <c r="K161" s="19"/>
      <c r="L161" s="129">
        <f t="shared" si="46"/>
        <v>4419.309709401371</v>
      </c>
      <c r="M161" s="176"/>
      <c r="N161" s="132" t="str">
        <f t="shared" si="52"/>
        <v>BUCK BRAVÍO CL2</v>
      </c>
      <c r="O161" s="129">
        <f t="shared" si="53"/>
        <v>4254.0650359813098</v>
      </c>
      <c r="P161" s="125" t="str">
        <f t="shared" si="54"/>
        <v>ZONDA</v>
      </c>
      <c r="Q161" s="129">
        <f t="shared" si="55"/>
        <v>4581.3543617204186</v>
      </c>
      <c r="R161" s="176"/>
      <c r="S161" s="227" t="str">
        <f t="shared" si="56"/>
        <v>ZONDA</v>
      </c>
      <c r="T161" s="176">
        <f t="shared" si="57"/>
        <v>4581.3543617204186</v>
      </c>
      <c r="U161" s="223">
        <f t="shared" si="51"/>
        <v>4978.3629212802907</v>
      </c>
      <c r="AA161" s="115">
        <f>ROWS($B$140:B161)</f>
        <v>22</v>
      </c>
      <c r="AB161" s="138">
        <f t="array" ref="AB161">IFERROR(AVERAGE(IF(C161:F161&gt;1,C161:F161)),0)</f>
        <v>4312.665414953849</v>
      </c>
      <c r="AC161" s="130">
        <f t="array" ref="AC161">AB161+(COUNTIFS($AB$140:$AB161,AB161)-1)*0.00001</f>
        <v>4312.665414953849</v>
      </c>
      <c r="AD161" s="138">
        <f t="shared" si="58"/>
        <v>4254.0650359813098</v>
      </c>
      <c r="AE161" s="140">
        <f t="shared" si="59"/>
        <v>14</v>
      </c>
      <c r="AF161" s="120" t="str">
        <f t="shared" si="60"/>
        <v>BUCK BRAVÍO CL2</v>
      </c>
      <c r="AG161" s="96"/>
      <c r="AH161" s="139">
        <f t="array" ref="AH161">IFERROR(AVERAGE(IF(H161:K161&gt;1,H161:K161)),0)</f>
        <v>4419.309709401371</v>
      </c>
      <c r="AI161" s="127">
        <f t="array" ref="AI161">AH161+(COUNTIFS($AH$140:$AH161,AH161)-1)*0.00001</f>
        <v>4419.309709401371</v>
      </c>
      <c r="AJ161" s="127">
        <f t="shared" si="61"/>
        <v>4581.3543617204186</v>
      </c>
      <c r="AK161" s="140">
        <f t="shared" si="62"/>
        <v>35</v>
      </c>
      <c r="AL161" s="120" t="str">
        <f t="shared" si="63"/>
        <v>ZONDA</v>
      </c>
    </row>
    <row r="162" spans="1:38" ht="15" customHeight="1" x14ac:dyDescent="0.25">
      <c r="A162" s="191">
        <v>3</v>
      </c>
      <c r="B162" s="131" t="str">
        <f>Fechas!D158</f>
        <v>KLEIN BALLESTA</v>
      </c>
      <c r="C162" s="16">
        <v>3768.7139655710912</v>
      </c>
      <c r="D162" s="16">
        <v>4558.0529867591349</v>
      </c>
      <c r="E162" s="16">
        <v>5616.6467126264361</v>
      </c>
      <c r="F162" s="19"/>
      <c r="G162" s="129">
        <f t="shared" si="45"/>
        <v>4647.8045549855542</v>
      </c>
      <c r="H162" s="16">
        <v>4358.5690436465648</v>
      </c>
      <c r="I162" s="16">
        <v>4337.3234613001086</v>
      </c>
      <c r="J162" s="16">
        <v>5309.7083794758219</v>
      </c>
      <c r="K162" s="19"/>
      <c r="L162" s="129">
        <f t="shared" si="46"/>
        <v>4668.5336281408318</v>
      </c>
      <c r="M162" s="176"/>
      <c r="N162" s="132" t="str">
        <f t="shared" si="52"/>
        <v>610 BAGUETTE</v>
      </c>
      <c r="O162" s="129">
        <f t="shared" si="53"/>
        <v>4236.9467347073723</v>
      </c>
      <c r="P162" s="125" t="str">
        <f t="shared" si="54"/>
        <v>ACA 604</v>
      </c>
      <c r="Q162" s="129">
        <f t="shared" si="55"/>
        <v>4463.8607065100259</v>
      </c>
      <c r="R162" s="176"/>
      <c r="S162" s="227" t="str">
        <f t="shared" si="56"/>
        <v>ACA 604</v>
      </c>
      <c r="T162" s="176">
        <f t="shared" si="57"/>
        <v>4463.8607065100259</v>
      </c>
      <c r="U162" s="223">
        <f t="shared" si="51"/>
        <v>4169.0389481788743</v>
      </c>
      <c r="AA162" s="115">
        <f>ROWS($B$140:B162)</f>
        <v>23</v>
      </c>
      <c r="AB162" s="138">
        <f t="array" ref="AB162">IFERROR(AVERAGE(IF(C162:F162&gt;1,C162:F162)),0)</f>
        <v>4647.8045549855542</v>
      </c>
      <c r="AC162" s="130">
        <f t="array" ref="AC162">AB162+(COUNTIFS($AB$140:$AB162,AB162)-1)*0.00001</f>
        <v>4647.8045549855542</v>
      </c>
      <c r="AD162" s="138">
        <f t="shared" si="58"/>
        <v>4236.9467347073723</v>
      </c>
      <c r="AE162" s="140">
        <f t="shared" si="59"/>
        <v>3</v>
      </c>
      <c r="AF162" s="120" t="str">
        <f t="shared" si="60"/>
        <v>610 BAGUETTE</v>
      </c>
      <c r="AG162" s="96"/>
      <c r="AH162" s="139">
        <f t="array" ref="AH162">IFERROR(AVERAGE(IF(H162:K162&gt;1,H162:K162)),0)</f>
        <v>4668.5336281408318</v>
      </c>
      <c r="AI162" s="127">
        <f t="array" ref="AI162">AH162+(COUNTIFS($AH$140:$AH162,AH162)-1)*0.00001</f>
        <v>4668.5336281408318</v>
      </c>
      <c r="AJ162" s="127">
        <f t="shared" si="61"/>
        <v>4463.8607065100259</v>
      </c>
      <c r="AK162" s="140">
        <f t="shared" si="62"/>
        <v>4</v>
      </c>
      <c r="AL162" s="120" t="str">
        <f t="shared" si="63"/>
        <v>ACA 604</v>
      </c>
    </row>
    <row r="163" spans="1:38" ht="15" customHeight="1" x14ac:dyDescent="0.25">
      <c r="A163" s="191">
        <v>3</v>
      </c>
      <c r="B163" s="131" t="str">
        <f>Fechas!D159</f>
        <v>KLEIN LEYENDA</v>
      </c>
      <c r="C163" s="16">
        <v>4663.755890108916</v>
      </c>
      <c r="D163" s="16">
        <v>4400.9368768493341</v>
      </c>
      <c r="E163" s="16">
        <v>4770.2202991358226</v>
      </c>
      <c r="F163" s="19"/>
      <c r="G163" s="129">
        <f t="shared" si="45"/>
        <v>4611.6376886980242</v>
      </c>
      <c r="H163" s="16">
        <v>4651.9377387922677</v>
      </c>
      <c r="I163" s="16">
        <v>5126.3769709314911</v>
      </c>
      <c r="J163" s="16">
        <v>5173.4335639877991</v>
      </c>
      <c r="K163" s="19"/>
      <c r="L163" s="129">
        <f t="shared" si="46"/>
        <v>4983.9160912371863</v>
      </c>
      <c r="M163" s="176"/>
      <c r="N163" s="132" t="str">
        <f t="shared" si="52"/>
        <v>ACA 607</v>
      </c>
      <c r="O163" s="129">
        <f t="shared" si="53"/>
        <v>4209.5578156617557</v>
      </c>
      <c r="P163" s="125" t="str">
        <f t="shared" si="54"/>
        <v>JURAMENTO</v>
      </c>
      <c r="Q163" s="129">
        <f t="shared" si="55"/>
        <v>4419.309709401371</v>
      </c>
      <c r="R163" s="176"/>
      <c r="S163" s="227" t="str">
        <f t="shared" si="56"/>
        <v>JURAMENTO</v>
      </c>
      <c r="T163" s="176">
        <f t="shared" si="57"/>
        <v>4419.309709401371</v>
      </c>
      <c r="U163" s="223">
        <f t="shared" si="51"/>
        <v>4312.665414953849</v>
      </c>
      <c r="AA163" s="115">
        <f>ROWS($B$140:B163)</f>
        <v>24</v>
      </c>
      <c r="AB163" s="138">
        <f t="array" ref="AB163">IFERROR(AVERAGE(IF(C163:F163&gt;1,C163:F163)),0)</f>
        <v>4611.6376886980242</v>
      </c>
      <c r="AC163" s="130">
        <f t="array" ref="AC163">AB163+(COUNTIFS($AB$140:$AB163,AB163)-1)*0.00001</f>
        <v>4611.6376886980242</v>
      </c>
      <c r="AD163" s="138">
        <f t="shared" si="58"/>
        <v>4209.5578156617557</v>
      </c>
      <c r="AE163" s="140">
        <f t="shared" si="59"/>
        <v>6</v>
      </c>
      <c r="AF163" s="120" t="str">
        <f t="shared" si="60"/>
        <v>ACA 607</v>
      </c>
      <c r="AG163" s="96"/>
      <c r="AH163" s="139">
        <f t="array" ref="AH163">IFERROR(AVERAGE(IF(H163:K163&gt;1,H163:K163)),0)</f>
        <v>4983.9160912371863</v>
      </c>
      <c r="AI163" s="127">
        <f t="array" ref="AI163">AH163+(COUNTIFS($AH$140:$AH163,AH163)-1)*0.00001</f>
        <v>4983.9160912371863</v>
      </c>
      <c r="AJ163" s="127">
        <f t="shared" si="61"/>
        <v>4419.309709401371</v>
      </c>
      <c r="AK163" s="140">
        <f t="shared" si="62"/>
        <v>22</v>
      </c>
      <c r="AL163" s="120" t="str">
        <f t="shared" si="63"/>
        <v>JURAMENTO</v>
      </c>
    </row>
    <row r="164" spans="1:38" ht="15" customHeight="1" x14ac:dyDescent="0.25">
      <c r="A164" s="191">
        <v>3</v>
      </c>
      <c r="B164" s="131" t="str">
        <f>Fechas!D160</f>
        <v>KLEIN LITIO</v>
      </c>
      <c r="C164" s="16">
        <v>3992.1454455898397</v>
      </c>
      <c r="D164" s="16">
        <v>3814.8370757367938</v>
      </c>
      <c r="E164" s="16">
        <v>4564.1942500486975</v>
      </c>
      <c r="F164" s="19"/>
      <c r="G164" s="129">
        <f t="shared" si="45"/>
        <v>4123.7255904584445</v>
      </c>
      <c r="H164" s="16">
        <v>3616.7034780691392</v>
      </c>
      <c r="I164" s="16">
        <v>4277.9090991452749</v>
      </c>
      <c r="J164" s="16">
        <v>4788.2380137777964</v>
      </c>
      <c r="K164" s="19"/>
      <c r="L164" s="129">
        <f t="shared" si="46"/>
        <v>4227.6168636640696</v>
      </c>
      <c r="M164" s="176"/>
      <c r="N164" s="132" t="str">
        <f t="shared" si="52"/>
        <v>AROMO</v>
      </c>
      <c r="O164" s="129">
        <f t="shared" si="53"/>
        <v>4189.0605847870238</v>
      </c>
      <c r="P164" s="125" t="str">
        <f t="shared" si="54"/>
        <v>ACA 607</v>
      </c>
      <c r="Q164" s="129">
        <f t="shared" si="55"/>
        <v>4345.556200160634</v>
      </c>
      <c r="R164" s="176"/>
      <c r="S164" s="227" t="str">
        <f t="shared" si="56"/>
        <v>ACA 607</v>
      </c>
      <c r="T164" s="176">
        <f t="shared" si="57"/>
        <v>4345.556200160634</v>
      </c>
      <c r="U164" s="223">
        <f t="shared" si="51"/>
        <v>4209.5578156617557</v>
      </c>
      <c r="AA164" s="115">
        <f>ROWS($B$140:B164)</f>
        <v>25</v>
      </c>
      <c r="AB164" s="138">
        <f t="array" ref="AB164">IFERROR(AVERAGE(IF(C164:F164&gt;1,C164:F164)),0)</f>
        <v>4123.7255904584445</v>
      </c>
      <c r="AC164" s="130">
        <f t="array" ref="AC164">AB164+(COUNTIFS($AB$140:$AB164,AB164)-1)*0.00001</f>
        <v>4123.7255904584445</v>
      </c>
      <c r="AD164" s="138">
        <f t="shared" si="58"/>
        <v>4189.0605847870238</v>
      </c>
      <c r="AE164" s="140">
        <f t="shared" si="59"/>
        <v>11</v>
      </c>
      <c r="AF164" s="120" t="str">
        <f t="shared" si="60"/>
        <v>AROMO</v>
      </c>
      <c r="AG164" s="96"/>
      <c r="AH164" s="139">
        <f t="array" ref="AH164">IFERROR(AVERAGE(IF(H164:K164&gt;1,H164:K164)),0)</f>
        <v>4227.6168636640696</v>
      </c>
      <c r="AI164" s="127">
        <f t="array" ref="AI164">AH164+(COUNTIFS($AH$140:$AH164,AH164)-1)*0.00001</f>
        <v>4227.6168636640696</v>
      </c>
      <c r="AJ164" s="127">
        <f t="shared" si="61"/>
        <v>4345.556200160634</v>
      </c>
      <c r="AK164" s="140">
        <f t="shared" si="62"/>
        <v>6</v>
      </c>
      <c r="AL164" s="120" t="str">
        <f t="shared" si="63"/>
        <v>ACA 607</v>
      </c>
    </row>
    <row r="165" spans="1:38" ht="15" customHeight="1" x14ac:dyDescent="0.25">
      <c r="A165" s="191">
        <v>3</v>
      </c>
      <c r="B165" s="131" t="str">
        <f>Fechas!D161</f>
        <v>LG MORO</v>
      </c>
      <c r="C165" s="16">
        <v>4289.9121749163505</v>
      </c>
      <c r="D165" s="16">
        <v>3967.7980183627897</v>
      </c>
      <c r="E165" s="16">
        <v>3865.3820623330189</v>
      </c>
      <c r="F165" s="19"/>
      <c r="G165" s="129">
        <f t="shared" si="45"/>
        <v>4041.03075187072</v>
      </c>
      <c r="H165" s="16">
        <v>4929.8936896543173</v>
      </c>
      <c r="I165" s="16">
        <v>3812.8564469818029</v>
      </c>
      <c r="J165" s="16">
        <v>3899.2213562959055</v>
      </c>
      <c r="K165" s="19"/>
      <c r="L165" s="129">
        <f t="shared" si="46"/>
        <v>4213.9904976440093</v>
      </c>
      <c r="M165" s="176"/>
      <c r="N165" s="132" t="str">
        <f t="shared" si="52"/>
        <v>ACA 604</v>
      </c>
      <c r="O165" s="129">
        <f t="shared" si="53"/>
        <v>4169.0389481788743</v>
      </c>
      <c r="P165" s="125" t="str">
        <f t="shared" si="54"/>
        <v>RGT QUIRIKO</v>
      </c>
      <c r="Q165" s="129">
        <f t="shared" si="55"/>
        <v>4317.7619771665968</v>
      </c>
      <c r="R165" s="176"/>
      <c r="S165" s="227" t="str">
        <f t="shared" si="56"/>
        <v>RGT QUIRIKO</v>
      </c>
      <c r="T165" s="176">
        <f t="shared" si="57"/>
        <v>4317.7619771665968</v>
      </c>
      <c r="U165" s="223">
        <f t="shared" si="51"/>
        <v>4542.7376250204297</v>
      </c>
      <c r="AA165" s="115">
        <f>ROWS($B$140:B165)</f>
        <v>26</v>
      </c>
      <c r="AB165" s="138">
        <f t="array" ref="AB165">IFERROR(AVERAGE(IF(C165:F165&gt;1,C165:F165)),0)</f>
        <v>4041.03075187072</v>
      </c>
      <c r="AC165" s="130">
        <f t="array" ref="AC165">AB165+(COUNTIFS($AB$140:$AB165,AB165)-1)*0.00001</f>
        <v>4041.03075187072</v>
      </c>
      <c r="AD165" s="138">
        <f t="shared" si="58"/>
        <v>4169.0389481788743</v>
      </c>
      <c r="AE165" s="140">
        <f t="shared" si="59"/>
        <v>4</v>
      </c>
      <c r="AF165" s="120" t="str">
        <f t="shared" si="60"/>
        <v>ACA 604</v>
      </c>
      <c r="AG165" s="96"/>
      <c r="AH165" s="139">
        <f t="array" ref="AH165">IFERROR(AVERAGE(IF(H165:K165&gt;1,H165:K165)),0)</f>
        <v>4213.9904976440093</v>
      </c>
      <c r="AI165" s="127">
        <f t="array" ref="AI165">AH165+(COUNTIFS($AH$140:$AH165,AH165)-1)*0.00001</f>
        <v>4213.9904976440093</v>
      </c>
      <c r="AJ165" s="127">
        <f t="shared" si="61"/>
        <v>4317.7619771665968</v>
      </c>
      <c r="AK165" s="140">
        <f t="shared" si="62"/>
        <v>34</v>
      </c>
      <c r="AL165" s="120" t="str">
        <f t="shared" si="63"/>
        <v>RGT QUIRIKO</v>
      </c>
    </row>
    <row r="166" spans="1:38" ht="15" customHeight="1" x14ac:dyDescent="0.25">
      <c r="A166" s="191">
        <v>3</v>
      </c>
      <c r="B166" s="131" t="str">
        <f>Fechas!D162</f>
        <v>LG PICAZO</v>
      </c>
      <c r="C166" s="16">
        <v>5159.2065732373658</v>
      </c>
      <c r="D166" s="16">
        <v>4905.5188036339277</v>
      </c>
      <c r="E166" s="16">
        <v>4706.6900876660102</v>
      </c>
      <c r="F166" s="19"/>
      <c r="G166" s="129">
        <f t="shared" si="45"/>
        <v>4923.8051548457688</v>
      </c>
      <c r="H166" s="16">
        <v>5660.3478600742628</v>
      </c>
      <c r="I166" s="16">
        <v>5139.9591794326452</v>
      </c>
      <c r="J166" s="16">
        <v>5569.2240884184548</v>
      </c>
      <c r="K166" s="19"/>
      <c r="L166" s="129">
        <f t="shared" si="46"/>
        <v>5456.510375975121</v>
      </c>
      <c r="M166" s="176"/>
      <c r="N166" s="132" t="str">
        <f t="shared" si="52"/>
        <v>IS CANARIO</v>
      </c>
      <c r="O166" s="129">
        <f t="shared" si="53"/>
        <v>4162.7927216056878</v>
      </c>
      <c r="P166" s="125" t="str">
        <f t="shared" si="54"/>
        <v>AROMO</v>
      </c>
      <c r="Q166" s="129">
        <f t="shared" si="55"/>
        <v>4260.4482682088183</v>
      </c>
      <c r="R166" s="176"/>
      <c r="S166" s="227" t="str">
        <f t="shared" si="56"/>
        <v>AROMO</v>
      </c>
      <c r="T166" s="176">
        <f t="shared" si="57"/>
        <v>4260.4482682088183</v>
      </c>
      <c r="U166" s="223">
        <f t="shared" si="51"/>
        <v>4189.0605847870238</v>
      </c>
      <c r="AA166" s="115">
        <f>ROWS($B$140:B166)</f>
        <v>27</v>
      </c>
      <c r="AB166" s="138">
        <f t="array" ref="AB166">IFERROR(AVERAGE(IF(C166:F166&gt;1,C166:F166)),0)</f>
        <v>4923.8051548457688</v>
      </c>
      <c r="AC166" s="130">
        <f t="array" ref="AC166">AB166+(COUNTIFS($AB$140:$AB166,AB166)-1)*0.00001</f>
        <v>4923.8051548457688</v>
      </c>
      <c r="AD166" s="138">
        <f t="shared" si="58"/>
        <v>4162.7927216056878</v>
      </c>
      <c r="AE166" s="140">
        <f t="shared" si="59"/>
        <v>20</v>
      </c>
      <c r="AF166" s="120" t="str">
        <f t="shared" si="60"/>
        <v>IS CANARIO</v>
      </c>
      <c r="AG166" s="96"/>
      <c r="AH166" s="139">
        <f t="array" ref="AH166">IFERROR(AVERAGE(IF(H166:K166&gt;1,H166:K166)),0)</f>
        <v>5456.510375975121</v>
      </c>
      <c r="AI166" s="127">
        <f t="array" ref="AI166">AH166+(COUNTIFS($AH$140:$AH166,AH166)-1)*0.00001</f>
        <v>5456.510375975121</v>
      </c>
      <c r="AJ166" s="127">
        <f t="shared" si="61"/>
        <v>4260.4482682088183</v>
      </c>
      <c r="AK166" s="140">
        <f t="shared" si="62"/>
        <v>11</v>
      </c>
      <c r="AL166" s="120" t="str">
        <f t="shared" si="63"/>
        <v>AROMO</v>
      </c>
    </row>
    <row r="167" spans="1:38" ht="15" customHeight="1" x14ac:dyDescent="0.25">
      <c r="A167" s="191">
        <v>3</v>
      </c>
      <c r="B167" s="131" t="str">
        <f>Fechas!D163</f>
        <v>LG TOBIANO</v>
      </c>
      <c r="C167" s="16">
        <v>4912.1314688671391</v>
      </c>
      <c r="D167" s="16">
        <v>4084.9324220834883</v>
      </c>
      <c r="E167" s="16">
        <v>4906.6491975106446</v>
      </c>
      <c r="F167" s="19"/>
      <c r="G167" s="129">
        <f t="shared" si="45"/>
        <v>4634.5710294870905</v>
      </c>
      <c r="H167" s="16">
        <v>5004.9064335385347</v>
      </c>
      <c r="I167" s="16">
        <v>4115.2091462231147</v>
      </c>
      <c r="J167" s="16">
        <v>4910.4368847681453</v>
      </c>
      <c r="K167" s="19"/>
      <c r="L167" s="129">
        <f t="shared" si="46"/>
        <v>4676.8508215099309</v>
      </c>
      <c r="M167" s="176"/>
      <c r="N167" s="132" t="str">
        <f t="shared" si="52"/>
        <v>KLEIN LITIO</v>
      </c>
      <c r="O167" s="129">
        <f t="shared" si="53"/>
        <v>4123.7255904584445</v>
      </c>
      <c r="P167" s="125" t="str">
        <f t="shared" si="54"/>
        <v>KLEIN LITIO</v>
      </c>
      <c r="Q167" s="129">
        <f t="shared" si="55"/>
        <v>4227.6168636640696</v>
      </c>
      <c r="R167" s="176"/>
      <c r="S167" s="227" t="str">
        <f t="shared" si="56"/>
        <v>KLEIN LITIO</v>
      </c>
      <c r="T167" s="176">
        <f t="shared" si="57"/>
        <v>4227.6168636640696</v>
      </c>
      <c r="U167" s="223">
        <f t="shared" si="51"/>
        <v>4123.7255904584445</v>
      </c>
      <c r="AA167" s="115">
        <f>ROWS($B$140:B167)</f>
        <v>28</v>
      </c>
      <c r="AB167" s="138">
        <f t="array" ref="AB167">IFERROR(AVERAGE(IF(C167:F167&gt;1,C167:F167)),0)</f>
        <v>4634.5710294870905</v>
      </c>
      <c r="AC167" s="130">
        <f t="array" ref="AC167">AB167+(COUNTIFS($AB$140:$AB167,AB167)-1)*0.00001</f>
        <v>4634.5710294870905</v>
      </c>
      <c r="AD167" s="138">
        <f t="shared" si="58"/>
        <v>4123.7255904584445</v>
      </c>
      <c r="AE167" s="140">
        <f t="shared" si="59"/>
        <v>25</v>
      </c>
      <c r="AF167" s="120" t="str">
        <f t="shared" si="60"/>
        <v>KLEIN LITIO</v>
      </c>
      <c r="AG167" s="96"/>
      <c r="AH167" s="139">
        <f t="array" ref="AH167">IFERROR(AVERAGE(IF(H167:K167&gt;1,H167:K167)),0)</f>
        <v>4676.8508215099309</v>
      </c>
      <c r="AI167" s="127">
        <f t="array" ref="AI167">AH167+(COUNTIFS($AH$140:$AH167,AH167)-1)*0.00001</f>
        <v>4676.8508215099309</v>
      </c>
      <c r="AJ167" s="127">
        <f t="shared" si="61"/>
        <v>4227.6168636640696</v>
      </c>
      <c r="AK167" s="140">
        <f t="shared" si="62"/>
        <v>25</v>
      </c>
      <c r="AL167" s="120" t="str">
        <f t="shared" si="63"/>
        <v>KLEIN LITIO</v>
      </c>
    </row>
    <row r="168" spans="1:38" ht="15" customHeight="1" x14ac:dyDescent="0.25">
      <c r="A168" s="191">
        <v>3</v>
      </c>
      <c r="B168" s="131" t="str">
        <f>Fechas!D164</f>
        <v>MIGNON</v>
      </c>
      <c r="C168" s="16">
        <v>4555.1144547640251</v>
      </c>
      <c r="D168" s="16">
        <v>4109.9907103781752</v>
      </c>
      <c r="E168" s="16">
        <v>4320.3910261702013</v>
      </c>
      <c r="F168" s="19"/>
      <c r="G168" s="129">
        <f t="shared" si="45"/>
        <v>4328.4987304374672</v>
      </c>
      <c r="H168" s="16">
        <v>4689.1375941817587</v>
      </c>
      <c r="I168" s="16">
        <v>5161.8855642359067</v>
      </c>
      <c r="J168" s="16">
        <v>4975.8289965728354</v>
      </c>
      <c r="K168" s="19"/>
      <c r="L168" s="129">
        <f t="shared" si="46"/>
        <v>4942.2840516635006</v>
      </c>
      <c r="M168" s="176"/>
      <c r="N168" s="132" t="str">
        <f t="shared" si="52"/>
        <v>ÁLAMO</v>
      </c>
      <c r="O168" s="129">
        <f t="shared" si="53"/>
        <v>4116.7927060634065</v>
      </c>
      <c r="P168" s="125" t="str">
        <f t="shared" si="54"/>
        <v>LG MORO</v>
      </c>
      <c r="Q168" s="129">
        <f t="shared" si="55"/>
        <v>4213.9904976440093</v>
      </c>
      <c r="R168" s="176"/>
      <c r="S168" s="227" t="str">
        <f t="shared" si="56"/>
        <v>LG MORO</v>
      </c>
      <c r="T168" s="176">
        <f t="shared" si="57"/>
        <v>4213.9904976440093</v>
      </c>
      <c r="U168" s="223">
        <f t="shared" si="51"/>
        <v>4041.03075187072</v>
      </c>
      <c r="AA168" s="115">
        <f>ROWS($B$140:B168)</f>
        <v>29</v>
      </c>
      <c r="AB168" s="138">
        <f t="array" ref="AB168">IFERROR(AVERAGE(IF(C168:F168&gt;1,C168:F168)),0)</f>
        <v>4328.4987304374672</v>
      </c>
      <c r="AC168" s="130">
        <f t="array" ref="AC168">AB168+(COUNTIFS($AB$140:$AB168,AB168)-1)*0.00001</f>
        <v>4328.4987304374672</v>
      </c>
      <c r="AD168" s="138">
        <f t="shared" si="58"/>
        <v>4116.7927060634065</v>
      </c>
      <c r="AE168" s="140">
        <f t="shared" si="59"/>
        <v>9</v>
      </c>
      <c r="AF168" s="120" t="str">
        <f t="shared" si="60"/>
        <v>ÁLAMO</v>
      </c>
      <c r="AG168" s="96"/>
      <c r="AH168" s="139">
        <f t="array" ref="AH168">IFERROR(AVERAGE(IF(H168:K168&gt;1,H168:K168)),0)</f>
        <v>4942.2840516635006</v>
      </c>
      <c r="AI168" s="127">
        <f t="array" ref="AI168">AH168+(COUNTIFS($AH$140:$AH168,AH168)-1)*0.00001</f>
        <v>4942.2840516635006</v>
      </c>
      <c r="AJ168" s="127">
        <f t="shared" si="61"/>
        <v>4213.9904976440093</v>
      </c>
      <c r="AK168" s="140">
        <f t="shared" si="62"/>
        <v>26</v>
      </c>
      <c r="AL168" s="120" t="str">
        <f t="shared" si="63"/>
        <v>LG MORO</v>
      </c>
    </row>
    <row r="169" spans="1:38" ht="15" customHeight="1" x14ac:dyDescent="0.25">
      <c r="A169" s="191">
        <v>3</v>
      </c>
      <c r="B169" s="131" t="str">
        <f>Fechas!D165</f>
        <v>MS INTA 521</v>
      </c>
      <c r="C169" s="16">
        <v>3744.8236858787118</v>
      </c>
      <c r="D169" s="16">
        <v>3596.2798448316603</v>
      </c>
      <c r="E169" s="16">
        <v>3119.8701839263795</v>
      </c>
      <c r="F169" s="19"/>
      <c r="G169" s="129">
        <f t="shared" si="45"/>
        <v>3486.9912382122507</v>
      </c>
      <c r="H169" s="16">
        <v>3618.2945090977173</v>
      </c>
      <c r="I169" s="16">
        <v>3735.659845013311</v>
      </c>
      <c r="J169" s="16">
        <v>3731.5494536284677</v>
      </c>
      <c r="K169" s="19"/>
      <c r="L169" s="129">
        <f t="shared" si="46"/>
        <v>3695.1679359131654</v>
      </c>
      <c r="M169" s="176"/>
      <c r="N169" s="132" t="str">
        <f t="shared" si="52"/>
        <v>IS TORDO</v>
      </c>
      <c r="O169" s="129">
        <f t="shared" si="53"/>
        <v>4110.2428404089178</v>
      </c>
      <c r="P169" s="125" t="str">
        <f t="shared" si="54"/>
        <v>610 BAGUETTE</v>
      </c>
      <c r="Q169" s="129">
        <f t="shared" si="55"/>
        <v>4149.9532899827982</v>
      </c>
      <c r="R169" s="176"/>
      <c r="S169" s="227" t="str">
        <f t="shared" si="56"/>
        <v>610 BAGUETTE</v>
      </c>
      <c r="T169" s="176">
        <f t="shared" si="57"/>
        <v>4149.9532899827982</v>
      </c>
      <c r="U169" s="223">
        <f t="shared" si="51"/>
        <v>4236.9467347073723</v>
      </c>
      <c r="AA169" s="115">
        <f>ROWS($B$140:B169)</f>
        <v>30</v>
      </c>
      <c r="AB169" s="138">
        <f t="array" ref="AB169">IFERROR(AVERAGE(IF(C169:F169&gt;1,C169:F169)),0)</f>
        <v>3486.9912382122507</v>
      </c>
      <c r="AC169" s="130">
        <f t="array" ref="AC169">AB169+(COUNTIFS($AB$140:$AB169,AB169)-1)*0.00001</f>
        <v>3486.9912382122507</v>
      </c>
      <c r="AD169" s="138">
        <f t="shared" si="58"/>
        <v>4110.2428404089178</v>
      </c>
      <c r="AE169" s="140">
        <f t="shared" si="59"/>
        <v>21</v>
      </c>
      <c r="AF169" s="120" t="str">
        <f t="shared" si="60"/>
        <v>IS TORDO</v>
      </c>
      <c r="AG169" s="96"/>
      <c r="AH169" s="139">
        <f t="array" ref="AH169">IFERROR(AVERAGE(IF(H169:K169&gt;1,H169:K169)),0)</f>
        <v>3695.1679359131654</v>
      </c>
      <c r="AI169" s="127">
        <f t="array" ref="AI169">AH169+(COUNTIFS($AH$140:$AH169,AH169)-1)*0.00001</f>
        <v>3695.1679359131654</v>
      </c>
      <c r="AJ169" s="127">
        <f t="shared" si="61"/>
        <v>4149.9532899827982</v>
      </c>
      <c r="AK169" s="140">
        <f t="shared" si="62"/>
        <v>3</v>
      </c>
      <c r="AL169" s="120" t="str">
        <f t="shared" si="63"/>
        <v>610 BAGUETTE</v>
      </c>
    </row>
    <row r="170" spans="1:38" ht="15" customHeight="1" x14ac:dyDescent="0.25">
      <c r="A170" s="191">
        <v>3</v>
      </c>
      <c r="B170" s="131" t="str">
        <f>Fechas!D166</f>
        <v>MS INTA 924</v>
      </c>
      <c r="C170" s="16">
        <v>3919.745967613655</v>
      </c>
      <c r="D170" s="16">
        <v>3327.989934801089</v>
      </c>
      <c r="E170" s="16">
        <v>3576.4391960524422</v>
      </c>
      <c r="F170" s="19"/>
      <c r="G170" s="129">
        <f t="shared" si="45"/>
        <v>3608.0583661557289</v>
      </c>
      <c r="H170" s="16">
        <v>3410.6989048849518</v>
      </c>
      <c r="I170" s="16">
        <v>3489.8656478810603</v>
      </c>
      <c r="J170" s="16">
        <v>3526.0380986719556</v>
      </c>
      <c r="K170" s="19"/>
      <c r="L170" s="129">
        <f t="shared" si="46"/>
        <v>3475.5342171459893</v>
      </c>
      <c r="M170" s="176"/>
      <c r="N170" s="132" t="str">
        <f t="shared" si="52"/>
        <v>LG MORO</v>
      </c>
      <c r="O170" s="129">
        <f t="shared" si="53"/>
        <v>4041.03075187072</v>
      </c>
      <c r="P170" s="125" t="str">
        <f t="shared" si="54"/>
        <v>IS TORDO</v>
      </c>
      <c r="Q170" s="129">
        <f t="shared" si="55"/>
        <v>4121.9678544305498</v>
      </c>
      <c r="R170" s="176"/>
      <c r="S170" s="227" t="str">
        <f t="shared" si="56"/>
        <v>IS TORDO</v>
      </c>
      <c r="T170" s="176">
        <f t="shared" si="57"/>
        <v>4121.9678544305498</v>
      </c>
      <c r="U170" s="223">
        <f t="shared" si="51"/>
        <v>4110.2428404089178</v>
      </c>
      <c r="AA170" s="115">
        <f>ROWS($B$140:B170)</f>
        <v>31</v>
      </c>
      <c r="AB170" s="138">
        <f t="array" ref="AB170">IFERROR(AVERAGE(IF(C170:F170&gt;1,C170:F170)),0)</f>
        <v>3608.0583661557289</v>
      </c>
      <c r="AC170" s="130">
        <f t="array" ref="AC170">AB170+(COUNTIFS($AB$140:$AB170,AB170)-1)*0.00001</f>
        <v>3608.0583661557289</v>
      </c>
      <c r="AD170" s="138">
        <f t="shared" si="58"/>
        <v>4041.03075187072</v>
      </c>
      <c r="AE170" s="140">
        <f t="shared" si="59"/>
        <v>26</v>
      </c>
      <c r="AF170" s="120" t="str">
        <f t="shared" si="60"/>
        <v>LG MORO</v>
      </c>
      <c r="AG170" s="96"/>
      <c r="AH170" s="139">
        <f t="array" ref="AH170">IFERROR(AVERAGE(IF(H170:K170&gt;1,H170:K170)),0)</f>
        <v>3475.5342171459893</v>
      </c>
      <c r="AI170" s="127">
        <f t="array" ref="AI170">AH170+(COUNTIFS($AH$140:$AH170,AH170)-1)*0.00001</f>
        <v>3475.5342171459893</v>
      </c>
      <c r="AJ170" s="127">
        <f t="shared" si="61"/>
        <v>4121.9678544305498</v>
      </c>
      <c r="AK170" s="140">
        <f t="shared" si="62"/>
        <v>21</v>
      </c>
      <c r="AL170" s="120" t="str">
        <f t="shared" si="63"/>
        <v>IS TORDO</v>
      </c>
    </row>
    <row r="171" spans="1:38" ht="15" customHeight="1" x14ac:dyDescent="0.25">
      <c r="A171" s="191">
        <v>3</v>
      </c>
      <c r="B171" s="131" t="str">
        <f>Fechas!D167</f>
        <v>MS INTA BONAERENSE 423</v>
      </c>
      <c r="C171" s="16">
        <v>5058.2756243996355</v>
      </c>
      <c r="D171" s="16">
        <v>3897.0443806170674</v>
      </c>
      <c r="E171" s="16">
        <v>4766.4480222619768</v>
      </c>
      <c r="F171" s="19"/>
      <c r="G171" s="129">
        <f t="shared" si="45"/>
        <v>4573.9226757595598</v>
      </c>
      <c r="H171" s="16">
        <v>3878.6025137010161</v>
      </c>
      <c r="I171" s="16">
        <v>3538.1753130590346</v>
      </c>
      <c r="J171" s="16">
        <v>4316.9710432680022</v>
      </c>
      <c r="K171" s="19"/>
      <c r="L171" s="129">
        <f t="shared" si="46"/>
        <v>3911.2496233426841</v>
      </c>
      <c r="M171" s="176"/>
      <c r="N171" s="132" t="str">
        <f t="shared" si="52"/>
        <v>ACA 921</v>
      </c>
      <c r="O171" s="129">
        <f t="shared" si="53"/>
        <v>3960.5744555089345</v>
      </c>
      <c r="P171" s="125" t="str">
        <f t="shared" si="54"/>
        <v>MS INTA BONAERENSE 423</v>
      </c>
      <c r="Q171" s="129">
        <f t="shared" si="55"/>
        <v>3911.2496233426841</v>
      </c>
      <c r="R171" s="176"/>
      <c r="S171" s="227" t="str">
        <f t="shared" si="56"/>
        <v>MS INTA BONAERENSE 423</v>
      </c>
      <c r="T171" s="176">
        <f t="shared" si="57"/>
        <v>3911.2496233426841</v>
      </c>
      <c r="U171" s="223">
        <f t="shared" si="51"/>
        <v>4573.9226757595598</v>
      </c>
      <c r="AA171" s="115">
        <f>ROWS($B$140:B171)</f>
        <v>32</v>
      </c>
      <c r="AB171" s="138">
        <f t="array" ref="AB171">IFERROR(AVERAGE(IF(C171:F171&gt;1,C171:F171)),0)</f>
        <v>4573.9226757595598</v>
      </c>
      <c r="AC171" s="130">
        <f t="array" ref="AC171">AB171+(COUNTIFS($AB$140:$AB171,AB171)-1)*0.00001</f>
        <v>4573.9226757595598</v>
      </c>
      <c r="AD171" s="138">
        <f t="shared" si="58"/>
        <v>3960.5744555089345</v>
      </c>
      <c r="AE171" s="140">
        <f t="shared" si="59"/>
        <v>8</v>
      </c>
      <c r="AF171" s="120" t="str">
        <f t="shared" si="60"/>
        <v>ACA 921</v>
      </c>
      <c r="AG171" s="96"/>
      <c r="AH171" s="139">
        <f t="array" ref="AH171">IFERROR(AVERAGE(IF(H171:K171&gt;1,H171:K171)),0)</f>
        <v>3911.2496233426841</v>
      </c>
      <c r="AI171" s="127">
        <f t="array" ref="AI171">AH171+(COUNTIFS($AH$140:$AH171,AH171)-1)*0.00001</f>
        <v>3911.2496233426841</v>
      </c>
      <c r="AJ171" s="127">
        <f t="shared" si="61"/>
        <v>3911.2496233426841</v>
      </c>
      <c r="AK171" s="140">
        <f t="shared" si="62"/>
        <v>32</v>
      </c>
      <c r="AL171" s="120" t="str">
        <f t="shared" si="63"/>
        <v>MS INTA BONAERENSE 423</v>
      </c>
    </row>
    <row r="172" spans="1:38" ht="15" customHeight="1" x14ac:dyDescent="0.25">
      <c r="A172" s="191">
        <v>3</v>
      </c>
      <c r="B172" s="131" t="str">
        <f>Fechas!D168</f>
        <v>NEO 30T23</v>
      </c>
      <c r="C172" s="16">
        <v>5183.2194255816021</v>
      </c>
      <c r="D172" s="16">
        <v>4309.6648540841688</v>
      </c>
      <c r="E172" s="16">
        <v>5540.6697993529206</v>
      </c>
      <c r="F172" s="19"/>
      <c r="G172" s="129">
        <f t="shared" si="45"/>
        <v>5011.1846930062302</v>
      </c>
      <c r="H172" s="16">
        <v>4321.3193736681187</v>
      </c>
      <c r="I172" s="16">
        <v>4959.1357679779121</v>
      </c>
      <c r="J172" s="16">
        <v>5012.1726965006619</v>
      </c>
      <c r="K172" s="19"/>
      <c r="L172" s="129">
        <f t="shared" si="46"/>
        <v>4764.2092793822312</v>
      </c>
      <c r="M172" s="176"/>
      <c r="N172" s="132" t="str">
        <f t="shared" si="52"/>
        <v>BUCK COLIHUE</v>
      </c>
      <c r="O172" s="129">
        <f t="shared" si="53"/>
        <v>3805.747798252612</v>
      </c>
      <c r="P172" s="125" t="str">
        <f t="shared" si="54"/>
        <v>MS INTA 521</v>
      </c>
      <c r="Q172" s="129">
        <f t="shared" si="55"/>
        <v>3695.1679359131654</v>
      </c>
      <c r="R172" s="176"/>
      <c r="S172" s="227" t="str">
        <f t="shared" si="56"/>
        <v>MS INTA 521</v>
      </c>
      <c r="T172" s="176">
        <f t="shared" si="57"/>
        <v>3695.1679359131654</v>
      </c>
      <c r="U172" s="223">
        <f t="shared" si="51"/>
        <v>3486.9912382122507</v>
      </c>
      <c r="AA172" s="115">
        <f>ROWS($B$140:B172)</f>
        <v>33</v>
      </c>
      <c r="AB172" s="138">
        <f t="array" ref="AB172">IFERROR(AVERAGE(IF(C172:F172&gt;1,C172:F172)),0)</f>
        <v>5011.1846930062302</v>
      </c>
      <c r="AC172" s="130">
        <f t="array" ref="AC172">AB172+(COUNTIFS($AB$140:$AB172,AB172)-1)*0.00001</f>
        <v>5011.1846930062302</v>
      </c>
      <c r="AD172" s="138">
        <f t="shared" si="58"/>
        <v>3805.747798252612</v>
      </c>
      <c r="AE172" s="140">
        <f t="shared" si="59"/>
        <v>15</v>
      </c>
      <c r="AF172" s="120" t="str">
        <f t="shared" si="60"/>
        <v>BUCK COLIHUE</v>
      </c>
      <c r="AG172" s="96"/>
      <c r="AH172" s="139">
        <f t="array" ref="AH172">IFERROR(AVERAGE(IF(H172:K172&gt;1,H172:K172)),0)</f>
        <v>4764.2092793822312</v>
      </c>
      <c r="AI172" s="127">
        <f t="array" ref="AI172">AH172+(COUNTIFS($AH$140:$AH172,AH172)-1)*0.00001</f>
        <v>4764.2092793822312</v>
      </c>
      <c r="AJ172" s="127">
        <f t="shared" si="61"/>
        <v>3695.1679359131654</v>
      </c>
      <c r="AK172" s="140">
        <f t="shared" si="62"/>
        <v>30</v>
      </c>
      <c r="AL172" s="120" t="str">
        <f t="shared" si="63"/>
        <v>MS INTA 521</v>
      </c>
    </row>
    <row r="173" spans="1:38" ht="15" customHeight="1" x14ac:dyDescent="0.25">
      <c r="A173" s="191">
        <v>3</v>
      </c>
      <c r="B173" s="131" t="str">
        <f>Fechas!D169</f>
        <v>RGT QUIRIKO</v>
      </c>
      <c r="C173" s="16">
        <v>3818.445314506449</v>
      </c>
      <c r="D173" s="16">
        <v>4481.00837143223</v>
      </c>
      <c r="E173" s="16">
        <v>5328.759189122612</v>
      </c>
      <c r="F173" s="19"/>
      <c r="G173" s="129">
        <f t="shared" si="45"/>
        <v>4542.7376250204297</v>
      </c>
      <c r="H173" s="16">
        <v>4368.8287354463437</v>
      </c>
      <c r="I173" s="16">
        <v>4270.3413499376647</v>
      </c>
      <c r="J173" s="16">
        <v>4314.1158461157838</v>
      </c>
      <c r="K173" s="19"/>
      <c r="L173" s="129">
        <f t="shared" si="46"/>
        <v>4317.7619771665968</v>
      </c>
      <c r="M173" s="176"/>
      <c r="N173" s="132" t="str">
        <f t="shared" si="52"/>
        <v>MS INTA 924</v>
      </c>
      <c r="O173" s="129">
        <f t="shared" si="53"/>
        <v>3608.0583661557289</v>
      </c>
      <c r="P173" s="125" t="str">
        <f t="shared" si="54"/>
        <v>MS INTA 924</v>
      </c>
      <c r="Q173" s="129">
        <f t="shared" si="55"/>
        <v>3475.5342171459893</v>
      </c>
      <c r="R173" s="176"/>
      <c r="S173" s="227" t="str">
        <f t="shared" si="56"/>
        <v>MS INTA 924</v>
      </c>
      <c r="T173" s="176">
        <f t="shared" si="57"/>
        <v>3475.5342171459893</v>
      </c>
      <c r="U173" s="223">
        <f t="shared" si="51"/>
        <v>3608.0583661557289</v>
      </c>
      <c r="AA173" s="115">
        <f>ROWS($B$140:B173)</f>
        <v>34</v>
      </c>
      <c r="AB173" s="138">
        <f t="array" ref="AB173">IFERROR(AVERAGE(IF(C173:F173&gt;1,C173:F173)),0)</f>
        <v>4542.7376250204297</v>
      </c>
      <c r="AC173" s="130">
        <f t="array" ref="AC173">AB173+(COUNTIFS($AB$140:$AB173,AB173)-1)*0.00001</f>
        <v>4542.7376250204297</v>
      </c>
      <c r="AD173" s="138">
        <f t="shared" si="58"/>
        <v>3608.0583661557289</v>
      </c>
      <c r="AE173" s="140">
        <f t="shared" si="59"/>
        <v>31</v>
      </c>
      <c r="AF173" s="120" t="str">
        <f t="shared" si="60"/>
        <v>MS INTA 924</v>
      </c>
      <c r="AG173" s="96"/>
      <c r="AH173" s="139">
        <f t="array" ref="AH173">IFERROR(AVERAGE(IF(H173:K173&gt;1,H173:K173)),0)</f>
        <v>4317.7619771665968</v>
      </c>
      <c r="AI173" s="127">
        <f t="array" ref="AI173">AH173+(COUNTIFS($AH$140:$AH173,AH173)-1)*0.00001</f>
        <v>4317.7619771665968</v>
      </c>
      <c r="AJ173" s="127">
        <f t="shared" si="61"/>
        <v>3475.5342171459893</v>
      </c>
      <c r="AK173" s="140">
        <f t="shared" si="62"/>
        <v>31</v>
      </c>
      <c r="AL173" s="120" t="str">
        <f t="shared" si="63"/>
        <v>MS INTA 924</v>
      </c>
    </row>
    <row r="174" spans="1:38" ht="15" customHeight="1" x14ac:dyDescent="0.25">
      <c r="A174" s="191">
        <v>3</v>
      </c>
      <c r="B174" s="131" t="str">
        <f>Fechas!D170</f>
        <v>ZONDA</v>
      </c>
      <c r="C174" s="16">
        <v>4863.4791478080488</v>
      </c>
      <c r="D174" s="16">
        <v>5611.2331693188635</v>
      </c>
      <c r="E174" s="16">
        <v>4460.376446713959</v>
      </c>
      <c r="F174" s="19"/>
      <c r="G174" s="129">
        <f t="shared" si="45"/>
        <v>4978.3629212802907</v>
      </c>
      <c r="H174" s="16">
        <v>4808.9033556594732</v>
      </c>
      <c r="I174" s="16">
        <v>4826.5101044724524</v>
      </c>
      <c r="J174" s="16">
        <v>4108.6496250293285</v>
      </c>
      <c r="K174" s="19"/>
      <c r="L174" s="129">
        <f t="shared" si="46"/>
        <v>4581.3543617204186</v>
      </c>
      <c r="M174" s="176"/>
      <c r="N174" s="132" t="str">
        <f t="shared" si="52"/>
        <v>MS INTA 521</v>
      </c>
      <c r="O174" s="129">
        <f t="shared" si="53"/>
        <v>3486.9912382122507</v>
      </c>
      <c r="P174" s="125" t="str">
        <f t="shared" si="54"/>
        <v>IS CANARIO</v>
      </c>
      <c r="Q174" s="129">
        <f t="shared" si="55"/>
        <v>3356.3450737388152</v>
      </c>
      <c r="R174" s="176"/>
      <c r="S174" s="227" t="str">
        <f t="shared" si="56"/>
        <v>IS CANARIO</v>
      </c>
      <c r="T174" s="176">
        <f t="shared" si="57"/>
        <v>3356.3450737388152</v>
      </c>
      <c r="U174" s="223">
        <f t="shared" si="51"/>
        <v>4162.7927216056878</v>
      </c>
      <c r="AA174" s="115">
        <f>ROWS($B$140:B174)</f>
        <v>35</v>
      </c>
      <c r="AB174" s="138">
        <f t="array" ref="AB174">IFERROR(AVERAGE(IF(C174:F174&gt;1,C174:F174)),0)</f>
        <v>4978.3629212802907</v>
      </c>
      <c r="AC174" s="130">
        <f t="array" ref="AC174">AB174+(COUNTIFS($AB$140:$AB174,AB174)-1)*0.00001</f>
        <v>4978.3629212802907</v>
      </c>
      <c r="AD174" s="138">
        <f t="shared" si="58"/>
        <v>3486.9912382122507</v>
      </c>
      <c r="AE174" s="140">
        <f t="shared" si="59"/>
        <v>30</v>
      </c>
      <c r="AF174" s="120" t="str">
        <f t="shared" si="60"/>
        <v>MS INTA 521</v>
      </c>
      <c r="AG174" s="96"/>
      <c r="AH174" s="139">
        <f t="array" ref="AH174">IFERROR(AVERAGE(IF(H174:K174&gt;1,H174:K174)),0)</f>
        <v>4581.3543617204186</v>
      </c>
      <c r="AI174" s="127">
        <f t="array" ref="AI174">AH174+(COUNTIFS($AH$140:$AH174,AH174)-1)*0.00001</f>
        <v>4581.3543617204186</v>
      </c>
      <c r="AJ174" s="127">
        <f t="shared" si="61"/>
        <v>3356.3450737388152</v>
      </c>
      <c r="AK174" s="140">
        <f t="shared" si="62"/>
        <v>20</v>
      </c>
      <c r="AL174" s="120" t="str">
        <f t="shared" si="63"/>
        <v>IS CANARIO</v>
      </c>
    </row>
    <row r="175" spans="1:38" ht="15" customHeight="1" x14ac:dyDescent="0.25">
      <c r="A175" s="191">
        <v>3</v>
      </c>
      <c r="B175" s="131">
        <f>Fechas!D171</f>
        <v>0</v>
      </c>
      <c r="C175" s="16"/>
      <c r="D175" s="16"/>
      <c r="E175" s="16"/>
      <c r="F175" s="19"/>
      <c r="G175" s="129">
        <f t="shared" si="45"/>
        <v>0</v>
      </c>
      <c r="H175" s="16"/>
      <c r="I175" s="16"/>
      <c r="J175" s="16"/>
      <c r="K175" s="19"/>
      <c r="L175" s="129">
        <f t="shared" si="46"/>
        <v>0</v>
      </c>
      <c r="M175" s="176"/>
      <c r="N175" s="132">
        <f t="shared" si="52"/>
        <v>0</v>
      </c>
      <c r="O175" s="129">
        <f t="shared" si="53"/>
        <v>2.4000000000000003E-4</v>
      </c>
      <c r="P175" s="125">
        <f t="shared" si="54"/>
        <v>0</v>
      </c>
      <c r="Q175" s="129">
        <f t="shared" si="55"/>
        <v>2.4000000000000003E-4</v>
      </c>
      <c r="R175" s="176"/>
      <c r="S175" s="227" t="str">
        <f>"MDS"</f>
        <v>MDS</v>
      </c>
      <c r="T175" s="176">
        <f ca="1">Q200</f>
        <v>727.62084283632669</v>
      </c>
      <c r="U175" s="223">
        <f ca="1">O200</f>
        <v>853.69172829217416</v>
      </c>
      <c r="AA175" s="115">
        <f>ROWS($B$140:B175)</f>
        <v>36</v>
      </c>
      <c r="AB175" s="138">
        <f t="array" ref="AB175">IFERROR(AVERAGE(IF(C175:F175&gt;1,C175:F175)),0)</f>
        <v>0</v>
      </c>
      <c r="AC175" s="130">
        <f t="array" ref="AC175">AB175+(COUNTIFS($AB$140:$AB175,AB175)-1)*0.00001</f>
        <v>0</v>
      </c>
      <c r="AD175" s="138">
        <f t="shared" si="58"/>
        <v>2.4000000000000003E-4</v>
      </c>
      <c r="AE175" s="140">
        <f t="shared" si="59"/>
        <v>0</v>
      </c>
      <c r="AF175" s="120">
        <f t="shared" si="60"/>
        <v>0</v>
      </c>
      <c r="AG175" s="96"/>
      <c r="AH175" s="139">
        <f t="array" ref="AH175">IFERROR(AVERAGE(IF(H175:K175&gt;1,H175:K175)),0)</f>
        <v>0</v>
      </c>
      <c r="AI175" s="127">
        <f t="array" ref="AI175">AH175+(COUNTIFS($AH$140:$AH175,AH175)-1)*0.00001</f>
        <v>0</v>
      </c>
      <c r="AJ175" s="127">
        <f t="shared" si="61"/>
        <v>2.4000000000000003E-4</v>
      </c>
      <c r="AK175" s="140">
        <f t="shared" si="62"/>
        <v>0</v>
      </c>
      <c r="AL175" s="120">
        <f t="shared" si="63"/>
        <v>0</v>
      </c>
    </row>
    <row r="176" spans="1:38" ht="15" customHeight="1" x14ac:dyDescent="0.25">
      <c r="A176" s="191">
        <v>3</v>
      </c>
      <c r="B176" s="131">
        <f>Fechas!D172</f>
        <v>0</v>
      </c>
      <c r="C176" s="16"/>
      <c r="D176" s="16"/>
      <c r="E176" s="16"/>
      <c r="F176" s="19"/>
      <c r="G176" s="129">
        <f t="shared" si="45"/>
        <v>1.0000000000000001E-5</v>
      </c>
      <c r="H176" s="16"/>
      <c r="I176" s="16"/>
      <c r="J176" s="16"/>
      <c r="K176" s="19"/>
      <c r="L176" s="129">
        <f t="shared" si="46"/>
        <v>1.0000000000000001E-5</v>
      </c>
      <c r="M176" s="176"/>
      <c r="N176" s="132">
        <f t="shared" si="52"/>
        <v>0</v>
      </c>
      <c r="O176" s="129">
        <f t="shared" si="53"/>
        <v>2.3000000000000001E-4</v>
      </c>
      <c r="P176" s="125">
        <f t="shared" si="54"/>
        <v>0</v>
      </c>
      <c r="Q176" s="129">
        <f t="shared" si="55"/>
        <v>2.3000000000000001E-4</v>
      </c>
      <c r="R176" s="176"/>
      <c r="S176" s="176"/>
      <c r="T176" s="176"/>
      <c r="U176" s="223"/>
      <c r="AA176" s="115">
        <f>ROWS($B$140:B176)</f>
        <v>37</v>
      </c>
      <c r="AB176" s="138">
        <f t="array" ref="AB176">IFERROR(AVERAGE(IF(C176:F176&gt;1,C176:F176)),0)</f>
        <v>0</v>
      </c>
      <c r="AC176" s="130">
        <f t="array" ref="AC176">AB176+(COUNTIFS($AB$140:$AB176,AB176)-1)*0.00001</f>
        <v>1.0000000000000001E-5</v>
      </c>
      <c r="AD176" s="138">
        <f t="shared" si="58"/>
        <v>2.3000000000000001E-4</v>
      </c>
      <c r="AE176" s="140">
        <f t="shared" si="59"/>
        <v>0</v>
      </c>
      <c r="AF176" s="120">
        <f t="shared" si="60"/>
        <v>0</v>
      </c>
      <c r="AG176" s="96"/>
      <c r="AH176" s="139">
        <f t="array" ref="AH176">IFERROR(AVERAGE(IF(H176:K176&gt;1,H176:K176)),0)</f>
        <v>0</v>
      </c>
      <c r="AI176" s="127">
        <f t="array" ref="AI176">AH176+(COUNTIFS($AH$140:$AH176,AH176)-1)*0.00001</f>
        <v>1.0000000000000001E-5</v>
      </c>
      <c r="AJ176" s="127">
        <f t="shared" si="61"/>
        <v>2.3000000000000001E-4</v>
      </c>
      <c r="AK176" s="140">
        <f t="shared" si="62"/>
        <v>0</v>
      </c>
      <c r="AL176" s="120">
        <f t="shared" si="63"/>
        <v>0</v>
      </c>
    </row>
    <row r="177" spans="1:38" ht="15" customHeight="1" x14ac:dyDescent="0.25">
      <c r="A177" s="191">
        <v>3</v>
      </c>
      <c r="B177" s="131">
        <f>Fechas!D173</f>
        <v>0</v>
      </c>
      <c r="C177" s="16"/>
      <c r="D177" s="16"/>
      <c r="E177" s="16"/>
      <c r="F177" s="19"/>
      <c r="G177" s="129">
        <f t="shared" si="45"/>
        <v>2.0000000000000002E-5</v>
      </c>
      <c r="H177" s="16"/>
      <c r="I177" s="16"/>
      <c r="J177" s="16"/>
      <c r="K177" s="19"/>
      <c r="L177" s="129">
        <f t="shared" si="46"/>
        <v>2.0000000000000002E-5</v>
      </c>
      <c r="M177" s="176"/>
      <c r="N177" s="132">
        <f t="shared" si="52"/>
        <v>0</v>
      </c>
      <c r="O177" s="129">
        <f t="shared" si="53"/>
        <v>2.2000000000000001E-4</v>
      </c>
      <c r="P177" s="125">
        <f t="shared" si="54"/>
        <v>0</v>
      </c>
      <c r="Q177" s="129">
        <f t="shared" si="55"/>
        <v>2.2000000000000001E-4</v>
      </c>
      <c r="R177" s="176"/>
      <c r="S177" s="176"/>
      <c r="T177" s="176"/>
      <c r="U177" s="223"/>
      <c r="AA177" s="115">
        <f>ROWS($B$140:B177)</f>
        <v>38</v>
      </c>
      <c r="AB177" s="138">
        <f t="array" ref="AB177">IFERROR(AVERAGE(IF(C177:F177&gt;1,C177:F177)),0)</f>
        <v>0</v>
      </c>
      <c r="AC177" s="130">
        <f t="array" ref="AC177">AB177+(COUNTIFS($AB$140:$AB177,AB177)-1)*0.00001</f>
        <v>2.0000000000000002E-5</v>
      </c>
      <c r="AD177" s="138">
        <f t="shared" si="58"/>
        <v>2.2000000000000001E-4</v>
      </c>
      <c r="AE177" s="140">
        <f t="shared" si="59"/>
        <v>0</v>
      </c>
      <c r="AF177" s="120">
        <f t="shared" si="60"/>
        <v>0</v>
      </c>
      <c r="AG177" s="96"/>
      <c r="AH177" s="139">
        <f t="array" ref="AH177">IFERROR(AVERAGE(IF(H177:K177&gt;1,H177:K177)),0)</f>
        <v>0</v>
      </c>
      <c r="AI177" s="127">
        <f t="array" ref="AI177">AH177+(COUNTIFS($AH$140:$AH177,AH177)-1)*0.00001</f>
        <v>2.0000000000000002E-5</v>
      </c>
      <c r="AJ177" s="127">
        <f t="shared" si="61"/>
        <v>2.2000000000000001E-4</v>
      </c>
      <c r="AK177" s="140">
        <f t="shared" si="62"/>
        <v>0</v>
      </c>
      <c r="AL177" s="120">
        <f t="shared" si="63"/>
        <v>0</v>
      </c>
    </row>
    <row r="178" spans="1:38" ht="15" customHeight="1" x14ac:dyDescent="0.25">
      <c r="A178" s="191">
        <v>3</v>
      </c>
      <c r="B178" s="131">
        <f>Fechas!D174</f>
        <v>0</v>
      </c>
      <c r="C178" s="16"/>
      <c r="D178" s="16"/>
      <c r="E178" s="16"/>
      <c r="F178" s="19"/>
      <c r="G178" s="129">
        <f t="shared" si="45"/>
        <v>3.0000000000000004E-5</v>
      </c>
      <c r="H178" s="16"/>
      <c r="I178" s="16"/>
      <c r="J178" s="16"/>
      <c r="K178" s="19"/>
      <c r="L178" s="129">
        <f t="shared" si="46"/>
        <v>3.0000000000000004E-5</v>
      </c>
      <c r="M178" s="176"/>
      <c r="N178" s="132">
        <f t="shared" si="52"/>
        <v>0</v>
      </c>
      <c r="O178" s="129">
        <f t="shared" si="53"/>
        <v>2.1000000000000001E-4</v>
      </c>
      <c r="P178" s="125">
        <f t="shared" si="54"/>
        <v>0</v>
      </c>
      <c r="Q178" s="129">
        <f t="shared" si="55"/>
        <v>2.1000000000000001E-4</v>
      </c>
      <c r="R178" s="176"/>
      <c r="S178" s="176"/>
      <c r="T178" s="176"/>
      <c r="U178" s="223"/>
      <c r="AA178" s="115">
        <f>ROWS($B$140:B178)</f>
        <v>39</v>
      </c>
      <c r="AB178" s="138">
        <f t="array" ref="AB178">IFERROR(AVERAGE(IF(C178:F178&gt;1,C178:F178)),0)</f>
        <v>0</v>
      </c>
      <c r="AC178" s="130">
        <f t="array" ref="AC178">AB178+(COUNTIFS($AB$140:$AB178,AB178)-1)*0.00001</f>
        <v>3.0000000000000004E-5</v>
      </c>
      <c r="AD178" s="138">
        <f t="shared" si="58"/>
        <v>2.1000000000000001E-4</v>
      </c>
      <c r="AE178" s="140">
        <f t="shared" si="59"/>
        <v>0</v>
      </c>
      <c r="AF178" s="120">
        <f t="shared" si="60"/>
        <v>0</v>
      </c>
      <c r="AG178" s="96"/>
      <c r="AH178" s="139">
        <f t="array" ref="AH178">IFERROR(AVERAGE(IF(H178:K178&gt;1,H178:K178)),0)</f>
        <v>0</v>
      </c>
      <c r="AI178" s="127">
        <f t="array" ref="AI178">AH178+(COUNTIFS($AH$140:$AH178,AH178)-1)*0.00001</f>
        <v>3.0000000000000004E-5</v>
      </c>
      <c r="AJ178" s="127">
        <f t="shared" si="61"/>
        <v>2.1000000000000001E-4</v>
      </c>
      <c r="AK178" s="140">
        <f t="shared" si="62"/>
        <v>0</v>
      </c>
      <c r="AL178" s="120">
        <f t="shared" si="63"/>
        <v>0</v>
      </c>
    </row>
    <row r="179" spans="1:38" ht="15" customHeight="1" x14ac:dyDescent="0.25">
      <c r="A179" s="191">
        <v>3</v>
      </c>
      <c r="B179" s="131">
        <f>Fechas!D175</f>
        <v>0</v>
      </c>
      <c r="C179" s="16"/>
      <c r="D179" s="16"/>
      <c r="E179" s="16"/>
      <c r="F179" s="19"/>
      <c r="G179" s="129">
        <f t="shared" si="45"/>
        <v>4.0000000000000003E-5</v>
      </c>
      <c r="H179" s="16"/>
      <c r="I179" s="16"/>
      <c r="J179" s="16"/>
      <c r="K179" s="19"/>
      <c r="L179" s="129">
        <f t="shared" si="46"/>
        <v>4.0000000000000003E-5</v>
      </c>
      <c r="M179" s="176"/>
      <c r="N179" s="132">
        <f t="shared" si="52"/>
        <v>0</v>
      </c>
      <c r="O179" s="129">
        <f t="shared" si="53"/>
        <v>2.0000000000000001E-4</v>
      </c>
      <c r="P179" s="125">
        <f t="shared" si="54"/>
        <v>0</v>
      </c>
      <c r="Q179" s="129">
        <f t="shared" si="55"/>
        <v>2.0000000000000001E-4</v>
      </c>
      <c r="R179" s="176"/>
      <c r="S179" s="176"/>
      <c r="T179" s="176"/>
      <c r="U179" s="223"/>
      <c r="AA179" s="115">
        <f>ROWS($B$140:B179)</f>
        <v>40</v>
      </c>
      <c r="AB179" s="138">
        <f t="array" ref="AB179">IFERROR(AVERAGE(IF(C179:F179&gt;1,C179:F179)),0)</f>
        <v>0</v>
      </c>
      <c r="AC179" s="130">
        <f t="array" ref="AC179">AB179+(COUNTIFS($AB$140:$AB179,AB179)-1)*0.00001</f>
        <v>4.0000000000000003E-5</v>
      </c>
      <c r="AD179" s="138">
        <f t="shared" si="58"/>
        <v>2.0000000000000001E-4</v>
      </c>
      <c r="AE179" s="140">
        <f t="shared" si="59"/>
        <v>0</v>
      </c>
      <c r="AF179" s="120">
        <f t="shared" si="60"/>
        <v>0</v>
      </c>
      <c r="AG179" s="96"/>
      <c r="AH179" s="139">
        <f t="array" ref="AH179">IFERROR(AVERAGE(IF(H179:K179&gt;1,H179:K179)),0)</f>
        <v>0</v>
      </c>
      <c r="AI179" s="127">
        <f t="array" ref="AI179">AH179+(COUNTIFS($AH$140:$AH179,AH179)-1)*0.00001</f>
        <v>4.0000000000000003E-5</v>
      </c>
      <c r="AJ179" s="127">
        <f t="shared" si="61"/>
        <v>2.0000000000000001E-4</v>
      </c>
      <c r="AK179" s="140">
        <f t="shared" si="62"/>
        <v>0</v>
      </c>
      <c r="AL179" s="120">
        <f t="shared" si="63"/>
        <v>0</v>
      </c>
    </row>
    <row r="180" spans="1:38" ht="15" customHeight="1" x14ac:dyDescent="0.25">
      <c r="A180" s="191">
        <v>3</v>
      </c>
      <c r="B180" s="131">
        <f>Fechas!D176</f>
        <v>0</v>
      </c>
      <c r="C180" s="16"/>
      <c r="D180" s="16"/>
      <c r="E180" s="16"/>
      <c r="F180" s="19"/>
      <c r="G180" s="129">
        <f t="shared" si="45"/>
        <v>5.0000000000000002E-5</v>
      </c>
      <c r="H180" s="16"/>
      <c r="I180" s="16"/>
      <c r="J180" s="16"/>
      <c r="K180" s="19"/>
      <c r="L180" s="129">
        <f t="shared" si="46"/>
        <v>5.0000000000000002E-5</v>
      </c>
      <c r="M180" s="176"/>
      <c r="N180" s="132">
        <f t="shared" si="52"/>
        <v>0</v>
      </c>
      <c r="O180" s="129">
        <f t="shared" si="53"/>
        <v>1.9000000000000001E-4</v>
      </c>
      <c r="P180" s="125">
        <f t="shared" si="54"/>
        <v>0</v>
      </c>
      <c r="Q180" s="129">
        <f t="shared" si="55"/>
        <v>1.9000000000000001E-4</v>
      </c>
      <c r="R180" s="176"/>
      <c r="S180" s="176"/>
      <c r="T180" s="176"/>
      <c r="U180" s="223"/>
      <c r="AA180" s="115">
        <f>ROWS($B$140:B180)</f>
        <v>41</v>
      </c>
      <c r="AB180" s="138">
        <f t="array" ref="AB180">IFERROR(AVERAGE(IF(C180:F180&gt;1,C180:F180)),0)</f>
        <v>0</v>
      </c>
      <c r="AC180" s="130">
        <f t="array" ref="AC180">AB180+(COUNTIFS($AB$140:$AB180,AB180)-1)*0.00001</f>
        <v>5.0000000000000002E-5</v>
      </c>
      <c r="AD180" s="138">
        <f t="shared" si="58"/>
        <v>1.9000000000000001E-4</v>
      </c>
      <c r="AE180" s="140">
        <f t="shared" si="59"/>
        <v>0</v>
      </c>
      <c r="AF180" s="120">
        <f t="shared" si="60"/>
        <v>0</v>
      </c>
      <c r="AG180" s="96"/>
      <c r="AH180" s="139">
        <f t="array" ref="AH180">IFERROR(AVERAGE(IF(H180:K180&gt;1,H180:K180)),0)</f>
        <v>0</v>
      </c>
      <c r="AI180" s="127">
        <f t="array" ref="AI180">AH180+(COUNTIFS($AH$140:$AH180,AH180)-1)*0.00001</f>
        <v>5.0000000000000002E-5</v>
      </c>
      <c r="AJ180" s="127">
        <f t="shared" si="61"/>
        <v>1.9000000000000001E-4</v>
      </c>
      <c r="AK180" s="140">
        <f t="shared" si="62"/>
        <v>0</v>
      </c>
      <c r="AL180" s="120">
        <f t="shared" si="63"/>
        <v>0</v>
      </c>
    </row>
    <row r="181" spans="1:38" ht="15" customHeight="1" x14ac:dyDescent="0.25">
      <c r="A181" s="191">
        <v>3</v>
      </c>
      <c r="B181" s="131">
        <f>Fechas!D177</f>
        <v>0</v>
      </c>
      <c r="C181" s="16"/>
      <c r="D181" s="16"/>
      <c r="E181" s="16"/>
      <c r="F181" s="19"/>
      <c r="G181" s="129">
        <f t="shared" si="45"/>
        <v>6.0000000000000008E-5</v>
      </c>
      <c r="H181" s="16"/>
      <c r="I181" s="16"/>
      <c r="J181" s="16"/>
      <c r="K181" s="19"/>
      <c r="L181" s="129">
        <f t="shared" si="46"/>
        <v>6.0000000000000008E-5</v>
      </c>
      <c r="M181" s="176"/>
      <c r="N181" s="132">
        <f t="shared" si="52"/>
        <v>0</v>
      </c>
      <c r="O181" s="129">
        <f t="shared" si="53"/>
        <v>1.8000000000000001E-4</v>
      </c>
      <c r="P181" s="125">
        <f t="shared" si="54"/>
        <v>0</v>
      </c>
      <c r="Q181" s="129">
        <f t="shared" si="55"/>
        <v>1.8000000000000001E-4</v>
      </c>
      <c r="R181" s="176"/>
      <c r="S181" s="176"/>
      <c r="T181" s="176"/>
      <c r="U181" s="223"/>
      <c r="AA181" s="115">
        <f>ROWS($B$140:B181)</f>
        <v>42</v>
      </c>
      <c r="AB181" s="138">
        <f t="array" ref="AB181">IFERROR(AVERAGE(IF(C181:F181&gt;1,C181:F181)),0)</f>
        <v>0</v>
      </c>
      <c r="AC181" s="130">
        <f t="array" ref="AC181">AB181+(COUNTIFS($AB$140:$AB181,AB181)-1)*0.00001</f>
        <v>6.0000000000000008E-5</v>
      </c>
      <c r="AD181" s="138">
        <f t="shared" si="58"/>
        <v>1.8000000000000001E-4</v>
      </c>
      <c r="AE181" s="140">
        <f t="shared" si="59"/>
        <v>0</v>
      </c>
      <c r="AF181" s="120">
        <f t="shared" si="60"/>
        <v>0</v>
      </c>
      <c r="AG181" s="96"/>
      <c r="AH181" s="139">
        <f t="array" ref="AH181">IFERROR(AVERAGE(IF(H181:K181&gt;1,H181:K181)),0)</f>
        <v>0</v>
      </c>
      <c r="AI181" s="127">
        <f t="array" ref="AI181">AH181+(COUNTIFS($AH$140:$AH181,AH181)-1)*0.00001</f>
        <v>6.0000000000000008E-5</v>
      </c>
      <c r="AJ181" s="127">
        <f t="shared" si="61"/>
        <v>1.8000000000000001E-4</v>
      </c>
      <c r="AK181" s="140">
        <f t="shared" si="62"/>
        <v>0</v>
      </c>
      <c r="AL181" s="120">
        <f t="shared" si="63"/>
        <v>0</v>
      </c>
    </row>
    <row r="182" spans="1:38" ht="15" customHeight="1" x14ac:dyDescent="0.25">
      <c r="A182" s="191">
        <v>3</v>
      </c>
      <c r="B182" s="131">
        <f>Fechas!D178</f>
        <v>0</v>
      </c>
      <c r="C182" s="16"/>
      <c r="D182" s="16"/>
      <c r="E182" s="16"/>
      <c r="F182" s="19"/>
      <c r="G182" s="129">
        <f t="shared" si="45"/>
        <v>7.0000000000000007E-5</v>
      </c>
      <c r="H182" s="16"/>
      <c r="I182" s="16"/>
      <c r="J182" s="16"/>
      <c r="K182" s="19"/>
      <c r="L182" s="129">
        <f t="shared" si="46"/>
        <v>7.0000000000000007E-5</v>
      </c>
      <c r="M182" s="176"/>
      <c r="N182" s="132">
        <f t="shared" si="52"/>
        <v>0</v>
      </c>
      <c r="O182" s="129">
        <f t="shared" si="53"/>
        <v>1.7000000000000001E-4</v>
      </c>
      <c r="P182" s="125">
        <f t="shared" si="54"/>
        <v>0</v>
      </c>
      <c r="Q182" s="129">
        <f t="shared" si="55"/>
        <v>1.7000000000000001E-4</v>
      </c>
      <c r="R182" s="176"/>
      <c r="S182" s="176"/>
      <c r="T182" s="176"/>
      <c r="U182" s="223"/>
      <c r="AA182" s="115">
        <f>ROWS($B$140:B182)</f>
        <v>43</v>
      </c>
      <c r="AB182" s="138">
        <f t="array" ref="AB182">IFERROR(AVERAGE(IF(C182:F182&gt;1,C182:F182)),0)</f>
        <v>0</v>
      </c>
      <c r="AC182" s="130">
        <f t="array" ref="AC182">AB182+(COUNTIFS($AB$140:$AB182,AB182)-1)*0.00001</f>
        <v>7.0000000000000007E-5</v>
      </c>
      <c r="AD182" s="138">
        <f t="shared" si="58"/>
        <v>1.7000000000000001E-4</v>
      </c>
      <c r="AE182" s="140">
        <f t="shared" si="59"/>
        <v>0</v>
      </c>
      <c r="AF182" s="120">
        <f t="shared" si="60"/>
        <v>0</v>
      </c>
      <c r="AG182" s="96"/>
      <c r="AH182" s="139">
        <f t="array" ref="AH182">IFERROR(AVERAGE(IF(H182:K182&gt;1,H182:K182)),0)</f>
        <v>0</v>
      </c>
      <c r="AI182" s="127">
        <f t="array" ref="AI182">AH182+(COUNTIFS($AH$140:$AH182,AH182)-1)*0.00001</f>
        <v>7.0000000000000007E-5</v>
      </c>
      <c r="AJ182" s="127">
        <f t="shared" si="61"/>
        <v>1.7000000000000001E-4</v>
      </c>
      <c r="AK182" s="140">
        <f t="shared" si="62"/>
        <v>0</v>
      </c>
      <c r="AL182" s="120">
        <f t="shared" si="63"/>
        <v>0</v>
      </c>
    </row>
    <row r="183" spans="1:38" ht="15" customHeight="1" x14ac:dyDescent="0.25">
      <c r="A183" s="191">
        <v>3</v>
      </c>
      <c r="B183" s="131">
        <f>Fechas!D179</f>
        <v>0</v>
      </c>
      <c r="C183" s="16"/>
      <c r="D183" s="16"/>
      <c r="E183" s="16"/>
      <c r="F183" s="19"/>
      <c r="G183" s="129">
        <f t="shared" si="45"/>
        <v>8.0000000000000007E-5</v>
      </c>
      <c r="H183" s="16"/>
      <c r="I183" s="16"/>
      <c r="J183" s="16"/>
      <c r="K183" s="19"/>
      <c r="L183" s="129">
        <f t="shared" si="46"/>
        <v>8.0000000000000007E-5</v>
      </c>
      <c r="M183" s="176"/>
      <c r="N183" s="132">
        <f t="shared" si="52"/>
        <v>0</v>
      </c>
      <c r="O183" s="129">
        <f t="shared" si="53"/>
        <v>1.6000000000000001E-4</v>
      </c>
      <c r="P183" s="125">
        <f t="shared" si="54"/>
        <v>0</v>
      </c>
      <c r="Q183" s="129">
        <f t="shared" si="55"/>
        <v>1.6000000000000001E-4</v>
      </c>
      <c r="R183" s="176"/>
      <c r="S183" s="176"/>
      <c r="T183" s="176"/>
      <c r="U183" s="223"/>
      <c r="AA183" s="115">
        <f>ROWS($B$140:B183)</f>
        <v>44</v>
      </c>
      <c r="AB183" s="138">
        <f t="array" ref="AB183">IFERROR(AVERAGE(IF(C183:F183&gt;1,C183:F183)),0)</f>
        <v>0</v>
      </c>
      <c r="AC183" s="130">
        <f t="array" ref="AC183">AB183+(COUNTIFS($AB$140:$AB183,AB183)-1)*0.00001</f>
        <v>8.0000000000000007E-5</v>
      </c>
      <c r="AD183" s="138">
        <f t="shared" si="58"/>
        <v>1.6000000000000001E-4</v>
      </c>
      <c r="AE183" s="140">
        <f t="shared" si="59"/>
        <v>0</v>
      </c>
      <c r="AF183" s="120">
        <f t="shared" si="60"/>
        <v>0</v>
      </c>
      <c r="AG183" s="96"/>
      <c r="AH183" s="139">
        <f t="array" ref="AH183">IFERROR(AVERAGE(IF(H183:K183&gt;1,H183:K183)),0)</f>
        <v>0</v>
      </c>
      <c r="AI183" s="127">
        <f t="array" ref="AI183">AH183+(COUNTIFS($AH$140:$AH183,AH183)-1)*0.00001</f>
        <v>8.0000000000000007E-5</v>
      </c>
      <c r="AJ183" s="127">
        <f t="shared" si="61"/>
        <v>1.6000000000000001E-4</v>
      </c>
      <c r="AK183" s="140">
        <f t="shared" si="62"/>
        <v>0</v>
      </c>
      <c r="AL183" s="120">
        <f t="shared" si="63"/>
        <v>0</v>
      </c>
    </row>
    <row r="184" spans="1:38" ht="15" customHeight="1" x14ac:dyDescent="0.25">
      <c r="A184" s="191">
        <v>3</v>
      </c>
      <c r="B184" s="131">
        <f>Fechas!D180</f>
        <v>0</v>
      </c>
      <c r="C184" s="16"/>
      <c r="D184" s="16"/>
      <c r="E184" s="16"/>
      <c r="F184" s="19"/>
      <c r="G184" s="129">
        <f t="shared" si="45"/>
        <v>9.0000000000000006E-5</v>
      </c>
      <c r="H184" s="16"/>
      <c r="I184" s="16"/>
      <c r="J184" s="16"/>
      <c r="K184" s="19"/>
      <c r="L184" s="129">
        <f t="shared" si="46"/>
        <v>9.0000000000000006E-5</v>
      </c>
      <c r="M184" s="176"/>
      <c r="N184" s="132">
        <f t="shared" si="52"/>
        <v>0</v>
      </c>
      <c r="O184" s="129">
        <f t="shared" si="53"/>
        <v>1.5000000000000001E-4</v>
      </c>
      <c r="P184" s="125">
        <f t="shared" si="54"/>
        <v>0</v>
      </c>
      <c r="Q184" s="129">
        <f t="shared" si="55"/>
        <v>1.5000000000000001E-4</v>
      </c>
      <c r="R184" s="176"/>
      <c r="S184" s="176"/>
      <c r="T184" s="176"/>
      <c r="U184" s="223"/>
      <c r="AA184" s="115">
        <f>ROWS($B$140:B184)</f>
        <v>45</v>
      </c>
      <c r="AB184" s="138">
        <f t="array" ref="AB184">IFERROR(AVERAGE(IF(C184:F184&gt;1,C184:F184)),0)</f>
        <v>0</v>
      </c>
      <c r="AC184" s="130">
        <f t="array" ref="AC184">AB184+(COUNTIFS($AB$140:$AB184,AB184)-1)*0.00001</f>
        <v>9.0000000000000006E-5</v>
      </c>
      <c r="AD184" s="138">
        <f t="shared" si="58"/>
        <v>1.5000000000000001E-4</v>
      </c>
      <c r="AE184" s="140">
        <f t="shared" si="59"/>
        <v>0</v>
      </c>
      <c r="AF184" s="120">
        <f t="shared" si="60"/>
        <v>0</v>
      </c>
      <c r="AG184" s="96"/>
      <c r="AH184" s="139">
        <f t="array" ref="AH184">IFERROR(AVERAGE(IF(H184:K184&gt;1,H184:K184)),0)</f>
        <v>0</v>
      </c>
      <c r="AI184" s="127">
        <f t="array" ref="AI184">AH184+(COUNTIFS($AH$140:$AH184,AH184)-1)*0.00001</f>
        <v>9.0000000000000006E-5</v>
      </c>
      <c r="AJ184" s="127">
        <f t="shared" si="61"/>
        <v>1.5000000000000001E-4</v>
      </c>
      <c r="AK184" s="140">
        <f t="shared" si="62"/>
        <v>0</v>
      </c>
      <c r="AL184" s="120">
        <f t="shared" si="63"/>
        <v>0</v>
      </c>
    </row>
    <row r="185" spans="1:38" ht="15" customHeight="1" x14ac:dyDescent="0.25">
      <c r="A185" s="191">
        <v>3</v>
      </c>
      <c r="B185" s="131">
        <f>Fechas!D181</f>
        <v>0</v>
      </c>
      <c r="C185" s="16"/>
      <c r="D185" s="16"/>
      <c r="E185" s="16"/>
      <c r="F185" s="19"/>
      <c r="G185" s="129">
        <f t="shared" si="45"/>
        <v>1E-4</v>
      </c>
      <c r="H185" s="16"/>
      <c r="I185" s="16"/>
      <c r="J185" s="16"/>
      <c r="K185" s="19"/>
      <c r="L185" s="129">
        <f t="shared" si="46"/>
        <v>1E-4</v>
      </c>
      <c r="M185" s="176"/>
      <c r="N185" s="132">
        <f t="shared" si="52"/>
        <v>0</v>
      </c>
      <c r="O185" s="129">
        <f t="shared" si="53"/>
        <v>1.4000000000000001E-4</v>
      </c>
      <c r="P185" s="125">
        <f t="shared" si="54"/>
        <v>0</v>
      </c>
      <c r="Q185" s="129">
        <f t="shared" si="55"/>
        <v>1.4000000000000001E-4</v>
      </c>
      <c r="R185" s="176"/>
      <c r="S185" s="176"/>
      <c r="T185" s="176"/>
      <c r="U185" s="223"/>
      <c r="AA185" s="115">
        <f>ROWS($B$140:B185)</f>
        <v>46</v>
      </c>
      <c r="AB185" s="138">
        <f t="array" ref="AB185">IFERROR(AVERAGE(IF(C185:F185&gt;1,C185:F185)),0)</f>
        <v>0</v>
      </c>
      <c r="AC185" s="130">
        <f t="array" ref="AC185">AB185+(COUNTIFS($AB$140:$AB185,AB185)-1)*0.00001</f>
        <v>1E-4</v>
      </c>
      <c r="AD185" s="138">
        <f t="shared" si="58"/>
        <v>1.4000000000000001E-4</v>
      </c>
      <c r="AE185" s="140">
        <f t="shared" si="59"/>
        <v>0</v>
      </c>
      <c r="AF185" s="120">
        <f t="shared" si="60"/>
        <v>0</v>
      </c>
      <c r="AG185" s="96"/>
      <c r="AH185" s="139">
        <f t="array" ref="AH185">IFERROR(AVERAGE(IF(H185:K185&gt;1,H185:K185)),0)</f>
        <v>0</v>
      </c>
      <c r="AI185" s="127">
        <f t="array" ref="AI185">AH185+(COUNTIFS($AH$140:$AH185,AH185)-1)*0.00001</f>
        <v>1E-4</v>
      </c>
      <c r="AJ185" s="127">
        <f t="shared" si="61"/>
        <v>1.4000000000000001E-4</v>
      </c>
      <c r="AK185" s="140">
        <f t="shared" si="62"/>
        <v>0</v>
      </c>
      <c r="AL185" s="120">
        <f t="shared" si="63"/>
        <v>0</v>
      </c>
    </row>
    <row r="186" spans="1:38" ht="15" customHeight="1" x14ac:dyDescent="0.25">
      <c r="A186" s="191">
        <v>3</v>
      </c>
      <c r="B186" s="131">
        <f>Fechas!D182</f>
        <v>0</v>
      </c>
      <c r="C186" s="16"/>
      <c r="D186" s="16"/>
      <c r="E186" s="16"/>
      <c r="F186" s="19"/>
      <c r="G186" s="129">
        <f t="shared" si="45"/>
        <v>1.1E-4</v>
      </c>
      <c r="H186" s="16"/>
      <c r="I186" s="16"/>
      <c r="J186" s="16"/>
      <c r="K186" s="19"/>
      <c r="L186" s="129">
        <f t="shared" si="46"/>
        <v>1.1E-4</v>
      </c>
      <c r="M186" s="176"/>
      <c r="N186" s="132">
        <f t="shared" si="52"/>
        <v>0</v>
      </c>
      <c r="O186" s="129">
        <f t="shared" si="53"/>
        <v>1.3000000000000002E-4</v>
      </c>
      <c r="P186" s="125">
        <f t="shared" si="54"/>
        <v>0</v>
      </c>
      <c r="Q186" s="129">
        <f t="shared" si="55"/>
        <v>1.3000000000000002E-4</v>
      </c>
      <c r="R186" s="176"/>
      <c r="S186" s="176"/>
      <c r="T186" s="176"/>
      <c r="U186" s="223"/>
      <c r="AA186" s="115">
        <f>ROWS($B$140:B186)</f>
        <v>47</v>
      </c>
      <c r="AB186" s="138">
        <f t="array" ref="AB186">IFERROR(AVERAGE(IF(C186:F186&gt;1,C186:F186)),0)</f>
        <v>0</v>
      </c>
      <c r="AC186" s="130">
        <f t="array" ref="AC186">AB186+(COUNTIFS($AB$140:$AB186,AB186)-1)*0.00001</f>
        <v>1.1E-4</v>
      </c>
      <c r="AD186" s="138">
        <f t="shared" si="58"/>
        <v>1.3000000000000002E-4</v>
      </c>
      <c r="AE186" s="140">
        <f t="shared" si="59"/>
        <v>0</v>
      </c>
      <c r="AF186" s="120">
        <f t="shared" si="60"/>
        <v>0</v>
      </c>
      <c r="AG186" s="96"/>
      <c r="AH186" s="139">
        <f t="array" ref="AH186">IFERROR(AVERAGE(IF(H186:K186&gt;1,H186:K186)),0)</f>
        <v>0</v>
      </c>
      <c r="AI186" s="127">
        <f t="array" ref="AI186">AH186+(COUNTIFS($AH$140:$AH186,AH186)-1)*0.00001</f>
        <v>1.1E-4</v>
      </c>
      <c r="AJ186" s="127">
        <f t="shared" si="61"/>
        <v>1.3000000000000002E-4</v>
      </c>
      <c r="AK186" s="140">
        <f t="shared" si="62"/>
        <v>0</v>
      </c>
      <c r="AL186" s="120">
        <f t="shared" si="63"/>
        <v>0</v>
      </c>
    </row>
    <row r="187" spans="1:38" ht="15" customHeight="1" x14ac:dyDescent="0.25">
      <c r="A187" s="191">
        <v>3</v>
      </c>
      <c r="B187" s="131">
        <f>Fechas!D183</f>
        <v>0</v>
      </c>
      <c r="C187" s="16"/>
      <c r="D187" s="16"/>
      <c r="E187" s="16"/>
      <c r="F187" s="19"/>
      <c r="G187" s="129">
        <f t="shared" si="45"/>
        <v>1.2000000000000002E-4</v>
      </c>
      <c r="H187" s="16"/>
      <c r="I187" s="16"/>
      <c r="J187" s="16"/>
      <c r="K187" s="19"/>
      <c r="L187" s="129">
        <f t="shared" si="46"/>
        <v>1.2000000000000002E-4</v>
      </c>
      <c r="M187" s="176"/>
      <c r="N187" s="132">
        <f t="shared" si="52"/>
        <v>0</v>
      </c>
      <c r="O187" s="129">
        <f t="shared" si="53"/>
        <v>1.2000000000000002E-4</v>
      </c>
      <c r="P187" s="125">
        <f t="shared" si="54"/>
        <v>0</v>
      </c>
      <c r="Q187" s="129">
        <f t="shared" si="55"/>
        <v>1.2000000000000002E-4</v>
      </c>
      <c r="R187" s="176"/>
      <c r="S187" s="176"/>
      <c r="T187" s="176"/>
      <c r="U187" s="223"/>
      <c r="AA187" s="115">
        <f>ROWS($B$140:B187)</f>
        <v>48</v>
      </c>
      <c r="AB187" s="138">
        <f t="array" ref="AB187">IFERROR(AVERAGE(IF(C187:F187&gt;1,C187:F187)),0)</f>
        <v>0</v>
      </c>
      <c r="AC187" s="130">
        <f t="array" ref="AC187">AB187+(COUNTIFS($AB$140:$AB187,AB187)-1)*0.00001</f>
        <v>1.2000000000000002E-4</v>
      </c>
      <c r="AD187" s="138">
        <f t="shared" si="58"/>
        <v>1.2000000000000002E-4</v>
      </c>
      <c r="AE187" s="140">
        <f t="shared" si="59"/>
        <v>0</v>
      </c>
      <c r="AF187" s="120">
        <f t="shared" si="60"/>
        <v>0</v>
      </c>
      <c r="AG187" s="96"/>
      <c r="AH187" s="139">
        <f t="array" ref="AH187">IFERROR(AVERAGE(IF(H187:K187&gt;1,H187:K187)),0)</f>
        <v>0</v>
      </c>
      <c r="AI187" s="127">
        <f t="array" ref="AI187">AH187+(COUNTIFS($AH$140:$AH187,AH187)-1)*0.00001</f>
        <v>1.2000000000000002E-4</v>
      </c>
      <c r="AJ187" s="127">
        <f t="shared" si="61"/>
        <v>1.2000000000000002E-4</v>
      </c>
      <c r="AK187" s="140">
        <f t="shared" si="62"/>
        <v>0</v>
      </c>
      <c r="AL187" s="120">
        <f t="shared" si="63"/>
        <v>0</v>
      </c>
    </row>
    <row r="188" spans="1:38" ht="15" customHeight="1" x14ac:dyDescent="0.25">
      <c r="A188" s="191">
        <v>3</v>
      </c>
      <c r="B188" s="131">
        <f>Fechas!D184</f>
        <v>0</v>
      </c>
      <c r="C188" s="16"/>
      <c r="D188" s="16"/>
      <c r="E188" s="16"/>
      <c r="F188" s="19"/>
      <c r="G188" s="129">
        <f t="shared" si="45"/>
        <v>1.3000000000000002E-4</v>
      </c>
      <c r="H188" s="16"/>
      <c r="I188" s="16"/>
      <c r="J188" s="16"/>
      <c r="K188" s="19"/>
      <c r="L188" s="129">
        <f t="shared" si="46"/>
        <v>1.3000000000000002E-4</v>
      </c>
      <c r="M188" s="176"/>
      <c r="N188" s="132">
        <f t="shared" si="52"/>
        <v>0</v>
      </c>
      <c r="O188" s="129">
        <f t="shared" si="53"/>
        <v>1.1E-4</v>
      </c>
      <c r="P188" s="125">
        <f t="shared" si="54"/>
        <v>0</v>
      </c>
      <c r="Q188" s="129">
        <f t="shared" si="55"/>
        <v>1.1E-4</v>
      </c>
      <c r="R188" s="176"/>
      <c r="S188" s="176"/>
      <c r="T188" s="176"/>
      <c r="U188" s="223"/>
      <c r="AA188" s="115">
        <f>ROWS($B$140:B188)</f>
        <v>49</v>
      </c>
      <c r="AB188" s="138">
        <f t="array" ref="AB188">IFERROR(AVERAGE(IF(C188:F188&gt;1,C188:F188)),0)</f>
        <v>0</v>
      </c>
      <c r="AC188" s="130">
        <f t="array" ref="AC188">AB188+(COUNTIFS($AB$140:$AB188,AB188)-1)*0.00001</f>
        <v>1.3000000000000002E-4</v>
      </c>
      <c r="AD188" s="138">
        <f t="shared" si="58"/>
        <v>1.1E-4</v>
      </c>
      <c r="AE188" s="140">
        <f t="shared" si="59"/>
        <v>0</v>
      </c>
      <c r="AF188" s="120">
        <f t="shared" si="60"/>
        <v>0</v>
      </c>
      <c r="AG188" s="96"/>
      <c r="AH188" s="139">
        <f t="array" ref="AH188">IFERROR(AVERAGE(IF(H188:K188&gt;1,H188:K188)),0)</f>
        <v>0</v>
      </c>
      <c r="AI188" s="127">
        <f t="array" ref="AI188">AH188+(COUNTIFS($AH$140:$AH188,AH188)-1)*0.00001</f>
        <v>1.3000000000000002E-4</v>
      </c>
      <c r="AJ188" s="127">
        <f t="shared" si="61"/>
        <v>1.1E-4</v>
      </c>
      <c r="AK188" s="140">
        <f t="shared" si="62"/>
        <v>0</v>
      </c>
      <c r="AL188" s="120">
        <f t="shared" si="63"/>
        <v>0</v>
      </c>
    </row>
    <row r="189" spans="1:38" ht="15" customHeight="1" x14ac:dyDescent="0.25">
      <c r="A189" s="191">
        <v>3</v>
      </c>
      <c r="B189" s="131">
        <f>Fechas!D185</f>
        <v>0</v>
      </c>
      <c r="C189" s="16"/>
      <c r="D189" s="16"/>
      <c r="E189" s="16"/>
      <c r="F189" s="19"/>
      <c r="G189" s="129">
        <f t="shared" si="45"/>
        <v>1.4000000000000001E-4</v>
      </c>
      <c r="H189" s="16"/>
      <c r="I189" s="16"/>
      <c r="J189" s="16"/>
      <c r="K189" s="19"/>
      <c r="L189" s="129">
        <f t="shared" si="46"/>
        <v>1.4000000000000001E-4</v>
      </c>
      <c r="M189" s="176"/>
      <c r="N189" s="132">
        <f t="shared" si="52"/>
        <v>0</v>
      </c>
      <c r="O189" s="129">
        <f t="shared" si="53"/>
        <v>1E-4</v>
      </c>
      <c r="P189" s="125">
        <f t="shared" si="54"/>
        <v>0</v>
      </c>
      <c r="Q189" s="129">
        <f t="shared" si="55"/>
        <v>1E-4</v>
      </c>
      <c r="R189" s="176"/>
      <c r="S189" s="176"/>
      <c r="T189" s="176"/>
      <c r="U189" s="223"/>
      <c r="AA189" s="115">
        <f>ROWS($B$140:B189)</f>
        <v>50</v>
      </c>
      <c r="AB189" s="138">
        <f t="array" ref="AB189">IFERROR(AVERAGE(IF(C189:F189&gt;1,C189:F189)),0)</f>
        <v>0</v>
      </c>
      <c r="AC189" s="130">
        <f t="array" ref="AC189">AB189+(COUNTIFS($AB$140:$AB189,AB189)-1)*0.00001</f>
        <v>1.4000000000000001E-4</v>
      </c>
      <c r="AD189" s="138">
        <f t="shared" si="58"/>
        <v>1E-4</v>
      </c>
      <c r="AE189" s="140">
        <f t="shared" si="59"/>
        <v>0</v>
      </c>
      <c r="AF189" s="120">
        <f t="shared" si="60"/>
        <v>0</v>
      </c>
      <c r="AG189" s="96"/>
      <c r="AH189" s="139">
        <f t="array" ref="AH189">IFERROR(AVERAGE(IF(H189:K189&gt;1,H189:K189)),0)</f>
        <v>0</v>
      </c>
      <c r="AI189" s="127">
        <f t="array" ref="AI189">AH189+(COUNTIFS($AH$140:$AH189,AH189)-1)*0.00001</f>
        <v>1.4000000000000001E-4</v>
      </c>
      <c r="AJ189" s="127">
        <f t="shared" si="61"/>
        <v>1E-4</v>
      </c>
      <c r="AK189" s="140">
        <f t="shared" si="62"/>
        <v>0</v>
      </c>
      <c r="AL189" s="120">
        <f t="shared" si="63"/>
        <v>0</v>
      </c>
    </row>
    <row r="190" spans="1:38" ht="15" customHeight="1" x14ac:dyDescent="0.25">
      <c r="A190" s="191">
        <v>3</v>
      </c>
      <c r="B190" s="131">
        <f>Fechas!D186</f>
        <v>0</v>
      </c>
      <c r="C190" s="16"/>
      <c r="D190" s="16"/>
      <c r="E190" s="16"/>
      <c r="F190" s="25"/>
      <c r="G190" s="129">
        <f t="shared" si="45"/>
        <v>1.5000000000000001E-4</v>
      </c>
      <c r="H190" s="16"/>
      <c r="I190" s="16"/>
      <c r="J190" s="16"/>
      <c r="K190" s="25"/>
      <c r="L190" s="129">
        <f t="shared" si="46"/>
        <v>1.5000000000000001E-4</v>
      </c>
      <c r="M190" s="176"/>
      <c r="N190" s="132">
        <f t="shared" si="52"/>
        <v>0</v>
      </c>
      <c r="O190" s="129">
        <f t="shared" si="53"/>
        <v>9.0000000000000006E-5</v>
      </c>
      <c r="P190" s="125">
        <f t="shared" si="54"/>
        <v>0</v>
      </c>
      <c r="Q190" s="129">
        <f t="shared" si="55"/>
        <v>9.0000000000000006E-5</v>
      </c>
      <c r="R190" s="176"/>
      <c r="S190" s="176"/>
      <c r="T190" s="176"/>
      <c r="U190" s="223"/>
      <c r="AA190" s="115">
        <f>ROWS($B$140:B190)</f>
        <v>51</v>
      </c>
      <c r="AB190" s="138">
        <f t="array" ref="AB190">IFERROR(AVERAGE(IF(C190:F190&gt;1,C190:F190)),0)</f>
        <v>0</v>
      </c>
      <c r="AC190" s="130">
        <f t="array" ref="AC190">AB190+(COUNTIFS($AB$140:$AB190,AB190)-1)*0.00001</f>
        <v>1.5000000000000001E-4</v>
      </c>
      <c r="AD190" s="138">
        <f t="shared" si="58"/>
        <v>9.0000000000000006E-5</v>
      </c>
      <c r="AE190" s="140">
        <f t="shared" si="59"/>
        <v>0</v>
      </c>
      <c r="AF190" s="120">
        <f t="shared" si="60"/>
        <v>0</v>
      </c>
      <c r="AG190" s="96"/>
      <c r="AH190" s="139">
        <f t="array" ref="AH190">IFERROR(AVERAGE(IF(H190:K190&gt;1,H190:K190)),0)</f>
        <v>0</v>
      </c>
      <c r="AI190" s="127">
        <f t="array" ref="AI190">AH190+(COUNTIFS($AH$140:$AH190,AH190)-1)*0.00001</f>
        <v>1.5000000000000001E-4</v>
      </c>
      <c r="AJ190" s="127">
        <f t="shared" si="61"/>
        <v>9.0000000000000006E-5</v>
      </c>
      <c r="AK190" s="140">
        <f t="shared" si="62"/>
        <v>0</v>
      </c>
      <c r="AL190" s="120">
        <f t="shared" si="63"/>
        <v>0</v>
      </c>
    </row>
    <row r="191" spans="1:38" ht="15" customHeight="1" x14ac:dyDescent="0.25">
      <c r="A191" s="191">
        <v>3</v>
      </c>
      <c r="B191" s="131">
        <f>Fechas!D187</f>
        <v>0</v>
      </c>
      <c r="C191" s="16"/>
      <c r="D191" s="16"/>
      <c r="E191" s="16"/>
      <c r="F191" s="25"/>
      <c r="G191" s="129">
        <f t="shared" si="45"/>
        <v>1.6000000000000001E-4</v>
      </c>
      <c r="H191" s="16"/>
      <c r="I191" s="16"/>
      <c r="J191" s="16"/>
      <c r="K191" s="25"/>
      <c r="L191" s="129">
        <f t="shared" si="46"/>
        <v>1.6000000000000001E-4</v>
      </c>
      <c r="M191" s="176"/>
      <c r="N191" s="132">
        <f t="shared" si="52"/>
        <v>0</v>
      </c>
      <c r="O191" s="129">
        <f t="shared" si="53"/>
        <v>8.0000000000000007E-5</v>
      </c>
      <c r="P191" s="125">
        <f t="shared" si="54"/>
        <v>0</v>
      </c>
      <c r="Q191" s="129">
        <f t="shared" si="55"/>
        <v>8.0000000000000007E-5</v>
      </c>
      <c r="R191" s="176"/>
      <c r="S191" s="176"/>
      <c r="T191" s="176"/>
      <c r="U191" s="223"/>
      <c r="AA191" s="115">
        <f>ROWS($B$140:B191)</f>
        <v>52</v>
      </c>
      <c r="AB191" s="138">
        <f t="array" ref="AB191">IFERROR(AVERAGE(IF(C191:F191&gt;1,C191:F191)),0)</f>
        <v>0</v>
      </c>
      <c r="AC191" s="130">
        <f t="array" ref="AC191">AB191+(COUNTIFS($AB$140:$AB191,AB191)-1)*0.00001</f>
        <v>1.6000000000000001E-4</v>
      </c>
      <c r="AD191" s="138">
        <f t="shared" si="58"/>
        <v>8.0000000000000007E-5</v>
      </c>
      <c r="AE191" s="140">
        <f t="shared" si="59"/>
        <v>0</v>
      </c>
      <c r="AF191" s="120">
        <f t="shared" si="60"/>
        <v>0</v>
      </c>
      <c r="AG191" s="96"/>
      <c r="AH191" s="139">
        <f t="array" ref="AH191">IFERROR(AVERAGE(IF(H191:K191&gt;1,H191:K191)),0)</f>
        <v>0</v>
      </c>
      <c r="AI191" s="127">
        <f t="array" ref="AI191">AH191+(COUNTIFS($AH$140:$AH191,AH191)-1)*0.00001</f>
        <v>1.6000000000000001E-4</v>
      </c>
      <c r="AJ191" s="127">
        <f t="shared" si="61"/>
        <v>8.0000000000000007E-5</v>
      </c>
      <c r="AK191" s="140">
        <f t="shared" si="62"/>
        <v>0</v>
      </c>
      <c r="AL191" s="120">
        <f t="shared" si="63"/>
        <v>0</v>
      </c>
    </row>
    <row r="192" spans="1:38" ht="15" customHeight="1" x14ac:dyDescent="0.25">
      <c r="A192" s="191">
        <v>3</v>
      </c>
      <c r="B192" s="131">
        <f>Fechas!D188</f>
        <v>0</v>
      </c>
      <c r="C192" s="16"/>
      <c r="D192" s="16"/>
      <c r="E192" s="16"/>
      <c r="F192" s="25"/>
      <c r="G192" s="129">
        <f t="shared" si="45"/>
        <v>1.7000000000000001E-4</v>
      </c>
      <c r="H192" s="16"/>
      <c r="I192" s="16"/>
      <c r="J192" s="16"/>
      <c r="K192" s="25"/>
      <c r="L192" s="129">
        <f t="shared" si="46"/>
        <v>1.7000000000000001E-4</v>
      </c>
      <c r="M192" s="176"/>
      <c r="N192" s="132">
        <f t="shared" si="52"/>
        <v>0</v>
      </c>
      <c r="O192" s="129">
        <f t="shared" si="53"/>
        <v>7.0000000000000007E-5</v>
      </c>
      <c r="P192" s="125">
        <f t="shared" si="54"/>
        <v>0</v>
      </c>
      <c r="Q192" s="129">
        <f t="shared" si="55"/>
        <v>7.0000000000000007E-5</v>
      </c>
      <c r="R192" s="176"/>
      <c r="S192" s="176"/>
      <c r="T192" s="176"/>
      <c r="U192" s="223"/>
      <c r="AA192" s="115">
        <f>ROWS($B$140:B192)</f>
        <v>53</v>
      </c>
      <c r="AB192" s="138">
        <f t="array" ref="AB192">IFERROR(AVERAGE(IF(C192:F192&gt;1,C192:F192)),0)</f>
        <v>0</v>
      </c>
      <c r="AC192" s="130">
        <f t="array" ref="AC192">AB192+(COUNTIFS($AB$140:$AB192,AB192)-1)*0.00001</f>
        <v>1.7000000000000001E-4</v>
      </c>
      <c r="AD192" s="138">
        <f t="shared" si="58"/>
        <v>7.0000000000000007E-5</v>
      </c>
      <c r="AE192" s="140">
        <f t="shared" si="59"/>
        <v>0</v>
      </c>
      <c r="AF192" s="120">
        <f t="shared" si="60"/>
        <v>0</v>
      </c>
      <c r="AG192" s="96"/>
      <c r="AH192" s="139">
        <f t="array" ref="AH192">IFERROR(AVERAGE(IF(H192:K192&gt;1,H192:K192)),0)</f>
        <v>0</v>
      </c>
      <c r="AI192" s="127">
        <f t="array" ref="AI192">AH192+(COUNTIFS($AH$140:$AH192,AH192)-1)*0.00001</f>
        <v>1.7000000000000001E-4</v>
      </c>
      <c r="AJ192" s="127">
        <f t="shared" si="61"/>
        <v>7.0000000000000007E-5</v>
      </c>
      <c r="AK192" s="140">
        <f t="shared" si="62"/>
        <v>0</v>
      </c>
      <c r="AL192" s="120">
        <f t="shared" si="63"/>
        <v>0</v>
      </c>
    </row>
    <row r="193" spans="1:38" ht="15" customHeight="1" x14ac:dyDescent="0.25">
      <c r="A193" s="191">
        <v>3</v>
      </c>
      <c r="B193" s="131">
        <f>Fechas!D189</f>
        <v>0</v>
      </c>
      <c r="C193" s="16"/>
      <c r="D193" s="16"/>
      <c r="E193" s="16"/>
      <c r="F193" s="25"/>
      <c r="G193" s="129">
        <f t="shared" si="45"/>
        <v>1.8000000000000001E-4</v>
      </c>
      <c r="H193" s="16"/>
      <c r="I193" s="16"/>
      <c r="J193" s="16"/>
      <c r="K193" s="25"/>
      <c r="L193" s="129">
        <f t="shared" si="46"/>
        <v>1.8000000000000001E-4</v>
      </c>
      <c r="M193" s="176"/>
      <c r="N193" s="132">
        <f t="shared" si="52"/>
        <v>0</v>
      </c>
      <c r="O193" s="129">
        <f t="shared" si="53"/>
        <v>6.0000000000000008E-5</v>
      </c>
      <c r="P193" s="125">
        <f t="shared" si="54"/>
        <v>0</v>
      </c>
      <c r="Q193" s="129">
        <f t="shared" si="55"/>
        <v>6.0000000000000008E-5</v>
      </c>
      <c r="R193" s="176"/>
      <c r="S193" s="176"/>
      <c r="T193" s="176"/>
      <c r="U193" s="223"/>
      <c r="AA193" s="115">
        <f>ROWS($B$140:B193)</f>
        <v>54</v>
      </c>
      <c r="AB193" s="138">
        <f t="array" ref="AB193">IFERROR(AVERAGE(IF(C193:F193&gt;1,C193:F193)),0)</f>
        <v>0</v>
      </c>
      <c r="AC193" s="130">
        <f t="array" ref="AC193">AB193+(COUNTIFS($AB$140:$AB193,AB193)-1)*0.00001</f>
        <v>1.8000000000000001E-4</v>
      </c>
      <c r="AD193" s="138">
        <f t="shared" si="58"/>
        <v>6.0000000000000008E-5</v>
      </c>
      <c r="AE193" s="140">
        <f t="shared" si="59"/>
        <v>0</v>
      </c>
      <c r="AF193" s="120">
        <f t="shared" si="60"/>
        <v>0</v>
      </c>
      <c r="AG193" s="96"/>
      <c r="AH193" s="139">
        <f t="array" ref="AH193">IFERROR(AVERAGE(IF(H193:K193&gt;1,H193:K193)),0)</f>
        <v>0</v>
      </c>
      <c r="AI193" s="127">
        <f t="array" ref="AI193">AH193+(COUNTIFS($AH$140:$AH193,AH193)-1)*0.00001</f>
        <v>1.8000000000000001E-4</v>
      </c>
      <c r="AJ193" s="127">
        <f t="shared" si="61"/>
        <v>6.0000000000000008E-5</v>
      </c>
      <c r="AK193" s="140">
        <f t="shared" si="62"/>
        <v>0</v>
      </c>
      <c r="AL193" s="120">
        <f t="shared" si="63"/>
        <v>0</v>
      </c>
    </row>
    <row r="194" spans="1:38" ht="15" customHeight="1" x14ac:dyDescent="0.25">
      <c r="A194" s="191">
        <v>3</v>
      </c>
      <c r="B194" s="131">
        <f>Fechas!D190</f>
        <v>0</v>
      </c>
      <c r="C194" s="16"/>
      <c r="D194" s="16"/>
      <c r="E194" s="16"/>
      <c r="F194" s="25"/>
      <c r="G194" s="129">
        <f t="shared" si="45"/>
        <v>1.9000000000000001E-4</v>
      </c>
      <c r="H194" s="16"/>
      <c r="I194" s="16"/>
      <c r="J194" s="16"/>
      <c r="K194" s="25"/>
      <c r="L194" s="129">
        <f t="shared" si="46"/>
        <v>1.9000000000000001E-4</v>
      </c>
      <c r="M194" s="176"/>
      <c r="N194" s="132">
        <f t="shared" si="52"/>
        <v>0</v>
      </c>
      <c r="O194" s="129">
        <f t="shared" si="53"/>
        <v>5.0000000000000002E-5</v>
      </c>
      <c r="P194" s="125">
        <f t="shared" si="54"/>
        <v>0</v>
      </c>
      <c r="Q194" s="129">
        <f t="shared" si="55"/>
        <v>5.0000000000000002E-5</v>
      </c>
      <c r="R194" s="176"/>
      <c r="S194" s="176"/>
      <c r="T194" s="176"/>
      <c r="U194" s="223"/>
      <c r="AA194" s="115">
        <f>ROWS($B$140:B194)</f>
        <v>55</v>
      </c>
      <c r="AB194" s="138">
        <f t="array" ref="AB194">IFERROR(AVERAGE(IF(C194:F194&gt;1,C194:F194)),0)</f>
        <v>0</v>
      </c>
      <c r="AC194" s="130">
        <f t="array" ref="AC194">AB194+(COUNTIFS($AB$140:$AB194,AB194)-1)*0.00001</f>
        <v>1.9000000000000001E-4</v>
      </c>
      <c r="AD194" s="138">
        <f t="shared" si="58"/>
        <v>5.0000000000000002E-5</v>
      </c>
      <c r="AE194" s="140">
        <f t="shared" si="59"/>
        <v>0</v>
      </c>
      <c r="AF194" s="120">
        <f t="shared" si="60"/>
        <v>0</v>
      </c>
      <c r="AG194" s="96"/>
      <c r="AH194" s="139">
        <f t="array" ref="AH194">IFERROR(AVERAGE(IF(H194:K194&gt;1,H194:K194)),0)</f>
        <v>0</v>
      </c>
      <c r="AI194" s="127">
        <f t="array" ref="AI194">AH194+(COUNTIFS($AH$140:$AH194,AH194)-1)*0.00001</f>
        <v>1.9000000000000001E-4</v>
      </c>
      <c r="AJ194" s="127">
        <f t="shared" si="61"/>
        <v>5.0000000000000002E-5</v>
      </c>
      <c r="AK194" s="140">
        <f t="shared" si="62"/>
        <v>0</v>
      </c>
      <c r="AL194" s="120">
        <f t="shared" si="63"/>
        <v>0</v>
      </c>
    </row>
    <row r="195" spans="1:38" ht="15" customHeight="1" x14ac:dyDescent="0.25">
      <c r="A195" s="191">
        <v>3</v>
      </c>
      <c r="B195" s="131">
        <f>Fechas!D191</f>
        <v>0</v>
      </c>
      <c r="C195" s="16"/>
      <c r="D195" s="16"/>
      <c r="E195" s="16"/>
      <c r="F195" s="25"/>
      <c r="G195" s="129">
        <f t="shared" si="45"/>
        <v>2.0000000000000001E-4</v>
      </c>
      <c r="H195" s="16"/>
      <c r="I195" s="16"/>
      <c r="J195" s="16"/>
      <c r="K195" s="25"/>
      <c r="L195" s="129">
        <f t="shared" si="46"/>
        <v>2.0000000000000001E-4</v>
      </c>
      <c r="M195" s="176"/>
      <c r="N195" s="132">
        <f t="shared" si="52"/>
        <v>0</v>
      </c>
      <c r="O195" s="129">
        <f t="shared" si="53"/>
        <v>4.0000000000000003E-5</v>
      </c>
      <c r="P195" s="125">
        <f t="shared" si="54"/>
        <v>0</v>
      </c>
      <c r="Q195" s="129">
        <f t="shared" si="55"/>
        <v>4.0000000000000003E-5</v>
      </c>
      <c r="R195" s="176"/>
      <c r="S195" s="176"/>
      <c r="T195" s="176"/>
      <c r="U195" s="223"/>
      <c r="AA195" s="115">
        <f>ROWS($B$140:B195)</f>
        <v>56</v>
      </c>
      <c r="AB195" s="138">
        <f t="array" ref="AB195">IFERROR(AVERAGE(IF(C195:F195&gt;1,C195:F195)),0)</f>
        <v>0</v>
      </c>
      <c r="AC195" s="130">
        <f t="array" ref="AC195">AB195+(COUNTIFS($AB$140:$AB195,AB195)-1)*0.00001</f>
        <v>2.0000000000000001E-4</v>
      </c>
      <c r="AD195" s="138">
        <f t="shared" si="58"/>
        <v>4.0000000000000003E-5</v>
      </c>
      <c r="AE195" s="140">
        <f t="shared" si="59"/>
        <v>0</v>
      </c>
      <c r="AF195" s="120">
        <f t="shared" si="60"/>
        <v>0</v>
      </c>
      <c r="AG195" s="96"/>
      <c r="AH195" s="139">
        <f t="array" ref="AH195">IFERROR(AVERAGE(IF(H195:K195&gt;1,H195:K195)),0)</f>
        <v>0</v>
      </c>
      <c r="AI195" s="127">
        <f t="array" ref="AI195">AH195+(COUNTIFS($AH$140:$AH195,AH195)-1)*0.00001</f>
        <v>2.0000000000000001E-4</v>
      </c>
      <c r="AJ195" s="127">
        <f t="shared" si="61"/>
        <v>4.0000000000000003E-5</v>
      </c>
      <c r="AK195" s="140">
        <f t="shared" si="62"/>
        <v>0</v>
      </c>
      <c r="AL195" s="120">
        <f t="shared" si="63"/>
        <v>0</v>
      </c>
    </row>
    <row r="196" spans="1:38" ht="15" customHeight="1" x14ac:dyDescent="0.25">
      <c r="A196" s="191">
        <v>3</v>
      </c>
      <c r="B196" s="131">
        <f>Fechas!D192</f>
        <v>0</v>
      </c>
      <c r="C196" s="16"/>
      <c r="D196" s="16"/>
      <c r="E196" s="16"/>
      <c r="F196" s="25"/>
      <c r="G196" s="129">
        <f t="shared" si="45"/>
        <v>2.1000000000000001E-4</v>
      </c>
      <c r="H196" s="16"/>
      <c r="I196" s="16"/>
      <c r="J196" s="16"/>
      <c r="K196" s="25"/>
      <c r="L196" s="129">
        <f t="shared" si="46"/>
        <v>2.1000000000000001E-4</v>
      </c>
      <c r="M196" s="176"/>
      <c r="N196" s="132">
        <f t="shared" si="52"/>
        <v>0</v>
      </c>
      <c r="O196" s="129">
        <f t="shared" si="53"/>
        <v>3.0000000000000004E-5</v>
      </c>
      <c r="P196" s="125">
        <f t="shared" si="54"/>
        <v>0</v>
      </c>
      <c r="Q196" s="129">
        <f t="shared" si="55"/>
        <v>3.0000000000000004E-5</v>
      </c>
      <c r="R196" s="176"/>
      <c r="S196" s="176"/>
      <c r="T196" s="176"/>
      <c r="U196" s="223"/>
      <c r="AA196" s="115">
        <f>ROWS($B$140:B196)</f>
        <v>57</v>
      </c>
      <c r="AB196" s="138">
        <f t="array" ref="AB196">IFERROR(AVERAGE(IF(C196:F196&gt;1,C196:F196)),0)</f>
        <v>0</v>
      </c>
      <c r="AC196" s="130">
        <f t="array" ref="AC196">AB196+(COUNTIFS($AB$140:$AB196,AB196)-1)*0.00001</f>
        <v>2.1000000000000001E-4</v>
      </c>
      <c r="AD196" s="138">
        <f t="shared" si="58"/>
        <v>3.0000000000000004E-5</v>
      </c>
      <c r="AE196" s="140">
        <f t="shared" si="59"/>
        <v>0</v>
      </c>
      <c r="AF196" s="120">
        <f t="shared" si="60"/>
        <v>0</v>
      </c>
      <c r="AG196" s="96"/>
      <c r="AH196" s="139">
        <f t="array" ref="AH196">IFERROR(AVERAGE(IF(H196:K196&gt;1,H196:K196)),0)</f>
        <v>0</v>
      </c>
      <c r="AI196" s="127">
        <f t="array" ref="AI196">AH196+(COUNTIFS($AH$140:$AH196,AH196)-1)*0.00001</f>
        <v>2.1000000000000001E-4</v>
      </c>
      <c r="AJ196" s="127">
        <f t="shared" si="61"/>
        <v>3.0000000000000004E-5</v>
      </c>
      <c r="AK196" s="140">
        <f t="shared" si="62"/>
        <v>0</v>
      </c>
      <c r="AL196" s="120">
        <f t="shared" si="63"/>
        <v>0</v>
      </c>
    </row>
    <row r="197" spans="1:38" ht="15" customHeight="1" x14ac:dyDescent="0.25">
      <c r="A197" s="191">
        <v>3</v>
      </c>
      <c r="B197" s="131">
        <f>Fechas!D193</f>
        <v>0</v>
      </c>
      <c r="C197" s="16"/>
      <c r="D197" s="16"/>
      <c r="E197" s="16"/>
      <c r="F197" s="25"/>
      <c r="G197" s="129">
        <f t="shared" si="45"/>
        <v>2.2000000000000001E-4</v>
      </c>
      <c r="H197" s="16"/>
      <c r="I197" s="16"/>
      <c r="J197" s="16"/>
      <c r="K197" s="25"/>
      <c r="L197" s="129">
        <f t="shared" si="46"/>
        <v>2.2000000000000001E-4</v>
      </c>
      <c r="M197" s="176"/>
      <c r="N197" s="132">
        <f t="shared" si="52"/>
        <v>0</v>
      </c>
      <c r="O197" s="129">
        <f t="shared" si="53"/>
        <v>2.0000000000000002E-5</v>
      </c>
      <c r="P197" s="125">
        <f t="shared" si="54"/>
        <v>0</v>
      </c>
      <c r="Q197" s="129">
        <f t="shared" si="55"/>
        <v>2.0000000000000002E-5</v>
      </c>
      <c r="R197" s="176"/>
      <c r="S197" s="176"/>
      <c r="T197" s="176"/>
      <c r="U197" s="223"/>
      <c r="AA197" s="115">
        <f>ROWS($B$140:B197)</f>
        <v>58</v>
      </c>
      <c r="AB197" s="138">
        <f t="array" ref="AB197">IFERROR(AVERAGE(IF(C197:F197&gt;1,C197:F197)),0)</f>
        <v>0</v>
      </c>
      <c r="AC197" s="130">
        <f t="array" ref="AC197">AB197+(COUNTIFS($AB$140:$AB197,AB197)-1)*0.00001</f>
        <v>2.2000000000000001E-4</v>
      </c>
      <c r="AD197" s="138">
        <f t="shared" si="58"/>
        <v>2.0000000000000002E-5</v>
      </c>
      <c r="AE197" s="140">
        <f t="shared" si="59"/>
        <v>0</v>
      </c>
      <c r="AF197" s="120">
        <f t="shared" si="60"/>
        <v>0</v>
      </c>
      <c r="AG197" s="96"/>
      <c r="AH197" s="139">
        <f t="array" ref="AH197">IFERROR(AVERAGE(IF(H197:K197&gt;1,H197:K197)),0)</f>
        <v>0</v>
      </c>
      <c r="AI197" s="127">
        <f t="array" ref="AI197">AH197+(COUNTIFS($AH$140:$AH197,AH197)-1)*0.00001</f>
        <v>2.2000000000000001E-4</v>
      </c>
      <c r="AJ197" s="127">
        <f t="shared" si="61"/>
        <v>2.0000000000000002E-5</v>
      </c>
      <c r="AK197" s="140">
        <f t="shared" si="62"/>
        <v>0</v>
      </c>
      <c r="AL197" s="120">
        <f t="shared" si="63"/>
        <v>0</v>
      </c>
    </row>
    <row r="198" spans="1:38" ht="15" customHeight="1" x14ac:dyDescent="0.25">
      <c r="A198" s="191">
        <v>3</v>
      </c>
      <c r="B198" s="131">
        <f>Fechas!D194</f>
        <v>0</v>
      </c>
      <c r="C198" s="16"/>
      <c r="D198" s="16"/>
      <c r="E198" s="16"/>
      <c r="F198" s="25"/>
      <c r="G198" s="129">
        <f t="shared" si="45"/>
        <v>2.3000000000000001E-4</v>
      </c>
      <c r="H198" s="16"/>
      <c r="I198" s="16"/>
      <c r="J198" s="16"/>
      <c r="K198" s="25"/>
      <c r="L198" s="129">
        <f t="shared" si="46"/>
        <v>2.3000000000000001E-4</v>
      </c>
      <c r="M198" s="176"/>
      <c r="N198" s="132">
        <f t="shared" si="52"/>
        <v>0</v>
      </c>
      <c r="O198" s="129">
        <f t="shared" si="53"/>
        <v>1.0000000000000001E-5</v>
      </c>
      <c r="P198" s="125">
        <f t="shared" si="54"/>
        <v>0</v>
      </c>
      <c r="Q198" s="129">
        <f t="shared" si="55"/>
        <v>1.0000000000000001E-5</v>
      </c>
      <c r="R198" s="176"/>
      <c r="S198" s="176"/>
      <c r="T198" s="176"/>
      <c r="U198" s="223"/>
      <c r="AA198" s="115">
        <f>ROWS($B$140:B198)</f>
        <v>59</v>
      </c>
      <c r="AB198" s="138">
        <f t="array" ref="AB198">IFERROR(AVERAGE(IF(C198:F198&gt;1,C198:F198)),0)</f>
        <v>0</v>
      </c>
      <c r="AC198" s="130">
        <f t="array" ref="AC198">AB198+(COUNTIFS($AB$140:$AB198,AB198)-1)*0.00001</f>
        <v>2.3000000000000001E-4</v>
      </c>
      <c r="AD198" s="138">
        <f t="shared" si="58"/>
        <v>1.0000000000000001E-5</v>
      </c>
      <c r="AE198" s="140">
        <f t="shared" si="59"/>
        <v>0</v>
      </c>
      <c r="AF198" s="120">
        <f t="shared" si="60"/>
        <v>0</v>
      </c>
      <c r="AG198" s="96"/>
      <c r="AH198" s="139">
        <f t="array" ref="AH198">IFERROR(AVERAGE(IF(H198:K198&gt;1,H198:K198)),0)</f>
        <v>0</v>
      </c>
      <c r="AI198" s="127">
        <f t="array" ref="AI198">AH198+(COUNTIFS($AH$140:$AH198,AH198)-1)*0.00001</f>
        <v>2.3000000000000001E-4</v>
      </c>
      <c r="AJ198" s="127">
        <f t="shared" si="61"/>
        <v>1.0000000000000001E-5</v>
      </c>
      <c r="AK198" s="140">
        <f t="shared" si="62"/>
        <v>0</v>
      </c>
      <c r="AL198" s="120">
        <f t="shared" si="63"/>
        <v>0</v>
      </c>
    </row>
    <row r="199" spans="1:38" ht="15" customHeight="1" x14ac:dyDescent="0.25">
      <c r="A199" s="191">
        <v>3</v>
      </c>
      <c r="B199" s="131">
        <f>Fechas!D195</f>
        <v>0</v>
      </c>
      <c r="C199" s="16"/>
      <c r="D199" s="16"/>
      <c r="E199" s="16"/>
      <c r="F199" s="25"/>
      <c r="G199" s="129">
        <f t="shared" si="45"/>
        <v>2.4000000000000003E-4</v>
      </c>
      <c r="H199" s="16"/>
      <c r="I199" s="16"/>
      <c r="J199" s="16"/>
      <c r="K199" s="25"/>
      <c r="L199" s="129">
        <f t="shared" si="46"/>
        <v>2.4000000000000003E-4</v>
      </c>
      <c r="M199" s="176"/>
      <c r="N199" s="132">
        <f t="shared" si="52"/>
        <v>0</v>
      </c>
      <c r="O199" s="129">
        <f t="shared" si="53"/>
        <v>0</v>
      </c>
      <c r="P199" s="125">
        <f t="shared" si="54"/>
        <v>0</v>
      </c>
      <c r="Q199" s="129">
        <f t="shared" si="55"/>
        <v>0</v>
      </c>
      <c r="R199" s="176"/>
      <c r="S199" s="176"/>
      <c r="T199" s="176"/>
      <c r="U199" s="223"/>
      <c r="AA199" s="115">
        <f>ROWS($B$140:B199)</f>
        <v>60</v>
      </c>
      <c r="AB199" s="138">
        <f t="array" ref="AB199">IFERROR(AVERAGE(IF(C199:F199&gt;1,C199:F199)),0)</f>
        <v>0</v>
      </c>
      <c r="AC199" s="130">
        <f t="array" ref="AC199">AB199+(COUNTIFS($AB$140:$AB199,AB199)-1)*0.00001</f>
        <v>2.4000000000000003E-4</v>
      </c>
      <c r="AD199" s="138">
        <f t="shared" si="58"/>
        <v>0</v>
      </c>
      <c r="AE199" s="140">
        <f t="shared" si="59"/>
        <v>0</v>
      </c>
      <c r="AF199" s="120">
        <f t="shared" si="60"/>
        <v>0</v>
      </c>
      <c r="AG199" s="96"/>
      <c r="AH199" s="139">
        <f t="array" ref="AH199">IFERROR(AVERAGE(IF(H199:K199&gt;1,H199:K199)),0)</f>
        <v>0</v>
      </c>
      <c r="AI199" s="127">
        <f t="array" ref="AI199">AH199+(COUNTIFS($AH$140:$AH199,AH199)-1)*0.00001</f>
        <v>2.4000000000000003E-4</v>
      </c>
      <c r="AJ199" s="127">
        <f t="shared" si="61"/>
        <v>0</v>
      </c>
      <c r="AK199" s="140">
        <f t="shared" si="62"/>
        <v>0</v>
      </c>
      <c r="AL199" s="120">
        <f t="shared" si="63"/>
        <v>0</v>
      </c>
    </row>
    <row r="200" spans="1:38" ht="15" customHeight="1" x14ac:dyDescent="0.25">
      <c r="A200" s="4"/>
      <c r="C200" s="26"/>
      <c r="D200" s="26"/>
      <c r="E200" s="26"/>
      <c r="N200" s="128" t="s">
        <v>262</v>
      </c>
      <c r="O200" s="103">
        <f ca="1">'ANVA-MDS Sin Fung.'!$B$159</f>
        <v>853.69172829217416</v>
      </c>
      <c r="P200" s="128" t="s">
        <v>262</v>
      </c>
      <c r="Q200" s="103">
        <f ca="1">'ANVA-MDS Con Fung.'!$B$159</f>
        <v>727.62084283632669</v>
      </c>
      <c r="R200" s="224"/>
      <c r="S200" s="224"/>
      <c r="T200" s="224"/>
      <c r="AA200" s="96"/>
      <c r="AB200" s="96"/>
      <c r="AC200" s="96"/>
      <c r="AD200" s="96"/>
      <c r="AE200" s="96"/>
      <c r="AF200" s="96"/>
      <c r="AG200" s="96"/>
      <c r="AH200" s="96"/>
      <c r="AI200" s="96"/>
      <c r="AJ200" s="96"/>
      <c r="AK200" s="96"/>
      <c r="AL200" s="96"/>
    </row>
    <row r="201" spans="1:38" ht="15" customHeight="1" x14ac:dyDescent="0.25">
      <c r="A201" s="4"/>
      <c r="C201" s="26"/>
      <c r="D201" s="26"/>
      <c r="E201" s="26"/>
      <c r="N201" s="128" t="s">
        <v>230</v>
      </c>
      <c r="O201" s="110">
        <f ca="1">'ANVA-MDS Sin Fung.'!$B$151</f>
        <v>0.11860826402178612</v>
      </c>
      <c r="P201" s="128" t="s">
        <v>230</v>
      </c>
      <c r="Q201" s="110">
        <f ca="1">'ANVA-MDS Con Fung.'!$B$151</f>
        <v>9.6938063637566865E-2</v>
      </c>
      <c r="R201" s="225"/>
      <c r="S201" s="225"/>
      <c r="T201" s="225"/>
      <c r="AA201" s="96"/>
      <c r="AB201" s="96"/>
      <c r="AC201" s="96"/>
      <c r="AD201" s="96"/>
      <c r="AE201" s="96"/>
      <c r="AF201" s="96"/>
      <c r="AG201" s="96"/>
      <c r="AH201" s="96"/>
      <c r="AI201" s="96"/>
      <c r="AJ201" s="96"/>
      <c r="AK201" s="96"/>
      <c r="AL201" s="96"/>
    </row>
    <row r="202" spans="1:38" ht="15" customHeight="1" x14ac:dyDescent="0.25">
      <c r="A202" s="4"/>
      <c r="C202" s="3"/>
      <c r="D202" s="3"/>
      <c r="E202" s="3"/>
      <c r="H202" s="3"/>
      <c r="I202" s="3"/>
      <c r="J202" s="3"/>
      <c r="K202" s="3"/>
      <c r="L202" s="6"/>
      <c r="M202" s="6"/>
      <c r="AA202" s="96"/>
      <c r="AB202" s="96"/>
      <c r="AC202" s="96"/>
      <c r="AD202" s="96"/>
      <c r="AE202" s="96"/>
      <c r="AF202" s="96"/>
      <c r="AG202" s="96"/>
      <c r="AH202" s="96"/>
      <c r="AI202" s="96"/>
      <c r="AJ202" s="96"/>
      <c r="AK202" s="96"/>
      <c r="AL202" s="96"/>
    </row>
    <row r="203" spans="1:38" ht="15" customHeight="1" x14ac:dyDescent="0.25">
      <c r="A203" s="4"/>
      <c r="N203" s="86" t="s">
        <v>66</v>
      </c>
      <c r="AA203" s="96"/>
      <c r="AB203" s="96"/>
      <c r="AC203" s="96"/>
      <c r="AD203" s="96"/>
      <c r="AE203" s="96"/>
      <c r="AF203" s="96"/>
      <c r="AG203" s="96"/>
      <c r="AH203" s="96"/>
      <c r="AI203" s="96"/>
      <c r="AJ203" s="96"/>
      <c r="AK203" s="96"/>
      <c r="AL203" s="96"/>
    </row>
    <row r="204" spans="1:38" ht="15" customHeight="1" x14ac:dyDescent="0.25">
      <c r="A204" s="4"/>
      <c r="B204" s="164"/>
      <c r="C204" s="157" t="s">
        <v>245</v>
      </c>
      <c r="D204" s="184"/>
      <c r="E204" s="158"/>
      <c r="F204" s="158"/>
      <c r="G204" s="159"/>
      <c r="H204" s="171" t="s">
        <v>246</v>
      </c>
      <c r="I204" s="172"/>
      <c r="J204" s="172"/>
      <c r="K204" s="172"/>
      <c r="L204" s="173"/>
      <c r="M204" s="156"/>
      <c r="N204" s="157" t="s">
        <v>245</v>
      </c>
      <c r="O204" s="158"/>
      <c r="P204" s="171" t="s">
        <v>246</v>
      </c>
      <c r="Q204" s="173"/>
      <c r="R204" s="156"/>
      <c r="AA204" s="96"/>
      <c r="AB204" s="96"/>
      <c r="AC204" s="96"/>
      <c r="AD204" s="96"/>
      <c r="AE204" s="96"/>
      <c r="AF204" s="96"/>
      <c r="AG204" s="96"/>
      <c r="AH204" s="96"/>
      <c r="AI204" s="96"/>
      <c r="AJ204" s="96"/>
      <c r="AK204" s="96"/>
      <c r="AL204" s="96"/>
    </row>
    <row r="205" spans="1:38" ht="15" customHeight="1" x14ac:dyDescent="0.25">
      <c r="A205" s="4"/>
      <c r="B205" s="183"/>
      <c r="C205" s="8" t="s">
        <v>90</v>
      </c>
      <c r="D205" s="185"/>
      <c r="E205" s="9"/>
      <c r="F205" s="9"/>
      <c r="G205" s="186"/>
      <c r="H205" s="94" t="s">
        <v>90</v>
      </c>
      <c r="I205" s="9"/>
      <c r="J205" s="9"/>
      <c r="K205" s="9"/>
      <c r="L205" s="95"/>
      <c r="M205" s="174"/>
      <c r="N205" s="177"/>
      <c r="O205" s="47" t="s">
        <v>255</v>
      </c>
      <c r="P205" s="178"/>
      <c r="Q205" s="47" t="s">
        <v>255</v>
      </c>
      <c r="R205" s="189"/>
      <c r="S205" s="188"/>
      <c r="T205" s="188" t="s">
        <v>376</v>
      </c>
      <c r="U205" s="188" t="s">
        <v>376</v>
      </c>
      <c r="AA205" s="96"/>
      <c r="AB205" s="96"/>
      <c r="AC205" s="96"/>
      <c r="AD205" s="96"/>
      <c r="AE205" s="96"/>
      <c r="AF205" s="96"/>
      <c r="AG205" s="96"/>
      <c r="AH205" s="96"/>
      <c r="AI205" s="96"/>
      <c r="AJ205" s="96"/>
      <c r="AK205" s="96"/>
      <c r="AL205" s="96"/>
    </row>
    <row r="206" spans="1:38" ht="15" customHeight="1" x14ac:dyDescent="0.25">
      <c r="A206" s="163" t="s">
        <v>244</v>
      </c>
      <c r="B206" s="57" t="s">
        <v>1</v>
      </c>
      <c r="C206" s="181" t="s">
        <v>41</v>
      </c>
      <c r="D206" s="12" t="s">
        <v>42</v>
      </c>
      <c r="E206" s="12" t="s">
        <v>43</v>
      </c>
      <c r="F206" s="12" t="s">
        <v>31</v>
      </c>
      <c r="G206" s="13" t="s">
        <v>20</v>
      </c>
      <c r="H206" s="12" t="s">
        <v>41</v>
      </c>
      <c r="I206" s="12" t="s">
        <v>42</v>
      </c>
      <c r="J206" s="12" t="s">
        <v>43</v>
      </c>
      <c r="K206" s="11" t="s">
        <v>31</v>
      </c>
      <c r="L206" s="13" t="s">
        <v>20</v>
      </c>
      <c r="M206" s="175"/>
      <c r="N206" s="10" t="s">
        <v>1</v>
      </c>
      <c r="O206" s="13" t="s">
        <v>20</v>
      </c>
      <c r="P206" s="10" t="s">
        <v>1</v>
      </c>
      <c r="Q206" s="13" t="s">
        <v>20</v>
      </c>
      <c r="R206" s="175"/>
      <c r="S206" s="228" t="s">
        <v>1</v>
      </c>
      <c r="T206" s="175" t="s">
        <v>375</v>
      </c>
      <c r="U206" s="4" t="s">
        <v>353</v>
      </c>
      <c r="AA206" s="96"/>
      <c r="AB206" s="96"/>
      <c r="AC206" s="96"/>
      <c r="AD206" s="96"/>
      <c r="AE206" s="96"/>
      <c r="AF206" s="96"/>
      <c r="AG206" s="96"/>
      <c r="AH206" s="96"/>
      <c r="AI206" s="96"/>
      <c r="AJ206" s="96"/>
      <c r="AK206" s="96"/>
      <c r="AL206" s="96"/>
    </row>
    <row r="207" spans="1:38" ht="15" customHeight="1" x14ac:dyDescent="0.25">
      <c r="A207" s="193">
        <v>4</v>
      </c>
      <c r="B207" s="131" t="str">
        <f>Fechas!D201</f>
        <v>460</v>
      </c>
      <c r="C207" s="16"/>
      <c r="D207" s="16"/>
      <c r="E207" s="16"/>
      <c r="F207" s="19"/>
      <c r="G207" s="129">
        <f t="shared" ref="G207:G245" si="64">AC207</f>
        <v>0</v>
      </c>
      <c r="H207" s="16">
        <v>4017.6282850187358</v>
      </c>
      <c r="I207" s="16">
        <v>3741.8888865379108</v>
      </c>
      <c r="J207" s="16">
        <v>3917.654535387092</v>
      </c>
      <c r="K207" s="19"/>
      <c r="L207" s="129">
        <f t="shared" ref="L207:L245" si="65">AI207</f>
        <v>3892.3905689812459</v>
      </c>
      <c r="M207" s="176"/>
      <c r="N207" s="132" t="str">
        <f t="shared" ref="N207" si="66">AF207</f>
        <v>460</v>
      </c>
      <c r="O207" s="129">
        <f t="shared" ref="O207" si="67">AD207</f>
        <v>5.9000000000000003E-4</v>
      </c>
      <c r="P207" s="125" t="str">
        <f t="shared" ref="P207" si="68">AL207</f>
        <v>ACA 921</v>
      </c>
      <c r="Q207" s="129">
        <f t="shared" ref="Q207" si="69">AJ207</f>
        <v>5157.0635535093397</v>
      </c>
      <c r="R207" s="176"/>
      <c r="S207" s="227" t="str">
        <f>P207</f>
        <v>ACA 921</v>
      </c>
      <c r="T207" s="176">
        <f>Q207</f>
        <v>5157.0635535093397</v>
      </c>
      <c r="AA207" s="115">
        <f>ROWS($B$207:B207)</f>
        <v>1</v>
      </c>
      <c r="AB207" s="138">
        <f t="array" ref="AB207">IFERROR(AVERAGE(IF(C207:F207&gt;1,C207:F207)),0)</f>
        <v>0</v>
      </c>
      <c r="AC207" s="130">
        <f t="array" ref="AC207">AB207+(COUNTIFS($AB$207:$AB207,AB207)-1)*0.00001</f>
        <v>0</v>
      </c>
      <c r="AD207" s="138">
        <f>LARGE($AC$207:$AC$266,AA207)</f>
        <v>5.9000000000000003E-4</v>
      </c>
      <c r="AE207" s="140">
        <f>IF(AD207&lt;1,0,MATCH(AD207,$AC$207:$AC$266,0))</f>
        <v>0</v>
      </c>
      <c r="AF207" s="120" t="str">
        <f>INDEX($B$207:$B$266,AE207,1)</f>
        <v>460</v>
      </c>
      <c r="AG207" s="96"/>
      <c r="AH207" s="139">
        <f t="array" ref="AH207">IFERROR(AVERAGE(IF(H207:K207&gt;1,H207:K207)),0)</f>
        <v>3892.3905689812459</v>
      </c>
      <c r="AI207" s="127">
        <f t="array" ref="AI207">AH207+(COUNTIFS($AH$207:$AH207,AH207)-1)*0.00001</f>
        <v>3892.3905689812459</v>
      </c>
      <c r="AJ207" s="127">
        <f>LARGE($AI$207:$AI$266,AA207)</f>
        <v>5157.0635535093397</v>
      </c>
      <c r="AK207" s="140">
        <f>IF(AJ207&lt;1,0,MATCH(AJ207,$AI$207:$AI$266,0))</f>
        <v>5</v>
      </c>
      <c r="AL207" s="120" t="str">
        <f>INDEX($B$207:$B$266,AK207,1)</f>
        <v>ACA 921</v>
      </c>
    </row>
    <row r="208" spans="1:38" ht="15" customHeight="1" x14ac:dyDescent="0.25">
      <c r="A208" s="193">
        <v>4</v>
      </c>
      <c r="B208" s="131" t="str">
        <f>Fechas!D202</f>
        <v>575</v>
      </c>
      <c r="C208" s="16"/>
      <c r="D208" s="16"/>
      <c r="E208" s="16"/>
      <c r="F208" s="19"/>
      <c r="G208" s="129">
        <f t="shared" si="64"/>
        <v>1.0000000000000001E-5</v>
      </c>
      <c r="H208" s="16">
        <v>4927.4820449142335</v>
      </c>
      <c r="I208" s="16">
        <v>3856.0962823577624</v>
      </c>
      <c r="J208" s="16">
        <v>4070.8668945242475</v>
      </c>
      <c r="K208" s="19"/>
      <c r="L208" s="129">
        <f t="shared" si="65"/>
        <v>4284.8150739320818</v>
      </c>
      <c r="M208" s="176"/>
      <c r="N208" s="132" t="str">
        <f t="shared" ref="N208:N245" si="70">AF208</f>
        <v>575</v>
      </c>
      <c r="O208" s="129">
        <f t="shared" ref="O208:O245" si="71">AD208</f>
        <v>5.8E-4</v>
      </c>
      <c r="P208" s="125" t="str">
        <f t="shared" ref="P208:P245" si="72">AL208</f>
        <v>LG PICAZO</v>
      </c>
      <c r="Q208" s="129">
        <f t="shared" ref="Q208:Q245" si="73">AJ208</f>
        <v>4751.371344143502</v>
      </c>
      <c r="R208" s="176"/>
      <c r="S208" s="227" t="str">
        <f t="shared" ref="S208:S226" si="74">P208</f>
        <v>LG PICAZO</v>
      </c>
      <c r="T208" s="176">
        <f t="shared" ref="T208:T226" si="75">Q208</f>
        <v>4751.371344143502</v>
      </c>
      <c r="AA208" s="115">
        <f>ROWS($B$207:B208)</f>
        <v>2</v>
      </c>
      <c r="AB208" s="138">
        <f t="array" ref="AB208">IFERROR(AVERAGE(IF(C208:F208&gt;1,C208:F208)),0)</f>
        <v>0</v>
      </c>
      <c r="AC208" s="130">
        <f t="array" ref="AC208">AB208+(COUNTIFS($AB$207:$AB208,AB208)-1)*0.00001</f>
        <v>1.0000000000000001E-5</v>
      </c>
      <c r="AD208" s="138">
        <f>LARGE($AC$207:$AC$266,AA208)</f>
        <v>5.8E-4</v>
      </c>
      <c r="AE208" s="140">
        <f>IF(AD208&lt;1,0,MATCH(AD208,$AC$207:$AC$266,0))</f>
        <v>0</v>
      </c>
      <c r="AF208" s="120" t="str">
        <f>INDEX($B$207:$B$266,AE208,1)</f>
        <v>575</v>
      </c>
      <c r="AG208" s="96"/>
      <c r="AH208" s="139">
        <f t="array" ref="AH208">IFERROR(AVERAGE(IF(H208:K208&gt;1,H208:K208)),0)</f>
        <v>4284.8150739320818</v>
      </c>
      <c r="AI208" s="127">
        <f t="array" ref="AI208">AH208+(COUNTIFS($AH$207:$AH208,AH208)-1)*0.00001</f>
        <v>4284.8150739320818</v>
      </c>
      <c r="AJ208" s="127">
        <f>LARGE($AI$207:$AI$266,AA208)</f>
        <v>4751.371344143502</v>
      </c>
      <c r="AK208" s="140">
        <f>IF(AJ208&lt;1,0,MATCH(AJ208,$AI$207:$AI$266,0))</f>
        <v>17</v>
      </c>
      <c r="AL208" s="120" t="str">
        <f>INDEX($B$207:$B$266,AK208,1)</f>
        <v>LG PICAZO</v>
      </c>
    </row>
    <row r="209" spans="1:38" ht="15" customHeight="1" x14ac:dyDescent="0.25">
      <c r="A209" s="193">
        <v>4</v>
      </c>
      <c r="B209" s="131" t="str">
        <f>Fechas!D203</f>
        <v>370502</v>
      </c>
      <c r="C209" s="16"/>
      <c r="D209" s="16"/>
      <c r="E209" s="16"/>
      <c r="F209" s="19"/>
      <c r="G209" s="129">
        <f t="shared" si="64"/>
        <v>2.0000000000000002E-5</v>
      </c>
      <c r="H209" s="16">
        <v>3658.2296555517837</v>
      </c>
      <c r="I209" s="16">
        <v>4746.6648603831609</v>
      </c>
      <c r="J209" s="16">
        <v>4107.2713295659269</v>
      </c>
      <c r="K209" s="19"/>
      <c r="L209" s="129">
        <f t="shared" si="65"/>
        <v>4170.7219485002906</v>
      </c>
      <c r="M209" s="176"/>
      <c r="N209" s="132" t="str">
        <f t="shared" si="70"/>
        <v>370502</v>
      </c>
      <c r="O209" s="129">
        <f t="shared" si="71"/>
        <v>5.7000000000000009E-4</v>
      </c>
      <c r="P209" s="125" t="str">
        <f t="shared" si="72"/>
        <v>ARCE</v>
      </c>
      <c r="Q209" s="129">
        <f t="shared" si="73"/>
        <v>4733.9162810749722</v>
      </c>
      <c r="R209" s="176"/>
      <c r="S209" s="227" t="str">
        <f t="shared" si="74"/>
        <v>ARCE</v>
      </c>
      <c r="T209" s="176">
        <f t="shared" si="75"/>
        <v>4733.9162810749722</v>
      </c>
      <c r="AA209" s="115">
        <f>ROWS($B$207:B209)</f>
        <v>3</v>
      </c>
      <c r="AB209" s="138">
        <f t="array" ref="AB209">IFERROR(AVERAGE(IF(C209:F209&gt;1,C209:F209)),0)</f>
        <v>0</v>
      </c>
      <c r="AC209" s="130">
        <f t="array" ref="AC209">AB209+(COUNTIFS($AB$207:$AB209,AB209)-1)*0.00001</f>
        <v>2.0000000000000002E-5</v>
      </c>
      <c r="AD209" s="138">
        <f t="shared" ref="AD209:AD266" si="76">LARGE($AC$207:$AC$266,AA209)</f>
        <v>5.7000000000000009E-4</v>
      </c>
      <c r="AE209" s="140">
        <f t="shared" ref="AE209:AE266" si="77">IF(AD209&lt;1,0,MATCH(AD209,$AC$207:$AC$266,0))</f>
        <v>0</v>
      </c>
      <c r="AF209" s="120" t="str">
        <f t="shared" ref="AF209:AF266" si="78">INDEX($B$207:$B$266,AE209,1)</f>
        <v>370502</v>
      </c>
      <c r="AG209" s="96"/>
      <c r="AH209" s="139">
        <f t="array" ref="AH209">IFERROR(AVERAGE(IF(H209:K209&gt;1,H209:K209)),0)</f>
        <v>4170.7219485002906</v>
      </c>
      <c r="AI209" s="127">
        <f t="array" ref="AI209">AH209+(COUNTIFS($AH$207:$AH209,AH209)-1)*0.00001</f>
        <v>4170.7219485002906</v>
      </c>
      <c r="AJ209" s="127">
        <f t="shared" ref="AJ209:AJ266" si="79">LARGE($AI$207:$AI$266,AA209)</f>
        <v>4733.9162810749722</v>
      </c>
      <c r="AK209" s="140">
        <f t="shared" ref="AK209:AK266" si="80">IF(AJ209&lt;1,0,MATCH(AJ209,$AI$207:$AI$266,0))</f>
        <v>7</v>
      </c>
      <c r="AL209" s="120" t="str">
        <f t="shared" ref="AL209:AL266" si="81">INDEX($B$207:$B$266,AK209,1)</f>
        <v>ARCE</v>
      </c>
    </row>
    <row r="210" spans="1:38" ht="15" customHeight="1" x14ac:dyDescent="0.25">
      <c r="A210" s="193">
        <v>4</v>
      </c>
      <c r="B210" s="131" t="str">
        <f>Fechas!D204</f>
        <v>ACA 917</v>
      </c>
      <c r="C210" s="16"/>
      <c r="D210" s="16"/>
      <c r="E210" s="16"/>
      <c r="F210" s="19"/>
      <c r="G210" s="129">
        <f t="shared" si="64"/>
        <v>3.0000000000000004E-5</v>
      </c>
      <c r="H210" s="16">
        <v>3867.4445382406343</v>
      </c>
      <c r="I210" s="16">
        <v>3398.643056354731</v>
      </c>
      <c r="J210" s="16">
        <v>3704.9468552705198</v>
      </c>
      <c r="K210" s="19"/>
      <c r="L210" s="129">
        <f t="shared" si="65"/>
        <v>3657.0114832886284</v>
      </c>
      <c r="M210" s="176"/>
      <c r="N210" s="132" t="str">
        <f t="shared" si="70"/>
        <v>ACA 917</v>
      </c>
      <c r="O210" s="129">
        <f t="shared" si="71"/>
        <v>5.6000000000000006E-4</v>
      </c>
      <c r="P210" s="125" t="str">
        <f t="shared" si="72"/>
        <v>JURAMENTO</v>
      </c>
      <c r="Q210" s="129">
        <f t="shared" si="73"/>
        <v>4690.347732351499</v>
      </c>
      <c r="R210" s="176"/>
      <c r="S210" s="227" t="str">
        <f t="shared" si="74"/>
        <v>JURAMENTO</v>
      </c>
      <c r="T210" s="176">
        <f t="shared" si="75"/>
        <v>4690.347732351499</v>
      </c>
      <c r="AA210" s="115">
        <f>ROWS($B$207:B210)</f>
        <v>4</v>
      </c>
      <c r="AB210" s="138">
        <f t="array" ref="AB210">IFERROR(AVERAGE(IF(C210:F210&gt;1,C210:F210)),0)</f>
        <v>0</v>
      </c>
      <c r="AC210" s="130">
        <f t="array" ref="AC210">AB210+(COUNTIFS($AB$207:$AB210,AB210)-1)*0.00001</f>
        <v>3.0000000000000004E-5</v>
      </c>
      <c r="AD210" s="138">
        <f t="shared" si="76"/>
        <v>5.6000000000000006E-4</v>
      </c>
      <c r="AE210" s="140">
        <f t="shared" si="77"/>
        <v>0</v>
      </c>
      <c r="AF210" s="120" t="str">
        <f t="shared" si="78"/>
        <v>ACA 917</v>
      </c>
      <c r="AG210" s="96"/>
      <c r="AH210" s="139">
        <f t="array" ref="AH210">IFERROR(AVERAGE(IF(H210:K210&gt;1,H210:K210)),0)</f>
        <v>3657.0114832886284</v>
      </c>
      <c r="AI210" s="127">
        <f t="array" ref="AI210">AH210+(COUNTIFS($AH$207:$AH210,AH210)-1)*0.00001</f>
        <v>3657.0114832886284</v>
      </c>
      <c r="AJ210" s="127">
        <f t="shared" si="79"/>
        <v>4690.347732351499</v>
      </c>
      <c r="AK210" s="140">
        <f t="shared" si="80"/>
        <v>15</v>
      </c>
      <c r="AL210" s="120" t="str">
        <f t="shared" si="81"/>
        <v>JURAMENTO</v>
      </c>
    </row>
    <row r="211" spans="1:38" ht="15" customHeight="1" x14ac:dyDescent="0.25">
      <c r="A211" s="193">
        <v>4</v>
      </c>
      <c r="B211" s="131" t="str">
        <f>Fechas!D205</f>
        <v>ACA 921</v>
      </c>
      <c r="C211" s="16"/>
      <c r="D211" s="16"/>
      <c r="E211" s="16"/>
      <c r="F211" s="19"/>
      <c r="G211" s="129">
        <f t="shared" si="64"/>
        <v>4.0000000000000003E-5</v>
      </c>
      <c r="H211" s="16">
        <v>5392.4620802070503</v>
      </c>
      <c r="I211" s="16">
        <v>5611.5236324638854</v>
      </c>
      <c r="J211" s="16">
        <v>4467.2049478570843</v>
      </c>
      <c r="K211" s="19"/>
      <c r="L211" s="129">
        <f t="shared" si="65"/>
        <v>5157.0635535093397</v>
      </c>
      <c r="M211" s="176"/>
      <c r="N211" s="132" t="str">
        <f t="shared" si="70"/>
        <v>ACA 921</v>
      </c>
      <c r="O211" s="129">
        <f t="shared" si="71"/>
        <v>5.5000000000000003E-4</v>
      </c>
      <c r="P211" s="125" t="str">
        <f t="shared" si="72"/>
        <v>GINGKO</v>
      </c>
      <c r="Q211" s="129">
        <f t="shared" si="73"/>
        <v>4630.931691926362</v>
      </c>
      <c r="R211" s="176"/>
      <c r="S211" s="227" t="str">
        <f t="shared" si="74"/>
        <v>GINGKO</v>
      </c>
      <c r="T211" s="176">
        <f t="shared" si="75"/>
        <v>4630.931691926362</v>
      </c>
      <c r="AA211" s="115">
        <f>ROWS($B$207:B211)</f>
        <v>5</v>
      </c>
      <c r="AB211" s="138">
        <f t="array" ref="AB211">IFERROR(AVERAGE(IF(C211:F211&gt;1,C211:F211)),0)</f>
        <v>0</v>
      </c>
      <c r="AC211" s="130">
        <f t="array" ref="AC211">AB211+(COUNTIFS($AB$207:$AB211,AB211)-1)*0.00001</f>
        <v>4.0000000000000003E-5</v>
      </c>
      <c r="AD211" s="138">
        <f t="shared" si="76"/>
        <v>5.5000000000000003E-4</v>
      </c>
      <c r="AE211" s="140">
        <f t="shared" si="77"/>
        <v>0</v>
      </c>
      <c r="AF211" s="120" t="str">
        <f t="shared" si="78"/>
        <v>ACA 921</v>
      </c>
      <c r="AG211" s="96"/>
      <c r="AH211" s="139">
        <f t="array" ref="AH211">IFERROR(AVERAGE(IF(H211:K211&gt;1,H211:K211)),0)</f>
        <v>5157.0635535093397</v>
      </c>
      <c r="AI211" s="127">
        <f t="array" ref="AI211">AH211+(COUNTIFS($AH$207:$AH211,AH211)-1)*0.00001</f>
        <v>5157.0635535093397</v>
      </c>
      <c r="AJ211" s="127">
        <f t="shared" si="79"/>
        <v>4630.931691926362</v>
      </c>
      <c r="AK211" s="140">
        <f t="shared" si="80"/>
        <v>12</v>
      </c>
      <c r="AL211" s="120" t="str">
        <f t="shared" si="81"/>
        <v>GINGKO</v>
      </c>
    </row>
    <row r="212" spans="1:38" ht="15" customHeight="1" x14ac:dyDescent="0.25">
      <c r="A212" s="193">
        <v>4</v>
      </c>
      <c r="B212" s="131" t="str">
        <f>Fechas!D206</f>
        <v>ÁLAMO</v>
      </c>
      <c r="C212" s="16"/>
      <c r="D212" s="16"/>
      <c r="E212" s="16"/>
      <c r="F212" s="19"/>
      <c r="G212" s="129">
        <f t="shared" si="64"/>
        <v>5.0000000000000002E-5</v>
      </c>
      <c r="H212" s="16">
        <v>4626.1852362808213</v>
      </c>
      <c r="I212" s="16">
        <v>3423.455089857523</v>
      </c>
      <c r="J212" s="16">
        <v>4108.0905126762636</v>
      </c>
      <c r="K212" s="19"/>
      <c r="L212" s="129">
        <f t="shared" si="65"/>
        <v>4052.5769462715361</v>
      </c>
      <c r="M212" s="176"/>
      <c r="N212" s="132" t="str">
        <f t="shared" si="70"/>
        <v>ÁLAMO</v>
      </c>
      <c r="O212" s="129">
        <f t="shared" si="71"/>
        <v>5.4000000000000001E-4</v>
      </c>
      <c r="P212" s="125" t="str">
        <f t="shared" si="72"/>
        <v>IS CANARIO</v>
      </c>
      <c r="Q212" s="129">
        <f t="shared" si="73"/>
        <v>4608.5557748771253</v>
      </c>
      <c r="R212" s="176"/>
      <c r="S212" s="227" t="str">
        <f t="shared" si="74"/>
        <v>IS CANARIO</v>
      </c>
      <c r="T212" s="176">
        <f t="shared" si="75"/>
        <v>4608.5557748771253</v>
      </c>
      <c r="AA212" s="115">
        <f>ROWS($B$207:B212)</f>
        <v>6</v>
      </c>
      <c r="AB212" s="138">
        <f t="array" ref="AB212">IFERROR(AVERAGE(IF(C212:F212&gt;1,C212:F212)),0)</f>
        <v>0</v>
      </c>
      <c r="AC212" s="130">
        <f t="array" ref="AC212">AB212+(COUNTIFS($AB$207:$AB212,AB212)-1)*0.00001</f>
        <v>5.0000000000000002E-5</v>
      </c>
      <c r="AD212" s="138">
        <f t="shared" si="76"/>
        <v>5.4000000000000001E-4</v>
      </c>
      <c r="AE212" s="140">
        <f t="shared" si="77"/>
        <v>0</v>
      </c>
      <c r="AF212" s="120" t="str">
        <f t="shared" si="78"/>
        <v>ÁLAMO</v>
      </c>
      <c r="AG212" s="96"/>
      <c r="AH212" s="139">
        <f t="array" ref="AH212">IFERROR(AVERAGE(IF(H212:K212&gt;1,H212:K212)),0)</f>
        <v>4052.5769462715361</v>
      </c>
      <c r="AI212" s="127">
        <f t="array" ref="AI212">AH212+(COUNTIFS($AH$207:$AH212,AH212)-1)*0.00001</f>
        <v>4052.5769462715361</v>
      </c>
      <c r="AJ212" s="127">
        <f t="shared" si="79"/>
        <v>4608.5557748771253</v>
      </c>
      <c r="AK212" s="140">
        <f t="shared" si="80"/>
        <v>13</v>
      </c>
      <c r="AL212" s="120" t="str">
        <f t="shared" si="81"/>
        <v>IS CANARIO</v>
      </c>
    </row>
    <row r="213" spans="1:38" ht="15" customHeight="1" x14ac:dyDescent="0.25">
      <c r="A213" s="193">
        <v>4</v>
      </c>
      <c r="B213" s="131" t="str">
        <f>Fechas!D207</f>
        <v>ARCE</v>
      </c>
      <c r="C213" s="16"/>
      <c r="D213" s="16"/>
      <c r="E213" s="16"/>
      <c r="F213" s="19"/>
      <c r="G213" s="129">
        <f t="shared" si="64"/>
        <v>6.0000000000000008E-5</v>
      </c>
      <c r="H213" s="16">
        <v>5290.1291212155429</v>
      </c>
      <c r="I213" s="16">
        <v>4089.3693145053862</v>
      </c>
      <c r="J213" s="16">
        <v>4822.250407503986</v>
      </c>
      <c r="K213" s="19"/>
      <c r="L213" s="129">
        <f t="shared" si="65"/>
        <v>4733.9162810749722</v>
      </c>
      <c r="M213" s="176"/>
      <c r="N213" s="132" t="str">
        <f t="shared" si="70"/>
        <v>ARCE</v>
      </c>
      <c r="O213" s="129">
        <f t="shared" si="71"/>
        <v>5.3000000000000009E-4</v>
      </c>
      <c r="P213" s="125" t="str">
        <f t="shared" si="72"/>
        <v>AROMO</v>
      </c>
      <c r="Q213" s="129">
        <f t="shared" si="73"/>
        <v>4457.8426949994664</v>
      </c>
      <c r="R213" s="176"/>
      <c r="S213" s="227" t="str">
        <f t="shared" si="74"/>
        <v>AROMO</v>
      </c>
      <c r="T213" s="176">
        <f t="shared" si="75"/>
        <v>4457.8426949994664</v>
      </c>
      <c r="AA213" s="115">
        <f>ROWS($B$207:B213)</f>
        <v>7</v>
      </c>
      <c r="AB213" s="138">
        <f t="array" ref="AB213">IFERROR(AVERAGE(IF(C213:F213&gt;1,C213:F213)),0)</f>
        <v>0</v>
      </c>
      <c r="AC213" s="130">
        <f t="array" ref="AC213">AB213+(COUNTIFS($AB$207:$AB213,AB213)-1)*0.00001</f>
        <v>6.0000000000000008E-5</v>
      </c>
      <c r="AD213" s="138">
        <f t="shared" si="76"/>
        <v>5.3000000000000009E-4</v>
      </c>
      <c r="AE213" s="140">
        <f t="shared" si="77"/>
        <v>0</v>
      </c>
      <c r="AF213" s="120" t="str">
        <f t="shared" si="78"/>
        <v>ARCE</v>
      </c>
      <c r="AG213" s="96"/>
      <c r="AH213" s="139">
        <f t="array" ref="AH213">IFERROR(AVERAGE(IF(H213:K213&gt;1,H213:K213)),0)</f>
        <v>4733.9162810749722</v>
      </c>
      <c r="AI213" s="127">
        <f t="array" ref="AI213">AH213+(COUNTIFS($AH$207:$AH213,AH213)-1)*0.00001</f>
        <v>4733.9162810749722</v>
      </c>
      <c r="AJ213" s="127">
        <f t="shared" si="79"/>
        <v>4457.8426949994664</v>
      </c>
      <c r="AK213" s="140">
        <f t="shared" si="80"/>
        <v>8</v>
      </c>
      <c r="AL213" s="120" t="str">
        <f t="shared" si="81"/>
        <v>AROMO</v>
      </c>
    </row>
    <row r="214" spans="1:38" ht="15" customHeight="1" x14ac:dyDescent="0.25">
      <c r="A214" s="193">
        <v>4</v>
      </c>
      <c r="B214" s="131" t="str">
        <f>Fechas!D208</f>
        <v>AROMO</v>
      </c>
      <c r="C214" s="16"/>
      <c r="D214" s="16"/>
      <c r="E214" s="16"/>
      <c r="F214" s="19"/>
      <c r="G214" s="129">
        <f t="shared" si="64"/>
        <v>7.0000000000000007E-5</v>
      </c>
      <c r="H214" s="16">
        <v>3975.9229761778347</v>
      </c>
      <c r="I214" s="16">
        <v>4401.0327098270591</v>
      </c>
      <c r="J214" s="16">
        <v>4996.572398993505</v>
      </c>
      <c r="K214" s="19"/>
      <c r="L214" s="129">
        <f t="shared" si="65"/>
        <v>4457.8426949994664</v>
      </c>
      <c r="M214" s="176"/>
      <c r="N214" s="132" t="str">
        <f t="shared" si="70"/>
        <v>AROMO</v>
      </c>
      <c r="O214" s="129">
        <f t="shared" si="71"/>
        <v>5.2000000000000006E-4</v>
      </c>
      <c r="P214" s="125" t="str">
        <f t="shared" si="72"/>
        <v>BUCK PRETAL</v>
      </c>
      <c r="Q214" s="129">
        <f t="shared" si="73"/>
        <v>4455.7353204114488</v>
      </c>
      <c r="R214" s="176"/>
      <c r="S214" s="227" t="str">
        <f t="shared" si="74"/>
        <v>BUCK PRETAL</v>
      </c>
      <c r="T214" s="176">
        <f t="shared" si="75"/>
        <v>4455.7353204114488</v>
      </c>
      <c r="AA214" s="115">
        <f>ROWS($B$207:B214)</f>
        <v>8</v>
      </c>
      <c r="AB214" s="138">
        <f t="array" ref="AB214">IFERROR(AVERAGE(IF(C214:F214&gt;1,C214:F214)),0)</f>
        <v>0</v>
      </c>
      <c r="AC214" s="130">
        <f t="array" ref="AC214">AB214+(COUNTIFS($AB$207:$AB214,AB214)-1)*0.00001</f>
        <v>7.0000000000000007E-5</v>
      </c>
      <c r="AD214" s="138">
        <f t="shared" si="76"/>
        <v>5.2000000000000006E-4</v>
      </c>
      <c r="AE214" s="140">
        <f t="shared" si="77"/>
        <v>0</v>
      </c>
      <c r="AF214" s="120" t="str">
        <f t="shared" si="78"/>
        <v>AROMO</v>
      </c>
      <c r="AG214" s="96"/>
      <c r="AH214" s="139">
        <f t="array" ref="AH214">IFERROR(AVERAGE(IF(H214:K214&gt;1,H214:K214)),0)</f>
        <v>4457.8426949994664</v>
      </c>
      <c r="AI214" s="127">
        <f t="array" ref="AI214">AH214+(COUNTIFS($AH$207:$AH214,AH214)-1)*0.00001</f>
        <v>4457.8426949994664</v>
      </c>
      <c r="AJ214" s="127">
        <f t="shared" si="79"/>
        <v>4455.7353204114488</v>
      </c>
      <c r="AK214" s="140">
        <f t="shared" si="80"/>
        <v>11</v>
      </c>
      <c r="AL214" s="120" t="str">
        <f t="shared" si="81"/>
        <v>BUCK PRETAL</v>
      </c>
    </row>
    <row r="215" spans="1:38" ht="15" customHeight="1" x14ac:dyDescent="0.25">
      <c r="A215" s="193">
        <v>4</v>
      </c>
      <c r="B215" s="131" t="str">
        <f>Fechas!D209</f>
        <v>BUCK BRAVÍO CL2</v>
      </c>
      <c r="C215" s="16"/>
      <c r="D215" s="16"/>
      <c r="E215" s="16"/>
      <c r="F215" s="19"/>
      <c r="G215" s="129">
        <f t="shared" si="64"/>
        <v>8.0000000000000007E-5</v>
      </c>
      <c r="H215" s="16">
        <v>3349.124539822214</v>
      </c>
      <c r="I215" s="16">
        <v>2958.9867313887789</v>
      </c>
      <c r="J215" s="16">
        <v>3549.8097544102388</v>
      </c>
      <c r="K215" s="19"/>
      <c r="L215" s="129">
        <f t="shared" si="65"/>
        <v>3285.9736752070771</v>
      </c>
      <c r="M215" s="176"/>
      <c r="N215" s="132" t="str">
        <f t="shared" si="70"/>
        <v>BUCK BRAVÍO CL2</v>
      </c>
      <c r="O215" s="129">
        <f t="shared" si="71"/>
        <v>5.1000000000000004E-4</v>
      </c>
      <c r="P215" s="125" t="str">
        <f t="shared" si="72"/>
        <v>575</v>
      </c>
      <c r="Q215" s="129">
        <f t="shared" si="73"/>
        <v>4284.8150739320818</v>
      </c>
      <c r="R215" s="176"/>
      <c r="S215" s="227" t="str">
        <f t="shared" si="74"/>
        <v>575</v>
      </c>
      <c r="T215" s="176">
        <f t="shared" si="75"/>
        <v>4284.8150739320818</v>
      </c>
      <c r="AA215" s="115">
        <f>ROWS($B$207:B215)</f>
        <v>9</v>
      </c>
      <c r="AB215" s="138">
        <f t="array" ref="AB215">IFERROR(AVERAGE(IF(C215:F215&gt;1,C215:F215)),0)</f>
        <v>0</v>
      </c>
      <c r="AC215" s="130">
        <f t="array" ref="AC215">AB215+(COUNTIFS($AB$207:$AB215,AB215)-1)*0.00001</f>
        <v>8.0000000000000007E-5</v>
      </c>
      <c r="AD215" s="138">
        <f t="shared" si="76"/>
        <v>5.1000000000000004E-4</v>
      </c>
      <c r="AE215" s="140">
        <f t="shared" si="77"/>
        <v>0</v>
      </c>
      <c r="AF215" s="120" t="str">
        <f t="shared" si="78"/>
        <v>BUCK BRAVÍO CL2</v>
      </c>
      <c r="AG215" s="96"/>
      <c r="AH215" s="139">
        <f t="array" ref="AH215">IFERROR(AVERAGE(IF(H215:K215&gt;1,H215:K215)),0)</f>
        <v>3285.9736752070771</v>
      </c>
      <c r="AI215" s="127">
        <f t="array" ref="AI215">AH215+(COUNTIFS($AH$207:$AH215,AH215)-1)*0.00001</f>
        <v>3285.9736752070771</v>
      </c>
      <c r="AJ215" s="127">
        <f t="shared" si="79"/>
        <v>4284.8150739320818</v>
      </c>
      <c r="AK215" s="140">
        <f t="shared" si="80"/>
        <v>2</v>
      </c>
      <c r="AL215" s="120" t="str">
        <f t="shared" si="81"/>
        <v>575</v>
      </c>
    </row>
    <row r="216" spans="1:38" ht="15" customHeight="1" x14ac:dyDescent="0.25">
      <c r="A216" s="193">
        <v>4</v>
      </c>
      <c r="B216" s="131" t="str">
        <f>Fechas!D210</f>
        <v>BUCK FULGOR</v>
      </c>
      <c r="C216" s="16"/>
      <c r="D216" s="16"/>
      <c r="E216" s="16"/>
      <c r="F216" s="19"/>
      <c r="G216" s="129">
        <f t="shared" si="64"/>
        <v>9.0000000000000006E-5</v>
      </c>
      <c r="H216" s="16">
        <v>4059.3506047166252</v>
      </c>
      <c r="I216" s="16">
        <v>3830.1968081693267</v>
      </c>
      <c r="J216" s="16">
        <v>3955.7627279954304</v>
      </c>
      <c r="K216" s="19"/>
      <c r="L216" s="129">
        <f t="shared" si="65"/>
        <v>3948.4367136271271</v>
      </c>
      <c r="M216" s="176"/>
      <c r="N216" s="132" t="str">
        <f t="shared" si="70"/>
        <v>BUCK FULGOR</v>
      </c>
      <c r="O216" s="129">
        <f t="shared" si="71"/>
        <v>5.0000000000000001E-4</v>
      </c>
      <c r="P216" s="125" t="str">
        <f t="shared" si="72"/>
        <v>370502</v>
      </c>
      <c r="Q216" s="129">
        <f t="shared" si="73"/>
        <v>4170.7219485002906</v>
      </c>
      <c r="R216" s="176"/>
      <c r="S216" s="227" t="str">
        <f t="shared" si="74"/>
        <v>370502</v>
      </c>
      <c r="T216" s="176">
        <f t="shared" si="75"/>
        <v>4170.7219485002906</v>
      </c>
      <c r="AA216" s="115">
        <f>ROWS($B$207:B216)</f>
        <v>10</v>
      </c>
      <c r="AB216" s="138">
        <f t="array" ref="AB216">IFERROR(AVERAGE(IF(C216:F216&gt;1,C216:F216)),0)</f>
        <v>0</v>
      </c>
      <c r="AC216" s="130">
        <f t="array" ref="AC216">AB216+(COUNTIFS($AB$207:$AB216,AB216)-1)*0.00001</f>
        <v>9.0000000000000006E-5</v>
      </c>
      <c r="AD216" s="138">
        <f t="shared" si="76"/>
        <v>5.0000000000000001E-4</v>
      </c>
      <c r="AE216" s="140">
        <f t="shared" si="77"/>
        <v>0</v>
      </c>
      <c r="AF216" s="120" t="str">
        <f t="shared" si="78"/>
        <v>BUCK FULGOR</v>
      </c>
      <c r="AG216" s="96"/>
      <c r="AH216" s="139">
        <f t="array" ref="AH216">IFERROR(AVERAGE(IF(H216:K216&gt;1,H216:K216)),0)</f>
        <v>3948.4367136271271</v>
      </c>
      <c r="AI216" s="127">
        <f t="array" ref="AI216">AH216+(COUNTIFS($AH$207:$AH216,AH216)-1)*0.00001</f>
        <v>3948.4367136271271</v>
      </c>
      <c r="AJ216" s="127">
        <f t="shared" si="79"/>
        <v>4170.7219485002906</v>
      </c>
      <c r="AK216" s="140">
        <f t="shared" si="80"/>
        <v>3</v>
      </c>
      <c r="AL216" s="120" t="str">
        <f t="shared" si="81"/>
        <v>370502</v>
      </c>
    </row>
    <row r="217" spans="1:38" ht="15" customHeight="1" x14ac:dyDescent="0.25">
      <c r="A217" s="193">
        <v>4</v>
      </c>
      <c r="B217" s="131" t="str">
        <f>Fechas!D211</f>
        <v>BUCK PRETAL</v>
      </c>
      <c r="C217" s="16"/>
      <c r="D217" s="16"/>
      <c r="E217" s="16"/>
      <c r="F217" s="19"/>
      <c r="G217" s="129">
        <f t="shared" si="64"/>
        <v>1E-4</v>
      </c>
      <c r="H217" s="16">
        <v>4897.9334954600445</v>
      </c>
      <c r="I217" s="16">
        <v>4136.9301858085137</v>
      </c>
      <c r="J217" s="16">
        <v>4332.3422799657874</v>
      </c>
      <c r="K217" s="19"/>
      <c r="L217" s="129">
        <f t="shared" si="65"/>
        <v>4455.7353204114488</v>
      </c>
      <c r="M217" s="176"/>
      <c r="N217" s="132" t="str">
        <f t="shared" si="70"/>
        <v>BUCK PRETAL</v>
      </c>
      <c r="O217" s="129">
        <f t="shared" si="71"/>
        <v>4.9000000000000009E-4</v>
      </c>
      <c r="P217" s="125" t="str">
        <f t="shared" si="72"/>
        <v>NEO 30T23</v>
      </c>
      <c r="Q217" s="129">
        <f t="shared" si="73"/>
        <v>4109.1961793992341</v>
      </c>
      <c r="R217" s="176"/>
      <c r="S217" s="227" t="str">
        <f t="shared" si="74"/>
        <v>NEO 30T23</v>
      </c>
      <c r="T217" s="176">
        <f t="shared" si="75"/>
        <v>4109.1961793992341</v>
      </c>
      <c r="AA217" s="115">
        <f>ROWS($B$207:B217)</f>
        <v>11</v>
      </c>
      <c r="AB217" s="138">
        <f t="array" ref="AB217">IFERROR(AVERAGE(IF(C217:F217&gt;1,C217:F217)),0)</f>
        <v>0</v>
      </c>
      <c r="AC217" s="130">
        <f t="array" ref="AC217">AB217+(COUNTIFS($AB$207:$AB217,AB217)-1)*0.00001</f>
        <v>1E-4</v>
      </c>
      <c r="AD217" s="138">
        <f t="shared" si="76"/>
        <v>4.9000000000000009E-4</v>
      </c>
      <c r="AE217" s="140">
        <f t="shared" si="77"/>
        <v>0</v>
      </c>
      <c r="AF217" s="120" t="str">
        <f t="shared" si="78"/>
        <v>BUCK PRETAL</v>
      </c>
      <c r="AG217" s="96"/>
      <c r="AH217" s="139">
        <f t="array" ref="AH217">IFERROR(AVERAGE(IF(H217:K217&gt;1,H217:K217)),0)</f>
        <v>4455.7353204114488</v>
      </c>
      <c r="AI217" s="127">
        <f t="array" ref="AI217">AH217+(COUNTIFS($AH$207:$AH217,AH217)-1)*0.00001</f>
        <v>4455.7353204114488</v>
      </c>
      <c r="AJ217" s="127">
        <f t="shared" si="79"/>
        <v>4109.1961793992341</v>
      </c>
      <c r="AK217" s="140">
        <f t="shared" si="80"/>
        <v>20</v>
      </c>
      <c r="AL217" s="120" t="str">
        <f t="shared" si="81"/>
        <v>NEO 30T23</v>
      </c>
    </row>
    <row r="218" spans="1:38" ht="15" customHeight="1" x14ac:dyDescent="0.25">
      <c r="A218" s="193">
        <v>4</v>
      </c>
      <c r="B218" s="131" t="str">
        <f>Fechas!D212</f>
        <v>GINGKO</v>
      </c>
      <c r="C218" s="16"/>
      <c r="D218" s="16"/>
      <c r="E218" s="16"/>
      <c r="F218" s="19"/>
      <c r="G218" s="129">
        <f t="shared" si="64"/>
        <v>1.1E-4</v>
      </c>
      <c r="H218" s="16">
        <v>5076.7231426345206</v>
      </c>
      <c r="I218" s="16">
        <v>4460.7258720334557</v>
      </c>
      <c r="J218" s="16">
        <v>4355.3460611111086</v>
      </c>
      <c r="K218" s="19"/>
      <c r="L218" s="129">
        <f t="shared" si="65"/>
        <v>4630.931691926362</v>
      </c>
      <c r="M218" s="176"/>
      <c r="N218" s="132" t="str">
        <f t="shared" si="70"/>
        <v>GINGKO</v>
      </c>
      <c r="O218" s="129">
        <f t="shared" si="71"/>
        <v>4.8000000000000007E-4</v>
      </c>
      <c r="P218" s="125" t="str">
        <f t="shared" si="72"/>
        <v>ÁLAMO</v>
      </c>
      <c r="Q218" s="129">
        <f t="shared" si="73"/>
        <v>4052.5769462715361</v>
      </c>
      <c r="R218" s="176"/>
      <c r="S218" s="227" t="str">
        <f t="shared" si="74"/>
        <v>ÁLAMO</v>
      </c>
      <c r="T218" s="176">
        <f t="shared" si="75"/>
        <v>4052.5769462715361</v>
      </c>
      <c r="AA218" s="115">
        <f>ROWS($B$207:B218)</f>
        <v>12</v>
      </c>
      <c r="AB218" s="138">
        <f t="array" ref="AB218">IFERROR(AVERAGE(IF(C218:F218&gt;1,C218:F218)),0)</f>
        <v>0</v>
      </c>
      <c r="AC218" s="130">
        <f t="array" ref="AC218">AB218+(COUNTIFS($AB$207:$AB218,AB218)-1)*0.00001</f>
        <v>1.1E-4</v>
      </c>
      <c r="AD218" s="138">
        <f t="shared" si="76"/>
        <v>4.8000000000000007E-4</v>
      </c>
      <c r="AE218" s="140">
        <f t="shared" si="77"/>
        <v>0</v>
      </c>
      <c r="AF218" s="120" t="str">
        <f t="shared" si="78"/>
        <v>GINGKO</v>
      </c>
      <c r="AG218" s="96"/>
      <c r="AH218" s="139">
        <f t="array" ref="AH218">IFERROR(AVERAGE(IF(H218:K218&gt;1,H218:K218)),0)</f>
        <v>4630.931691926362</v>
      </c>
      <c r="AI218" s="127">
        <f t="array" ref="AI218">AH218+(COUNTIFS($AH$207:$AH218,AH218)-1)*0.00001</f>
        <v>4630.931691926362</v>
      </c>
      <c r="AJ218" s="127">
        <f t="shared" si="79"/>
        <v>4052.5769462715361</v>
      </c>
      <c r="AK218" s="140">
        <f t="shared" si="80"/>
        <v>6</v>
      </c>
      <c r="AL218" s="120" t="str">
        <f t="shared" si="81"/>
        <v>ÁLAMO</v>
      </c>
    </row>
    <row r="219" spans="1:38" ht="15" customHeight="1" x14ac:dyDescent="0.25">
      <c r="A219" s="193">
        <v>4</v>
      </c>
      <c r="B219" s="131" t="str">
        <f>Fechas!D213</f>
        <v>IS CANARIO</v>
      </c>
      <c r="C219" s="16"/>
      <c r="D219" s="16"/>
      <c r="E219" s="16"/>
      <c r="F219" s="19"/>
      <c r="G219" s="129">
        <f t="shared" si="64"/>
        <v>1.2000000000000002E-4</v>
      </c>
      <c r="H219" s="16">
        <v>5033.4334697260047</v>
      </c>
      <c r="I219" s="16">
        <v>3958.3919032892895</v>
      </c>
      <c r="J219" s="16">
        <v>4833.8419516160811</v>
      </c>
      <c r="K219" s="19"/>
      <c r="L219" s="129">
        <f t="shared" si="65"/>
        <v>4608.5557748771253</v>
      </c>
      <c r="M219" s="176"/>
      <c r="N219" s="132" t="str">
        <f t="shared" si="70"/>
        <v>IS CANARIO</v>
      </c>
      <c r="O219" s="129">
        <f t="shared" si="71"/>
        <v>4.7000000000000004E-4</v>
      </c>
      <c r="P219" s="125" t="str">
        <f t="shared" si="72"/>
        <v>BUCK FULGOR</v>
      </c>
      <c r="Q219" s="129">
        <f t="shared" si="73"/>
        <v>3948.4367136271271</v>
      </c>
      <c r="R219" s="176"/>
      <c r="S219" s="227" t="str">
        <f t="shared" si="74"/>
        <v>BUCK FULGOR</v>
      </c>
      <c r="T219" s="176">
        <f t="shared" si="75"/>
        <v>3948.4367136271271</v>
      </c>
      <c r="AA219" s="115">
        <f>ROWS($B$207:B219)</f>
        <v>13</v>
      </c>
      <c r="AB219" s="138">
        <f t="array" ref="AB219">IFERROR(AVERAGE(IF(C219:F219&gt;1,C219:F219)),0)</f>
        <v>0</v>
      </c>
      <c r="AC219" s="130">
        <f t="array" ref="AC219">AB219+(COUNTIFS($AB$207:$AB219,AB219)-1)*0.00001</f>
        <v>1.2000000000000002E-4</v>
      </c>
      <c r="AD219" s="138">
        <f t="shared" si="76"/>
        <v>4.7000000000000004E-4</v>
      </c>
      <c r="AE219" s="140">
        <f t="shared" si="77"/>
        <v>0</v>
      </c>
      <c r="AF219" s="120" t="str">
        <f t="shared" si="78"/>
        <v>IS CANARIO</v>
      </c>
      <c r="AG219" s="96"/>
      <c r="AH219" s="139">
        <f t="array" ref="AH219">IFERROR(AVERAGE(IF(H219:K219&gt;1,H219:K219)),0)</f>
        <v>4608.5557748771253</v>
      </c>
      <c r="AI219" s="127">
        <f t="array" ref="AI219">AH219+(COUNTIFS($AH$207:$AH219,AH219)-1)*0.00001</f>
        <v>4608.5557748771253</v>
      </c>
      <c r="AJ219" s="127">
        <f t="shared" si="79"/>
        <v>3948.4367136271271</v>
      </c>
      <c r="AK219" s="140">
        <f t="shared" si="80"/>
        <v>10</v>
      </c>
      <c r="AL219" s="120" t="str">
        <f t="shared" si="81"/>
        <v>BUCK FULGOR</v>
      </c>
    </row>
    <row r="220" spans="1:38" ht="15" customHeight="1" x14ac:dyDescent="0.25">
      <c r="A220" s="193">
        <v>4</v>
      </c>
      <c r="B220" s="131" t="str">
        <f>Fechas!D214</f>
        <v>IS TORDO</v>
      </c>
      <c r="C220" s="16"/>
      <c r="D220" s="16"/>
      <c r="E220" s="16"/>
      <c r="F220" s="19"/>
      <c r="G220" s="129">
        <f t="shared" si="64"/>
        <v>1.3000000000000002E-4</v>
      </c>
      <c r="H220" s="16">
        <v>4430.5444655155206</v>
      </c>
      <c r="I220" s="16">
        <v>3693.7592227031605</v>
      </c>
      <c r="J220" s="16">
        <v>3658.3570525457958</v>
      </c>
      <c r="K220" s="19"/>
      <c r="L220" s="129">
        <f t="shared" si="65"/>
        <v>3927.5535802548256</v>
      </c>
      <c r="M220" s="176"/>
      <c r="N220" s="132" t="str">
        <f t="shared" si="70"/>
        <v>IS TORDO</v>
      </c>
      <c r="O220" s="129">
        <f t="shared" si="71"/>
        <v>4.6000000000000001E-4</v>
      </c>
      <c r="P220" s="125" t="str">
        <f t="shared" si="72"/>
        <v>IS TORDO</v>
      </c>
      <c r="Q220" s="129">
        <f t="shared" si="73"/>
        <v>3927.5535802548256</v>
      </c>
      <c r="R220" s="176"/>
      <c r="S220" s="227" t="str">
        <f t="shared" si="74"/>
        <v>IS TORDO</v>
      </c>
      <c r="T220" s="176">
        <f t="shared" si="75"/>
        <v>3927.5535802548256</v>
      </c>
      <c r="AA220" s="115">
        <f>ROWS($B$207:B220)</f>
        <v>14</v>
      </c>
      <c r="AB220" s="138">
        <f t="array" ref="AB220">IFERROR(AVERAGE(IF(C220:F220&gt;1,C220:F220)),0)</f>
        <v>0</v>
      </c>
      <c r="AC220" s="130">
        <f t="array" ref="AC220">AB220+(COUNTIFS($AB$207:$AB220,AB220)-1)*0.00001</f>
        <v>1.3000000000000002E-4</v>
      </c>
      <c r="AD220" s="138">
        <f t="shared" si="76"/>
        <v>4.6000000000000001E-4</v>
      </c>
      <c r="AE220" s="140">
        <f t="shared" si="77"/>
        <v>0</v>
      </c>
      <c r="AF220" s="120" t="str">
        <f t="shared" si="78"/>
        <v>IS TORDO</v>
      </c>
      <c r="AG220" s="96"/>
      <c r="AH220" s="139">
        <f t="array" ref="AH220">IFERROR(AVERAGE(IF(H220:K220&gt;1,H220:K220)),0)</f>
        <v>3927.5535802548256</v>
      </c>
      <c r="AI220" s="127">
        <f t="array" ref="AI220">AH220+(COUNTIFS($AH$207:$AH220,AH220)-1)*0.00001</f>
        <v>3927.5535802548256</v>
      </c>
      <c r="AJ220" s="127">
        <f t="shared" si="79"/>
        <v>3927.5535802548256</v>
      </c>
      <c r="AK220" s="140">
        <f t="shared" si="80"/>
        <v>14</v>
      </c>
      <c r="AL220" s="120" t="str">
        <f t="shared" si="81"/>
        <v>IS TORDO</v>
      </c>
    </row>
    <row r="221" spans="1:38" ht="15" customHeight="1" x14ac:dyDescent="0.25">
      <c r="A221" s="193">
        <v>4</v>
      </c>
      <c r="B221" s="131" t="str">
        <f>Fechas!D215</f>
        <v>JURAMENTO</v>
      </c>
      <c r="C221" s="16"/>
      <c r="D221" s="16"/>
      <c r="E221" s="16"/>
      <c r="F221" s="19"/>
      <c r="G221" s="129">
        <f t="shared" si="64"/>
        <v>1.4000000000000001E-4</v>
      </c>
      <c r="H221" s="16">
        <v>5267.5853094570448</v>
      </c>
      <c r="I221" s="16">
        <v>4388.119461250637</v>
      </c>
      <c r="J221" s="16">
        <v>4415.3384263468142</v>
      </c>
      <c r="K221" s="19"/>
      <c r="L221" s="129">
        <f t="shared" si="65"/>
        <v>4690.347732351499</v>
      </c>
      <c r="M221" s="176"/>
      <c r="N221" s="132" t="str">
        <f t="shared" si="70"/>
        <v>JURAMENTO</v>
      </c>
      <c r="O221" s="129">
        <f t="shared" si="71"/>
        <v>4.5000000000000004E-4</v>
      </c>
      <c r="P221" s="125" t="str">
        <f t="shared" si="72"/>
        <v>MIGNON</v>
      </c>
      <c r="Q221" s="129">
        <f t="shared" si="73"/>
        <v>3903.4719436011633</v>
      </c>
      <c r="R221" s="176"/>
      <c r="S221" s="227" t="str">
        <f t="shared" si="74"/>
        <v>MIGNON</v>
      </c>
      <c r="T221" s="176">
        <f t="shared" si="75"/>
        <v>3903.4719436011633</v>
      </c>
      <c r="AA221" s="115">
        <f>ROWS($B$207:B221)</f>
        <v>15</v>
      </c>
      <c r="AB221" s="138">
        <f t="array" ref="AB221">IFERROR(AVERAGE(IF(C221:F221&gt;1,C221:F221)),0)</f>
        <v>0</v>
      </c>
      <c r="AC221" s="130">
        <f t="array" ref="AC221">AB221+(COUNTIFS($AB$207:$AB221,AB221)-1)*0.00001</f>
        <v>1.4000000000000001E-4</v>
      </c>
      <c r="AD221" s="138">
        <f t="shared" si="76"/>
        <v>4.5000000000000004E-4</v>
      </c>
      <c r="AE221" s="140">
        <f t="shared" si="77"/>
        <v>0</v>
      </c>
      <c r="AF221" s="120" t="str">
        <f t="shared" si="78"/>
        <v>JURAMENTO</v>
      </c>
      <c r="AG221" s="96"/>
      <c r="AH221" s="139">
        <f t="array" ref="AH221">IFERROR(AVERAGE(IF(H221:K221&gt;1,H221:K221)),0)</f>
        <v>4690.347732351499</v>
      </c>
      <c r="AI221" s="127">
        <f t="array" ref="AI221">AH221+(COUNTIFS($AH$207:$AH221,AH221)-1)*0.00001</f>
        <v>4690.347732351499</v>
      </c>
      <c r="AJ221" s="127">
        <f t="shared" si="79"/>
        <v>3903.4719436011633</v>
      </c>
      <c r="AK221" s="140">
        <f t="shared" si="80"/>
        <v>18</v>
      </c>
      <c r="AL221" s="120" t="str">
        <f t="shared" si="81"/>
        <v>MIGNON</v>
      </c>
    </row>
    <row r="222" spans="1:38" ht="15" customHeight="1" x14ac:dyDescent="0.25">
      <c r="A222" s="193">
        <v>4</v>
      </c>
      <c r="B222" s="131" t="str">
        <f>Fechas!D216</f>
        <v>KLEIN LITIO</v>
      </c>
      <c r="C222" s="16"/>
      <c r="D222" s="16"/>
      <c r="E222" s="16"/>
      <c r="F222" s="19"/>
      <c r="G222" s="129">
        <f t="shared" si="64"/>
        <v>1.5000000000000001E-4</v>
      </c>
      <c r="H222" s="16">
        <v>3727.1875035295966</v>
      </c>
      <c r="I222" s="16">
        <v>3732.1068005869979</v>
      </c>
      <c r="J222" s="16">
        <v>3480.6045741749926</v>
      </c>
      <c r="K222" s="19"/>
      <c r="L222" s="129">
        <f t="shared" si="65"/>
        <v>3646.6329594305294</v>
      </c>
      <c r="M222" s="176"/>
      <c r="N222" s="132" t="str">
        <f t="shared" si="70"/>
        <v>KLEIN LITIO</v>
      </c>
      <c r="O222" s="129">
        <f t="shared" si="71"/>
        <v>4.4000000000000002E-4</v>
      </c>
      <c r="P222" s="125" t="str">
        <f t="shared" si="72"/>
        <v>460</v>
      </c>
      <c r="Q222" s="129">
        <f t="shared" si="73"/>
        <v>3892.3905689812459</v>
      </c>
      <c r="R222" s="176"/>
      <c r="S222" s="227" t="str">
        <f t="shared" si="74"/>
        <v>460</v>
      </c>
      <c r="T222" s="176">
        <f t="shared" si="75"/>
        <v>3892.3905689812459</v>
      </c>
      <c r="AA222" s="115">
        <f>ROWS($B$207:B222)</f>
        <v>16</v>
      </c>
      <c r="AB222" s="138">
        <f t="array" ref="AB222">IFERROR(AVERAGE(IF(C222:F222&gt;1,C222:F222)),0)</f>
        <v>0</v>
      </c>
      <c r="AC222" s="130">
        <f t="array" ref="AC222">AB222+(COUNTIFS($AB$207:$AB222,AB222)-1)*0.00001</f>
        <v>1.5000000000000001E-4</v>
      </c>
      <c r="AD222" s="138">
        <f t="shared" si="76"/>
        <v>4.4000000000000002E-4</v>
      </c>
      <c r="AE222" s="140">
        <f t="shared" si="77"/>
        <v>0</v>
      </c>
      <c r="AF222" s="120" t="str">
        <f t="shared" si="78"/>
        <v>KLEIN LITIO</v>
      </c>
      <c r="AG222" s="96"/>
      <c r="AH222" s="139">
        <f t="array" ref="AH222">IFERROR(AVERAGE(IF(H222:K222&gt;1,H222:K222)),0)</f>
        <v>3646.6329594305294</v>
      </c>
      <c r="AI222" s="127">
        <f t="array" ref="AI222">AH222+(COUNTIFS($AH$207:$AH222,AH222)-1)*0.00001</f>
        <v>3646.6329594305294</v>
      </c>
      <c r="AJ222" s="127">
        <f t="shared" si="79"/>
        <v>3892.3905689812459</v>
      </c>
      <c r="AK222" s="140">
        <f t="shared" si="80"/>
        <v>1</v>
      </c>
      <c r="AL222" s="120" t="str">
        <f t="shared" si="81"/>
        <v>460</v>
      </c>
    </row>
    <row r="223" spans="1:38" ht="15" customHeight="1" x14ac:dyDescent="0.25">
      <c r="A223" s="193">
        <v>4</v>
      </c>
      <c r="B223" s="131" t="str">
        <f>Fechas!D217</f>
        <v>LG PICAZO</v>
      </c>
      <c r="C223" s="16"/>
      <c r="D223" s="16"/>
      <c r="E223" s="16"/>
      <c r="F223" s="19"/>
      <c r="G223" s="129">
        <f t="shared" si="64"/>
        <v>1.6000000000000001E-4</v>
      </c>
      <c r="H223" s="16">
        <v>5156.0004357661473</v>
      </c>
      <c r="I223" s="16">
        <v>4426.2126286706352</v>
      </c>
      <c r="J223" s="16">
        <v>4671.9009679937235</v>
      </c>
      <c r="K223" s="19"/>
      <c r="L223" s="129">
        <f t="shared" si="65"/>
        <v>4751.371344143502</v>
      </c>
      <c r="M223" s="176"/>
      <c r="N223" s="132" t="str">
        <f t="shared" si="70"/>
        <v>LG PICAZO</v>
      </c>
      <c r="O223" s="129">
        <f t="shared" si="71"/>
        <v>4.3000000000000004E-4</v>
      </c>
      <c r="P223" s="125" t="str">
        <f t="shared" si="72"/>
        <v>ACA 917</v>
      </c>
      <c r="Q223" s="129">
        <f t="shared" si="73"/>
        <v>3657.0114832886284</v>
      </c>
      <c r="R223" s="176"/>
      <c r="S223" s="227" t="str">
        <f t="shared" si="74"/>
        <v>ACA 917</v>
      </c>
      <c r="T223" s="176">
        <f t="shared" si="75"/>
        <v>3657.0114832886284</v>
      </c>
      <c r="AA223" s="115">
        <f>ROWS($B$207:B223)</f>
        <v>17</v>
      </c>
      <c r="AB223" s="138">
        <f t="array" ref="AB223">IFERROR(AVERAGE(IF(C223:F223&gt;1,C223:F223)),0)</f>
        <v>0</v>
      </c>
      <c r="AC223" s="130">
        <f t="array" ref="AC223">AB223+(COUNTIFS($AB$207:$AB223,AB223)-1)*0.00001</f>
        <v>1.6000000000000001E-4</v>
      </c>
      <c r="AD223" s="138">
        <f t="shared" si="76"/>
        <v>4.3000000000000004E-4</v>
      </c>
      <c r="AE223" s="140">
        <f t="shared" si="77"/>
        <v>0</v>
      </c>
      <c r="AF223" s="120" t="str">
        <f t="shared" si="78"/>
        <v>LG PICAZO</v>
      </c>
      <c r="AG223" s="96"/>
      <c r="AH223" s="139">
        <f t="array" ref="AH223">IFERROR(AVERAGE(IF(H223:K223&gt;1,H223:K223)),0)</f>
        <v>4751.371344143502</v>
      </c>
      <c r="AI223" s="127">
        <f t="array" ref="AI223">AH223+(COUNTIFS($AH$207:$AH223,AH223)-1)*0.00001</f>
        <v>4751.371344143502</v>
      </c>
      <c r="AJ223" s="127">
        <f t="shared" si="79"/>
        <v>3657.0114832886284</v>
      </c>
      <c r="AK223" s="140">
        <f t="shared" si="80"/>
        <v>4</v>
      </c>
      <c r="AL223" s="120" t="str">
        <f t="shared" si="81"/>
        <v>ACA 917</v>
      </c>
    </row>
    <row r="224" spans="1:38" ht="15" customHeight="1" x14ac:dyDescent="0.25">
      <c r="A224" s="193">
        <v>4</v>
      </c>
      <c r="B224" s="131" t="str">
        <f>Fechas!D218</f>
        <v>MIGNON</v>
      </c>
      <c r="C224" s="16"/>
      <c r="D224" s="16"/>
      <c r="E224" s="16"/>
      <c r="F224" s="19"/>
      <c r="G224" s="129">
        <f t="shared" si="64"/>
        <v>1.7000000000000001E-4</v>
      </c>
      <c r="H224" s="16">
        <v>4152.1239800500662</v>
      </c>
      <c r="I224" s="16">
        <v>3318.3851480206317</v>
      </c>
      <c r="J224" s="16">
        <v>4239.906702732791</v>
      </c>
      <c r="K224" s="19"/>
      <c r="L224" s="129">
        <f t="shared" si="65"/>
        <v>3903.4719436011633</v>
      </c>
      <c r="M224" s="176"/>
      <c r="N224" s="132" t="str">
        <f t="shared" si="70"/>
        <v>MIGNON</v>
      </c>
      <c r="O224" s="129">
        <f t="shared" si="71"/>
        <v>4.2000000000000002E-4</v>
      </c>
      <c r="P224" s="125" t="str">
        <f t="shared" si="72"/>
        <v>KLEIN LITIO</v>
      </c>
      <c r="Q224" s="129">
        <f t="shared" si="73"/>
        <v>3646.6329594305294</v>
      </c>
      <c r="R224" s="176"/>
      <c r="S224" s="227" t="str">
        <f t="shared" si="74"/>
        <v>KLEIN LITIO</v>
      </c>
      <c r="T224" s="176">
        <f t="shared" si="75"/>
        <v>3646.6329594305294</v>
      </c>
      <c r="AA224" s="115">
        <f>ROWS($B$207:B224)</f>
        <v>18</v>
      </c>
      <c r="AB224" s="138">
        <f t="array" ref="AB224">IFERROR(AVERAGE(IF(C224:F224&gt;1,C224:F224)),0)</f>
        <v>0</v>
      </c>
      <c r="AC224" s="130">
        <f t="array" ref="AC224">AB224+(COUNTIFS($AB$207:$AB224,AB224)-1)*0.00001</f>
        <v>1.7000000000000001E-4</v>
      </c>
      <c r="AD224" s="138">
        <f t="shared" si="76"/>
        <v>4.2000000000000002E-4</v>
      </c>
      <c r="AE224" s="140">
        <f t="shared" si="77"/>
        <v>0</v>
      </c>
      <c r="AF224" s="120" t="str">
        <f t="shared" si="78"/>
        <v>MIGNON</v>
      </c>
      <c r="AG224" s="96"/>
      <c r="AH224" s="139">
        <f t="array" ref="AH224">IFERROR(AVERAGE(IF(H224:K224&gt;1,H224:K224)),0)</f>
        <v>3903.4719436011633</v>
      </c>
      <c r="AI224" s="127">
        <f t="array" ref="AI224">AH224+(COUNTIFS($AH$207:$AH224,AH224)-1)*0.00001</f>
        <v>3903.4719436011633</v>
      </c>
      <c r="AJ224" s="127">
        <f t="shared" si="79"/>
        <v>3646.6329594305294</v>
      </c>
      <c r="AK224" s="140">
        <f t="shared" si="80"/>
        <v>16</v>
      </c>
      <c r="AL224" s="120" t="str">
        <f t="shared" si="81"/>
        <v>KLEIN LITIO</v>
      </c>
    </row>
    <row r="225" spans="1:38" ht="15" customHeight="1" x14ac:dyDescent="0.25">
      <c r="A225" s="193">
        <v>4</v>
      </c>
      <c r="B225" s="131" t="str">
        <f>Fechas!D219</f>
        <v>MS INTA 924</v>
      </c>
      <c r="C225" s="16"/>
      <c r="D225" s="16"/>
      <c r="E225" s="16"/>
      <c r="F225" s="19"/>
      <c r="G225" s="129">
        <f t="shared" si="64"/>
        <v>1.8000000000000001E-4</v>
      </c>
      <c r="H225" s="16">
        <v>3838.8138631206457</v>
      </c>
      <c r="I225" s="16">
        <v>2765.5328950404669</v>
      </c>
      <c r="J225" s="16">
        <v>3261.077319000638</v>
      </c>
      <c r="K225" s="19"/>
      <c r="L225" s="129">
        <f t="shared" si="65"/>
        <v>3288.4746923872503</v>
      </c>
      <c r="M225" s="176"/>
      <c r="N225" s="132" t="str">
        <f t="shared" si="70"/>
        <v>MS INTA 924</v>
      </c>
      <c r="O225" s="129">
        <f t="shared" si="71"/>
        <v>4.1000000000000005E-4</v>
      </c>
      <c r="P225" s="125" t="str">
        <f t="shared" si="72"/>
        <v>MS INTA 924</v>
      </c>
      <c r="Q225" s="129">
        <f t="shared" si="73"/>
        <v>3288.4746923872503</v>
      </c>
      <c r="R225" s="176"/>
      <c r="S225" s="227" t="str">
        <f t="shared" si="74"/>
        <v>MS INTA 924</v>
      </c>
      <c r="T225" s="176">
        <f t="shared" si="75"/>
        <v>3288.4746923872503</v>
      </c>
      <c r="AA225" s="115">
        <f>ROWS($B$207:B225)</f>
        <v>19</v>
      </c>
      <c r="AB225" s="138">
        <f t="array" ref="AB225">IFERROR(AVERAGE(IF(C225:F225&gt;1,C225:F225)),0)</f>
        <v>0</v>
      </c>
      <c r="AC225" s="130">
        <f t="array" ref="AC225">AB225+(COUNTIFS($AB$207:$AB225,AB225)-1)*0.00001</f>
        <v>1.8000000000000001E-4</v>
      </c>
      <c r="AD225" s="138">
        <f t="shared" si="76"/>
        <v>4.1000000000000005E-4</v>
      </c>
      <c r="AE225" s="140">
        <f t="shared" si="77"/>
        <v>0</v>
      </c>
      <c r="AF225" s="120" t="str">
        <f t="shared" si="78"/>
        <v>MS INTA 924</v>
      </c>
      <c r="AG225" s="96"/>
      <c r="AH225" s="139">
        <f t="array" ref="AH225">IFERROR(AVERAGE(IF(H225:K225&gt;1,H225:K225)),0)</f>
        <v>3288.4746923872503</v>
      </c>
      <c r="AI225" s="127">
        <f t="array" ref="AI225">AH225+(COUNTIFS($AH$207:$AH225,AH225)-1)*0.00001</f>
        <v>3288.4746923872503</v>
      </c>
      <c r="AJ225" s="127">
        <f t="shared" si="79"/>
        <v>3288.4746923872503</v>
      </c>
      <c r="AK225" s="140">
        <f t="shared" si="80"/>
        <v>19</v>
      </c>
      <c r="AL225" s="120" t="str">
        <f t="shared" si="81"/>
        <v>MS INTA 924</v>
      </c>
    </row>
    <row r="226" spans="1:38" ht="15" customHeight="1" x14ac:dyDescent="0.25">
      <c r="A226" s="193">
        <v>4</v>
      </c>
      <c r="B226" s="131" t="str">
        <f>Fechas!D220</f>
        <v>NEO 30T23</v>
      </c>
      <c r="C226" s="16"/>
      <c r="D226" s="16"/>
      <c r="E226" s="16"/>
      <c r="F226" s="19"/>
      <c r="G226" s="129">
        <f t="shared" si="64"/>
        <v>1.9000000000000001E-4</v>
      </c>
      <c r="H226" s="16">
        <v>4392.6263824020516</v>
      </c>
      <c r="I226" s="16">
        <v>3789.9405733669678</v>
      </c>
      <c r="J226" s="16">
        <v>4145.0215824286824</v>
      </c>
      <c r="K226" s="19"/>
      <c r="L226" s="129">
        <f t="shared" si="65"/>
        <v>4109.1961793992341</v>
      </c>
      <c r="M226" s="176"/>
      <c r="N226" s="132" t="str">
        <f t="shared" si="70"/>
        <v>NEO 30T23</v>
      </c>
      <c r="O226" s="129">
        <f t="shared" si="71"/>
        <v>4.0000000000000002E-4</v>
      </c>
      <c r="P226" s="125" t="str">
        <f t="shared" si="72"/>
        <v>BUCK BRAVÍO CL2</v>
      </c>
      <c r="Q226" s="129">
        <f t="shared" si="73"/>
        <v>3285.9736752070771</v>
      </c>
      <c r="R226" s="176"/>
      <c r="S226" s="227" t="str">
        <f t="shared" si="74"/>
        <v>BUCK BRAVÍO CL2</v>
      </c>
      <c r="T226" s="176">
        <f t="shared" si="75"/>
        <v>3285.9736752070771</v>
      </c>
      <c r="AA226" s="115">
        <f>ROWS($B$207:B226)</f>
        <v>20</v>
      </c>
      <c r="AB226" s="138">
        <f t="array" ref="AB226">IFERROR(AVERAGE(IF(C226:F226&gt;1,C226:F226)),0)</f>
        <v>0</v>
      </c>
      <c r="AC226" s="130">
        <f t="array" ref="AC226">AB226+(COUNTIFS($AB$207:$AB226,AB226)-1)*0.00001</f>
        <v>1.9000000000000001E-4</v>
      </c>
      <c r="AD226" s="138">
        <f t="shared" si="76"/>
        <v>4.0000000000000002E-4</v>
      </c>
      <c r="AE226" s="140">
        <f t="shared" si="77"/>
        <v>0</v>
      </c>
      <c r="AF226" s="120" t="str">
        <f t="shared" si="78"/>
        <v>NEO 30T23</v>
      </c>
      <c r="AG226" s="96"/>
      <c r="AH226" s="139">
        <f t="array" ref="AH226">IFERROR(AVERAGE(IF(H226:K226&gt;1,H226:K226)),0)</f>
        <v>4109.1961793992341</v>
      </c>
      <c r="AI226" s="127">
        <f t="array" ref="AI226">AH226+(COUNTIFS($AH$207:$AH226,AH226)-1)*0.00001</f>
        <v>4109.1961793992341</v>
      </c>
      <c r="AJ226" s="127">
        <f t="shared" si="79"/>
        <v>3285.9736752070771</v>
      </c>
      <c r="AK226" s="140">
        <f t="shared" si="80"/>
        <v>9</v>
      </c>
      <c r="AL226" s="120" t="str">
        <f t="shared" si="81"/>
        <v>BUCK BRAVÍO CL2</v>
      </c>
    </row>
    <row r="227" spans="1:38" ht="15" customHeight="1" x14ac:dyDescent="0.25">
      <c r="A227" s="193">
        <v>4</v>
      </c>
      <c r="B227" s="131">
        <f>Fechas!D221</f>
        <v>0</v>
      </c>
      <c r="C227" s="16"/>
      <c r="D227" s="16"/>
      <c r="E227" s="16"/>
      <c r="F227" s="19"/>
      <c r="G227" s="129">
        <f t="shared" si="64"/>
        <v>2.0000000000000001E-4</v>
      </c>
      <c r="H227" s="16"/>
      <c r="I227" s="16"/>
      <c r="J227" s="16"/>
      <c r="K227" s="19"/>
      <c r="L227" s="129">
        <f t="shared" si="65"/>
        <v>0</v>
      </c>
      <c r="M227" s="176"/>
      <c r="N227" s="132">
        <f t="shared" si="70"/>
        <v>0</v>
      </c>
      <c r="O227" s="129">
        <f t="shared" si="71"/>
        <v>3.9000000000000005E-4</v>
      </c>
      <c r="P227" s="125">
        <f t="shared" si="72"/>
        <v>0</v>
      </c>
      <c r="Q227" s="129">
        <f t="shared" si="73"/>
        <v>3.9000000000000005E-4</v>
      </c>
      <c r="R227" s="176"/>
      <c r="S227" s="227" t="str">
        <f>"MDS"</f>
        <v>MDS</v>
      </c>
      <c r="T227" s="176">
        <f ca="1">Q267</f>
        <v>619.48293557983595</v>
      </c>
      <c r="AA227" s="115">
        <f>ROWS($B$207:B227)</f>
        <v>21</v>
      </c>
      <c r="AB227" s="138">
        <f t="array" ref="AB227">IFERROR(AVERAGE(IF(C227:F227&gt;1,C227:F227)),0)</f>
        <v>0</v>
      </c>
      <c r="AC227" s="130">
        <f t="array" ref="AC227">AB227+(COUNTIFS($AB$207:$AB227,AB227)-1)*0.00001</f>
        <v>2.0000000000000001E-4</v>
      </c>
      <c r="AD227" s="138">
        <f t="shared" si="76"/>
        <v>3.9000000000000005E-4</v>
      </c>
      <c r="AE227" s="140">
        <f t="shared" si="77"/>
        <v>0</v>
      </c>
      <c r="AF227" s="120">
        <f t="shared" si="78"/>
        <v>0</v>
      </c>
      <c r="AG227" s="96"/>
      <c r="AH227" s="139">
        <f t="array" ref="AH227">IFERROR(AVERAGE(IF(H227:K227&gt;1,H227:K227)),0)</f>
        <v>0</v>
      </c>
      <c r="AI227" s="127">
        <f t="array" ref="AI227">AH227+(COUNTIFS($AH$207:$AH227,AH227)-1)*0.00001</f>
        <v>0</v>
      </c>
      <c r="AJ227" s="127">
        <f t="shared" si="79"/>
        <v>3.9000000000000005E-4</v>
      </c>
      <c r="AK227" s="140">
        <f t="shared" si="80"/>
        <v>0</v>
      </c>
      <c r="AL227" s="120">
        <f t="shared" si="81"/>
        <v>0</v>
      </c>
    </row>
    <row r="228" spans="1:38" ht="15" customHeight="1" x14ac:dyDescent="0.25">
      <c r="A228" s="193">
        <v>4</v>
      </c>
      <c r="B228" s="131">
        <f>Fechas!D222</f>
        <v>0</v>
      </c>
      <c r="C228" s="16"/>
      <c r="D228" s="16"/>
      <c r="E228" s="16"/>
      <c r="F228" s="19"/>
      <c r="G228" s="129">
        <f t="shared" si="64"/>
        <v>2.1000000000000001E-4</v>
      </c>
      <c r="H228" s="16"/>
      <c r="I228" s="16"/>
      <c r="J228" s="16"/>
      <c r="K228" s="19"/>
      <c r="L228" s="129">
        <f t="shared" si="65"/>
        <v>1.0000000000000001E-5</v>
      </c>
      <c r="M228" s="176"/>
      <c r="N228" s="132">
        <f t="shared" si="70"/>
        <v>0</v>
      </c>
      <c r="O228" s="129">
        <f t="shared" si="71"/>
        <v>3.8000000000000002E-4</v>
      </c>
      <c r="P228" s="125">
        <f t="shared" si="72"/>
        <v>0</v>
      </c>
      <c r="Q228" s="129">
        <f t="shared" si="73"/>
        <v>3.8000000000000002E-4</v>
      </c>
      <c r="R228" s="176"/>
      <c r="S228" s="176"/>
      <c r="T228" s="176"/>
      <c r="AA228" s="115">
        <f>ROWS($B$207:B228)</f>
        <v>22</v>
      </c>
      <c r="AB228" s="138">
        <f t="array" ref="AB228">IFERROR(AVERAGE(IF(C228:F228&gt;1,C228:F228)),0)</f>
        <v>0</v>
      </c>
      <c r="AC228" s="130">
        <f t="array" ref="AC228">AB228+(COUNTIFS($AB$207:$AB228,AB228)-1)*0.00001</f>
        <v>2.1000000000000001E-4</v>
      </c>
      <c r="AD228" s="138">
        <f t="shared" si="76"/>
        <v>3.8000000000000002E-4</v>
      </c>
      <c r="AE228" s="140">
        <f t="shared" si="77"/>
        <v>0</v>
      </c>
      <c r="AF228" s="120">
        <f t="shared" si="78"/>
        <v>0</v>
      </c>
      <c r="AG228" s="96"/>
      <c r="AH228" s="139">
        <f t="array" ref="AH228">IFERROR(AVERAGE(IF(H228:K228&gt;1,H228:K228)),0)</f>
        <v>0</v>
      </c>
      <c r="AI228" s="127">
        <f t="array" ref="AI228">AH228+(COUNTIFS($AH$207:$AH228,AH228)-1)*0.00001</f>
        <v>1.0000000000000001E-5</v>
      </c>
      <c r="AJ228" s="127">
        <f t="shared" si="79"/>
        <v>3.8000000000000002E-4</v>
      </c>
      <c r="AK228" s="140">
        <f t="shared" si="80"/>
        <v>0</v>
      </c>
      <c r="AL228" s="120">
        <f t="shared" si="81"/>
        <v>0</v>
      </c>
    </row>
    <row r="229" spans="1:38" ht="15" customHeight="1" x14ac:dyDescent="0.25">
      <c r="A229" s="193">
        <v>4</v>
      </c>
      <c r="B229" s="131">
        <f>Fechas!D223</f>
        <v>0</v>
      </c>
      <c r="C229" s="16"/>
      <c r="D229" s="16"/>
      <c r="E229" s="16"/>
      <c r="F229" s="19"/>
      <c r="G229" s="129">
        <f t="shared" si="64"/>
        <v>2.2000000000000001E-4</v>
      </c>
      <c r="H229" s="16"/>
      <c r="I229" s="16"/>
      <c r="J229" s="16"/>
      <c r="K229" s="19"/>
      <c r="L229" s="129">
        <f t="shared" si="65"/>
        <v>2.0000000000000002E-5</v>
      </c>
      <c r="M229" s="176"/>
      <c r="N229" s="132">
        <f t="shared" si="70"/>
        <v>0</v>
      </c>
      <c r="O229" s="129">
        <f t="shared" si="71"/>
        <v>3.7000000000000005E-4</v>
      </c>
      <c r="P229" s="125">
        <f t="shared" si="72"/>
        <v>0</v>
      </c>
      <c r="Q229" s="129">
        <f t="shared" si="73"/>
        <v>3.7000000000000005E-4</v>
      </c>
      <c r="R229" s="176"/>
      <c r="S229" s="176"/>
      <c r="T229" s="176"/>
      <c r="AA229" s="115">
        <f>ROWS($B$207:B229)</f>
        <v>23</v>
      </c>
      <c r="AB229" s="138">
        <f t="array" ref="AB229">IFERROR(AVERAGE(IF(C229:F229&gt;1,C229:F229)),0)</f>
        <v>0</v>
      </c>
      <c r="AC229" s="130">
        <f t="array" ref="AC229">AB229+(COUNTIFS($AB$207:$AB229,AB229)-1)*0.00001</f>
        <v>2.2000000000000001E-4</v>
      </c>
      <c r="AD229" s="138">
        <f t="shared" si="76"/>
        <v>3.7000000000000005E-4</v>
      </c>
      <c r="AE229" s="140">
        <f t="shared" si="77"/>
        <v>0</v>
      </c>
      <c r="AF229" s="120">
        <f t="shared" si="78"/>
        <v>0</v>
      </c>
      <c r="AG229" s="96"/>
      <c r="AH229" s="139">
        <f t="array" ref="AH229">IFERROR(AVERAGE(IF(H229:K229&gt;1,H229:K229)),0)</f>
        <v>0</v>
      </c>
      <c r="AI229" s="127">
        <f t="array" ref="AI229">AH229+(COUNTIFS($AH$207:$AH229,AH229)-1)*0.00001</f>
        <v>2.0000000000000002E-5</v>
      </c>
      <c r="AJ229" s="127">
        <f t="shared" si="79"/>
        <v>3.7000000000000005E-4</v>
      </c>
      <c r="AK229" s="140">
        <f t="shared" si="80"/>
        <v>0</v>
      </c>
      <c r="AL229" s="120">
        <f t="shared" si="81"/>
        <v>0</v>
      </c>
    </row>
    <row r="230" spans="1:38" ht="15" customHeight="1" x14ac:dyDescent="0.25">
      <c r="A230" s="193">
        <v>4</v>
      </c>
      <c r="B230" s="131">
        <f>Fechas!D224</f>
        <v>0</v>
      </c>
      <c r="C230" s="16"/>
      <c r="D230" s="16"/>
      <c r="E230" s="16"/>
      <c r="F230" s="19"/>
      <c r="G230" s="129">
        <f t="shared" si="64"/>
        <v>2.3000000000000001E-4</v>
      </c>
      <c r="H230" s="16"/>
      <c r="I230" s="16"/>
      <c r="J230" s="16"/>
      <c r="K230" s="19"/>
      <c r="L230" s="129">
        <f t="shared" si="65"/>
        <v>3.0000000000000004E-5</v>
      </c>
      <c r="M230" s="176"/>
      <c r="N230" s="132">
        <f t="shared" si="70"/>
        <v>0</v>
      </c>
      <c r="O230" s="129">
        <f t="shared" si="71"/>
        <v>3.6000000000000002E-4</v>
      </c>
      <c r="P230" s="125">
        <f t="shared" si="72"/>
        <v>0</v>
      </c>
      <c r="Q230" s="129">
        <f t="shared" si="73"/>
        <v>3.6000000000000002E-4</v>
      </c>
      <c r="R230" s="176"/>
      <c r="S230" s="176"/>
      <c r="T230" s="176"/>
      <c r="AA230" s="115">
        <f>ROWS($B$207:B230)</f>
        <v>24</v>
      </c>
      <c r="AB230" s="138">
        <f t="array" ref="AB230">IFERROR(AVERAGE(IF(C230:F230&gt;1,C230:F230)),0)</f>
        <v>0</v>
      </c>
      <c r="AC230" s="130">
        <f t="array" ref="AC230">AB230+(COUNTIFS($AB$207:$AB230,AB230)-1)*0.00001</f>
        <v>2.3000000000000001E-4</v>
      </c>
      <c r="AD230" s="138">
        <f t="shared" si="76"/>
        <v>3.6000000000000002E-4</v>
      </c>
      <c r="AE230" s="140">
        <f t="shared" si="77"/>
        <v>0</v>
      </c>
      <c r="AF230" s="120">
        <f t="shared" si="78"/>
        <v>0</v>
      </c>
      <c r="AG230" s="96"/>
      <c r="AH230" s="139">
        <f t="array" ref="AH230">IFERROR(AVERAGE(IF(H230:K230&gt;1,H230:K230)),0)</f>
        <v>0</v>
      </c>
      <c r="AI230" s="127">
        <f t="array" ref="AI230">AH230+(COUNTIFS($AH$207:$AH230,AH230)-1)*0.00001</f>
        <v>3.0000000000000004E-5</v>
      </c>
      <c r="AJ230" s="127">
        <f t="shared" si="79"/>
        <v>3.6000000000000002E-4</v>
      </c>
      <c r="AK230" s="140">
        <f t="shared" si="80"/>
        <v>0</v>
      </c>
      <c r="AL230" s="120">
        <f t="shared" si="81"/>
        <v>0</v>
      </c>
    </row>
    <row r="231" spans="1:38" ht="15" customHeight="1" x14ac:dyDescent="0.25">
      <c r="A231" s="193">
        <v>4</v>
      </c>
      <c r="B231" s="131">
        <f>Fechas!D225</f>
        <v>0</v>
      </c>
      <c r="C231" s="16"/>
      <c r="D231" s="16"/>
      <c r="E231" s="16"/>
      <c r="F231" s="19"/>
      <c r="G231" s="129">
        <f t="shared" si="64"/>
        <v>2.4000000000000003E-4</v>
      </c>
      <c r="H231" s="16"/>
      <c r="I231" s="16"/>
      <c r="J231" s="16"/>
      <c r="K231" s="19"/>
      <c r="L231" s="129">
        <f t="shared" si="65"/>
        <v>4.0000000000000003E-5</v>
      </c>
      <c r="M231" s="176"/>
      <c r="N231" s="132">
        <f t="shared" si="70"/>
        <v>0</v>
      </c>
      <c r="O231" s="129">
        <f t="shared" si="71"/>
        <v>3.5000000000000005E-4</v>
      </c>
      <c r="P231" s="125">
        <f t="shared" si="72"/>
        <v>0</v>
      </c>
      <c r="Q231" s="129">
        <f t="shared" si="73"/>
        <v>3.5000000000000005E-4</v>
      </c>
      <c r="R231" s="176"/>
      <c r="S231" s="176"/>
      <c r="T231" s="176"/>
      <c r="AA231" s="115">
        <f>ROWS($B$207:B231)</f>
        <v>25</v>
      </c>
      <c r="AB231" s="138">
        <f t="array" ref="AB231">IFERROR(AVERAGE(IF(C231:F231&gt;1,C231:F231)),0)</f>
        <v>0</v>
      </c>
      <c r="AC231" s="130">
        <f t="array" ref="AC231">AB231+(COUNTIFS($AB$207:$AB231,AB231)-1)*0.00001</f>
        <v>2.4000000000000003E-4</v>
      </c>
      <c r="AD231" s="138">
        <f t="shared" si="76"/>
        <v>3.5000000000000005E-4</v>
      </c>
      <c r="AE231" s="140">
        <f t="shared" si="77"/>
        <v>0</v>
      </c>
      <c r="AF231" s="120">
        <f t="shared" si="78"/>
        <v>0</v>
      </c>
      <c r="AG231" s="96"/>
      <c r="AH231" s="139">
        <f t="array" ref="AH231">IFERROR(AVERAGE(IF(H231:K231&gt;1,H231:K231)),0)</f>
        <v>0</v>
      </c>
      <c r="AI231" s="127">
        <f t="array" ref="AI231">AH231+(COUNTIFS($AH$207:$AH231,AH231)-1)*0.00001</f>
        <v>4.0000000000000003E-5</v>
      </c>
      <c r="AJ231" s="127">
        <f t="shared" si="79"/>
        <v>3.5000000000000005E-4</v>
      </c>
      <c r="AK231" s="140">
        <f t="shared" si="80"/>
        <v>0</v>
      </c>
      <c r="AL231" s="120">
        <f t="shared" si="81"/>
        <v>0</v>
      </c>
    </row>
    <row r="232" spans="1:38" ht="15" customHeight="1" x14ac:dyDescent="0.25">
      <c r="A232" s="193">
        <v>4</v>
      </c>
      <c r="B232" s="131">
        <f>Fechas!D226</f>
        <v>0</v>
      </c>
      <c r="C232" s="16"/>
      <c r="D232" s="16"/>
      <c r="E232" s="16"/>
      <c r="F232" s="19"/>
      <c r="G232" s="129">
        <f t="shared" si="64"/>
        <v>2.5000000000000001E-4</v>
      </c>
      <c r="H232" s="16"/>
      <c r="I232" s="16"/>
      <c r="J232" s="16"/>
      <c r="K232" s="19"/>
      <c r="L232" s="129">
        <f t="shared" si="65"/>
        <v>5.0000000000000002E-5</v>
      </c>
      <c r="M232" s="176"/>
      <c r="N232" s="132">
        <f t="shared" si="70"/>
        <v>0</v>
      </c>
      <c r="O232" s="129">
        <f t="shared" si="71"/>
        <v>3.4000000000000002E-4</v>
      </c>
      <c r="P232" s="125">
        <f t="shared" si="72"/>
        <v>0</v>
      </c>
      <c r="Q232" s="129">
        <f t="shared" si="73"/>
        <v>3.4000000000000002E-4</v>
      </c>
      <c r="R232" s="176"/>
      <c r="S232" s="176"/>
      <c r="T232" s="176"/>
      <c r="AA232" s="115">
        <f>ROWS($B$207:B232)</f>
        <v>26</v>
      </c>
      <c r="AB232" s="138">
        <f t="array" ref="AB232">IFERROR(AVERAGE(IF(C232:F232&gt;1,C232:F232)),0)</f>
        <v>0</v>
      </c>
      <c r="AC232" s="130">
        <f t="array" ref="AC232">AB232+(COUNTIFS($AB$207:$AB232,AB232)-1)*0.00001</f>
        <v>2.5000000000000001E-4</v>
      </c>
      <c r="AD232" s="138">
        <f t="shared" si="76"/>
        <v>3.4000000000000002E-4</v>
      </c>
      <c r="AE232" s="140">
        <f t="shared" si="77"/>
        <v>0</v>
      </c>
      <c r="AF232" s="120">
        <f t="shared" si="78"/>
        <v>0</v>
      </c>
      <c r="AG232" s="96"/>
      <c r="AH232" s="139">
        <f t="array" ref="AH232">IFERROR(AVERAGE(IF(H232:K232&gt;1,H232:K232)),0)</f>
        <v>0</v>
      </c>
      <c r="AI232" s="127">
        <f t="array" ref="AI232">AH232+(COUNTIFS($AH$207:$AH232,AH232)-1)*0.00001</f>
        <v>5.0000000000000002E-5</v>
      </c>
      <c r="AJ232" s="127">
        <f t="shared" si="79"/>
        <v>3.4000000000000002E-4</v>
      </c>
      <c r="AK232" s="140">
        <f t="shared" si="80"/>
        <v>0</v>
      </c>
      <c r="AL232" s="120">
        <f t="shared" si="81"/>
        <v>0</v>
      </c>
    </row>
    <row r="233" spans="1:38" ht="15" customHeight="1" x14ac:dyDescent="0.25">
      <c r="A233" s="193">
        <v>4</v>
      </c>
      <c r="B233" s="131">
        <f>Fechas!D227</f>
        <v>0</v>
      </c>
      <c r="C233" s="16"/>
      <c r="D233" s="16"/>
      <c r="E233" s="16"/>
      <c r="F233" s="19"/>
      <c r="G233" s="129">
        <f t="shared" si="64"/>
        <v>2.6000000000000003E-4</v>
      </c>
      <c r="H233" s="16"/>
      <c r="I233" s="16"/>
      <c r="J233" s="16"/>
      <c r="K233" s="19"/>
      <c r="L233" s="129">
        <f t="shared" si="65"/>
        <v>6.0000000000000008E-5</v>
      </c>
      <c r="M233" s="176"/>
      <c r="N233" s="132">
        <f t="shared" si="70"/>
        <v>0</v>
      </c>
      <c r="O233" s="129">
        <f t="shared" si="71"/>
        <v>3.3000000000000005E-4</v>
      </c>
      <c r="P233" s="125">
        <f t="shared" si="72"/>
        <v>0</v>
      </c>
      <c r="Q233" s="129">
        <f t="shared" si="73"/>
        <v>3.3000000000000005E-4</v>
      </c>
      <c r="R233" s="176"/>
      <c r="S233" s="176"/>
      <c r="T233" s="176"/>
      <c r="AA233" s="115">
        <f>ROWS($B$207:B233)</f>
        <v>27</v>
      </c>
      <c r="AB233" s="138">
        <f t="array" ref="AB233">IFERROR(AVERAGE(IF(C233:F233&gt;1,C233:F233)),0)</f>
        <v>0</v>
      </c>
      <c r="AC233" s="130">
        <f t="array" ref="AC233">AB233+(COUNTIFS($AB$207:$AB233,AB233)-1)*0.00001</f>
        <v>2.6000000000000003E-4</v>
      </c>
      <c r="AD233" s="138">
        <f t="shared" si="76"/>
        <v>3.3000000000000005E-4</v>
      </c>
      <c r="AE233" s="140">
        <f t="shared" si="77"/>
        <v>0</v>
      </c>
      <c r="AF233" s="120">
        <f t="shared" si="78"/>
        <v>0</v>
      </c>
      <c r="AG233" s="96"/>
      <c r="AH233" s="139">
        <f t="array" ref="AH233">IFERROR(AVERAGE(IF(H233:K233&gt;1,H233:K233)),0)</f>
        <v>0</v>
      </c>
      <c r="AI233" s="127">
        <f t="array" ref="AI233">AH233+(COUNTIFS($AH$207:$AH233,AH233)-1)*0.00001</f>
        <v>6.0000000000000008E-5</v>
      </c>
      <c r="AJ233" s="127">
        <f t="shared" si="79"/>
        <v>3.3000000000000005E-4</v>
      </c>
      <c r="AK233" s="140">
        <f t="shared" si="80"/>
        <v>0</v>
      </c>
      <c r="AL233" s="120">
        <f t="shared" si="81"/>
        <v>0</v>
      </c>
    </row>
    <row r="234" spans="1:38" ht="15" customHeight="1" x14ac:dyDescent="0.25">
      <c r="A234" s="193">
        <v>4</v>
      </c>
      <c r="B234" s="131">
        <f>Fechas!D228</f>
        <v>0</v>
      </c>
      <c r="C234" s="16"/>
      <c r="D234" s="16"/>
      <c r="E234" s="16"/>
      <c r="F234" s="19"/>
      <c r="G234" s="129">
        <f t="shared" si="64"/>
        <v>2.7E-4</v>
      </c>
      <c r="H234" s="16"/>
      <c r="I234" s="16"/>
      <c r="J234" s="16"/>
      <c r="K234" s="19"/>
      <c r="L234" s="129">
        <f t="shared" si="65"/>
        <v>7.0000000000000007E-5</v>
      </c>
      <c r="M234" s="176"/>
      <c r="N234" s="132">
        <f t="shared" si="70"/>
        <v>0</v>
      </c>
      <c r="O234" s="129">
        <f t="shared" si="71"/>
        <v>3.2000000000000003E-4</v>
      </c>
      <c r="P234" s="125">
        <f t="shared" si="72"/>
        <v>0</v>
      </c>
      <c r="Q234" s="129">
        <f t="shared" si="73"/>
        <v>3.2000000000000003E-4</v>
      </c>
      <c r="R234" s="176"/>
      <c r="S234" s="176"/>
      <c r="T234" s="176"/>
      <c r="AA234" s="115">
        <f>ROWS($B$207:B234)</f>
        <v>28</v>
      </c>
      <c r="AB234" s="138">
        <f t="array" ref="AB234">IFERROR(AVERAGE(IF(C234:F234&gt;1,C234:F234)),0)</f>
        <v>0</v>
      </c>
      <c r="AC234" s="130">
        <f t="array" ref="AC234">AB234+(COUNTIFS($AB$207:$AB234,AB234)-1)*0.00001</f>
        <v>2.7E-4</v>
      </c>
      <c r="AD234" s="138">
        <f t="shared" si="76"/>
        <v>3.2000000000000003E-4</v>
      </c>
      <c r="AE234" s="140">
        <f t="shared" si="77"/>
        <v>0</v>
      </c>
      <c r="AF234" s="120">
        <f t="shared" si="78"/>
        <v>0</v>
      </c>
      <c r="AG234" s="96"/>
      <c r="AH234" s="139">
        <f t="array" ref="AH234">IFERROR(AVERAGE(IF(H234:K234&gt;1,H234:K234)),0)</f>
        <v>0</v>
      </c>
      <c r="AI234" s="127">
        <f t="array" ref="AI234">AH234+(COUNTIFS($AH$207:$AH234,AH234)-1)*0.00001</f>
        <v>7.0000000000000007E-5</v>
      </c>
      <c r="AJ234" s="127">
        <f t="shared" si="79"/>
        <v>3.2000000000000003E-4</v>
      </c>
      <c r="AK234" s="140">
        <f t="shared" si="80"/>
        <v>0</v>
      </c>
      <c r="AL234" s="120">
        <f t="shared" si="81"/>
        <v>0</v>
      </c>
    </row>
    <row r="235" spans="1:38" ht="15" customHeight="1" x14ac:dyDescent="0.25">
      <c r="A235" s="193">
        <v>4</v>
      </c>
      <c r="B235" s="131">
        <f>Fechas!D229</f>
        <v>0</v>
      </c>
      <c r="C235" s="16"/>
      <c r="D235" s="16"/>
      <c r="E235" s="16"/>
      <c r="F235" s="19"/>
      <c r="G235" s="129">
        <f t="shared" si="64"/>
        <v>2.8000000000000003E-4</v>
      </c>
      <c r="H235" s="16"/>
      <c r="I235" s="16"/>
      <c r="J235" s="16"/>
      <c r="K235" s="19"/>
      <c r="L235" s="129">
        <f t="shared" si="65"/>
        <v>8.0000000000000007E-5</v>
      </c>
      <c r="M235" s="176"/>
      <c r="N235" s="132">
        <f t="shared" si="70"/>
        <v>0</v>
      </c>
      <c r="O235" s="129">
        <f t="shared" si="71"/>
        <v>3.1E-4</v>
      </c>
      <c r="P235" s="125">
        <f t="shared" si="72"/>
        <v>0</v>
      </c>
      <c r="Q235" s="129">
        <f t="shared" si="73"/>
        <v>3.1E-4</v>
      </c>
      <c r="R235" s="176"/>
      <c r="S235" s="176"/>
      <c r="T235" s="176"/>
      <c r="AA235" s="115">
        <f>ROWS($B$207:B235)</f>
        <v>29</v>
      </c>
      <c r="AB235" s="138">
        <f t="array" ref="AB235">IFERROR(AVERAGE(IF(C235:F235&gt;1,C235:F235)),0)</f>
        <v>0</v>
      </c>
      <c r="AC235" s="130">
        <f t="array" ref="AC235">AB235+(COUNTIFS($AB$207:$AB235,AB235)-1)*0.00001</f>
        <v>2.8000000000000003E-4</v>
      </c>
      <c r="AD235" s="138">
        <f t="shared" si="76"/>
        <v>3.1E-4</v>
      </c>
      <c r="AE235" s="140">
        <f t="shared" si="77"/>
        <v>0</v>
      </c>
      <c r="AF235" s="120">
        <f t="shared" si="78"/>
        <v>0</v>
      </c>
      <c r="AG235" s="96"/>
      <c r="AH235" s="139">
        <f t="array" ref="AH235">IFERROR(AVERAGE(IF(H235:K235&gt;1,H235:K235)),0)</f>
        <v>0</v>
      </c>
      <c r="AI235" s="127">
        <f t="array" ref="AI235">AH235+(COUNTIFS($AH$207:$AH235,AH235)-1)*0.00001</f>
        <v>8.0000000000000007E-5</v>
      </c>
      <c r="AJ235" s="127">
        <f t="shared" si="79"/>
        <v>3.1E-4</v>
      </c>
      <c r="AK235" s="140">
        <f t="shared" si="80"/>
        <v>0</v>
      </c>
      <c r="AL235" s="120">
        <f t="shared" si="81"/>
        <v>0</v>
      </c>
    </row>
    <row r="236" spans="1:38" ht="15" customHeight="1" x14ac:dyDescent="0.25">
      <c r="A236" s="193">
        <v>4</v>
      </c>
      <c r="B236" s="131">
        <f>Fechas!D230</f>
        <v>0</v>
      </c>
      <c r="C236" s="16"/>
      <c r="D236" s="16"/>
      <c r="E236" s="16"/>
      <c r="F236" s="19"/>
      <c r="G236" s="129">
        <f t="shared" si="64"/>
        <v>2.9E-4</v>
      </c>
      <c r="H236" s="16"/>
      <c r="I236" s="16"/>
      <c r="J236" s="16"/>
      <c r="K236" s="19"/>
      <c r="L236" s="129">
        <f t="shared" si="65"/>
        <v>9.0000000000000006E-5</v>
      </c>
      <c r="M236" s="176"/>
      <c r="N236" s="132">
        <f t="shared" si="70"/>
        <v>0</v>
      </c>
      <c r="O236" s="129">
        <f t="shared" si="71"/>
        <v>3.0000000000000003E-4</v>
      </c>
      <c r="P236" s="125">
        <f t="shared" si="72"/>
        <v>0</v>
      </c>
      <c r="Q236" s="129">
        <f t="shared" si="73"/>
        <v>3.0000000000000003E-4</v>
      </c>
      <c r="R236" s="176"/>
      <c r="S236" s="176"/>
      <c r="T236" s="176"/>
      <c r="AA236" s="115">
        <f>ROWS($B$207:B236)</f>
        <v>30</v>
      </c>
      <c r="AB236" s="138">
        <f t="array" ref="AB236">IFERROR(AVERAGE(IF(C236:F236&gt;1,C236:F236)),0)</f>
        <v>0</v>
      </c>
      <c r="AC236" s="130">
        <f t="array" ref="AC236">AB236+(COUNTIFS($AB$207:$AB236,AB236)-1)*0.00001</f>
        <v>2.9E-4</v>
      </c>
      <c r="AD236" s="138">
        <f t="shared" si="76"/>
        <v>3.0000000000000003E-4</v>
      </c>
      <c r="AE236" s="140">
        <f t="shared" si="77"/>
        <v>0</v>
      </c>
      <c r="AF236" s="120">
        <f t="shared" si="78"/>
        <v>0</v>
      </c>
      <c r="AG236" s="96"/>
      <c r="AH236" s="139">
        <f t="array" ref="AH236">IFERROR(AVERAGE(IF(H236:K236&gt;1,H236:K236)),0)</f>
        <v>0</v>
      </c>
      <c r="AI236" s="127">
        <f t="array" ref="AI236">AH236+(COUNTIFS($AH$207:$AH236,AH236)-1)*0.00001</f>
        <v>9.0000000000000006E-5</v>
      </c>
      <c r="AJ236" s="127">
        <f t="shared" si="79"/>
        <v>3.0000000000000003E-4</v>
      </c>
      <c r="AK236" s="140">
        <f t="shared" si="80"/>
        <v>0</v>
      </c>
      <c r="AL236" s="120">
        <f t="shared" si="81"/>
        <v>0</v>
      </c>
    </row>
    <row r="237" spans="1:38" ht="15" customHeight="1" x14ac:dyDescent="0.25">
      <c r="A237" s="193">
        <v>4</v>
      </c>
      <c r="B237" s="131">
        <f>Fechas!D231</f>
        <v>0</v>
      </c>
      <c r="C237" s="16"/>
      <c r="D237" s="16"/>
      <c r="E237" s="16"/>
      <c r="F237" s="19"/>
      <c r="G237" s="129">
        <f t="shared" si="64"/>
        <v>3.0000000000000003E-4</v>
      </c>
      <c r="H237" s="16"/>
      <c r="I237" s="16"/>
      <c r="J237" s="16"/>
      <c r="K237" s="19"/>
      <c r="L237" s="129">
        <f t="shared" si="65"/>
        <v>1E-4</v>
      </c>
      <c r="M237" s="176"/>
      <c r="N237" s="132">
        <f t="shared" si="70"/>
        <v>0</v>
      </c>
      <c r="O237" s="129">
        <f t="shared" si="71"/>
        <v>2.9E-4</v>
      </c>
      <c r="P237" s="125">
        <f t="shared" si="72"/>
        <v>0</v>
      </c>
      <c r="Q237" s="129">
        <f t="shared" si="73"/>
        <v>2.9E-4</v>
      </c>
      <c r="R237" s="176"/>
      <c r="S237" s="176"/>
      <c r="T237" s="176"/>
      <c r="AA237" s="115">
        <f>ROWS($B$207:B237)</f>
        <v>31</v>
      </c>
      <c r="AB237" s="138">
        <f t="array" ref="AB237">IFERROR(AVERAGE(IF(C237:F237&gt;1,C237:F237)),0)</f>
        <v>0</v>
      </c>
      <c r="AC237" s="130">
        <f t="array" ref="AC237">AB237+(COUNTIFS($AB$207:$AB237,AB237)-1)*0.00001</f>
        <v>3.0000000000000003E-4</v>
      </c>
      <c r="AD237" s="138">
        <f t="shared" si="76"/>
        <v>2.9E-4</v>
      </c>
      <c r="AE237" s="140">
        <f t="shared" si="77"/>
        <v>0</v>
      </c>
      <c r="AF237" s="120">
        <f t="shared" si="78"/>
        <v>0</v>
      </c>
      <c r="AG237" s="96"/>
      <c r="AH237" s="139">
        <f t="array" ref="AH237">IFERROR(AVERAGE(IF(H237:K237&gt;1,H237:K237)),0)</f>
        <v>0</v>
      </c>
      <c r="AI237" s="127">
        <f t="array" ref="AI237">AH237+(COUNTIFS($AH$207:$AH237,AH237)-1)*0.00001</f>
        <v>1E-4</v>
      </c>
      <c r="AJ237" s="127">
        <f t="shared" si="79"/>
        <v>2.9E-4</v>
      </c>
      <c r="AK237" s="140">
        <f t="shared" si="80"/>
        <v>0</v>
      </c>
      <c r="AL237" s="120">
        <f t="shared" si="81"/>
        <v>0</v>
      </c>
    </row>
    <row r="238" spans="1:38" ht="15" customHeight="1" x14ac:dyDescent="0.25">
      <c r="A238" s="193">
        <v>4</v>
      </c>
      <c r="B238" s="131">
        <f>Fechas!D232</f>
        <v>0</v>
      </c>
      <c r="C238" s="16"/>
      <c r="D238" s="16"/>
      <c r="E238" s="16"/>
      <c r="F238" s="19"/>
      <c r="G238" s="129">
        <f t="shared" si="64"/>
        <v>3.1E-4</v>
      </c>
      <c r="H238" s="16"/>
      <c r="I238" s="16"/>
      <c r="J238" s="16"/>
      <c r="K238" s="19"/>
      <c r="L238" s="129">
        <f t="shared" si="65"/>
        <v>1.1E-4</v>
      </c>
      <c r="M238" s="176"/>
      <c r="N238" s="132">
        <f t="shared" si="70"/>
        <v>0</v>
      </c>
      <c r="O238" s="129">
        <f t="shared" si="71"/>
        <v>2.8000000000000003E-4</v>
      </c>
      <c r="P238" s="125">
        <f t="shared" si="72"/>
        <v>0</v>
      </c>
      <c r="Q238" s="129">
        <f t="shared" si="73"/>
        <v>2.8000000000000003E-4</v>
      </c>
      <c r="R238" s="176"/>
      <c r="S238" s="176"/>
      <c r="T238" s="176"/>
      <c r="AA238" s="115">
        <f>ROWS($B$207:B238)</f>
        <v>32</v>
      </c>
      <c r="AB238" s="138">
        <f t="array" ref="AB238">IFERROR(AVERAGE(IF(C238:F238&gt;1,C238:F238)),0)</f>
        <v>0</v>
      </c>
      <c r="AC238" s="130">
        <f t="array" ref="AC238">AB238+(COUNTIFS($AB$207:$AB238,AB238)-1)*0.00001</f>
        <v>3.1E-4</v>
      </c>
      <c r="AD238" s="138">
        <f t="shared" si="76"/>
        <v>2.8000000000000003E-4</v>
      </c>
      <c r="AE238" s="140">
        <f t="shared" si="77"/>
        <v>0</v>
      </c>
      <c r="AF238" s="120">
        <f t="shared" si="78"/>
        <v>0</v>
      </c>
      <c r="AG238" s="96"/>
      <c r="AH238" s="139">
        <f t="array" ref="AH238">IFERROR(AVERAGE(IF(H238:K238&gt;1,H238:K238)),0)</f>
        <v>0</v>
      </c>
      <c r="AI238" s="127">
        <f t="array" ref="AI238">AH238+(COUNTIFS($AH$207:$AH238,AH238)-1)*0.00001</f>
        <v>1.1E-4</v>
      </c>
      <c r="AJ238" s="127">
        <f t="shared" si="79"/>
        <v>2.8000000000000003E-4</v>
      </c>
      <c r="AK238" s="140">
        <f t="shared" si="80"/>
        <v>0</v>
      </c>
      <c r="AL238" s="120">
        <f t="shared" si="81"/>
        <v>0</v>
      </c>
    </row>
    <row r="239" spans="1:38" ht="15" customHeight="1" x14ac:dyDescent="0.25">
      <c r="A239" s="193">
        <v>4</v>
      </c>
      <c r="B239" s="131">
        <f>Fechas!D233</f>
        <v>0</v>
      </c>
      <c r="C239" s="16"/>
      <c r="D239" s="16"/>
      <c r="E239" s="16"/>
      <c r="F239" s="19"/>
      <c r="G239" s="129">
        <f t="shared" si="64"/>
        <v>3.2000000000000003E-4</v>
      </c>
      <c r="H239" s="16"/>
      <c r="I239" s="16"/>
      <c r="J239" s="16"/>
      <c r="K239" s="19"/>
      <c r="L239" s="129">
        <f t="shared" si="65"/>
        <v>1.2000000000000002E-4</v>
      </c>
      <c r="M239" s="176"/>
      <c r="N239" s="132">
        <f t="shared" si="70"/>
        <v>0</v>
      </c>
      <c r="O239" s="129">
        <f t="shared" si="71"/>
        <v>2.7E-4</v>
      </c>
      <c r="P239" s="125">
        <f t="shared" si="72"/>
        <v>0</v>
      </c>
      <c r="Q239" s="129">
        <f t="shared" si="73"/>
        <v>2.7E-4</v>
      </c>
      <c r="R239" s="176"/>
      <c r="S239" s="176"/>
      <c r="T239" s="176"/>
      <c r="AA239" s="115">
        <f>ROWS($B$207:B239)</f>
        <v>33</v>
      </c>
      <c r="AB239" s="138">
        <f t="array" ref="AB239">IFERROR(AVERAGE(IF(C239:F239&gt;1,C239:F239)),0)</f>
        <v>0</v>
      </c>
      <c r="AC239" s="130">
        <f t="array" ref="AC239">AB239+(COUNTIFS($AB$207:$AB239,AB239)-1)*0.00001</f>
        <v>3.2000000000000003E-4</v>
      </c>
      <c r="AD239" s="138">
        <f t="shared" si="76"/>
        <v>2.7E-4</v>
      </c>
      <c r="AE239" s="140">
        <f t="shared" si="77"/>
        <v>0</v>
      </c>
      <c r="AF239" s="120">
        <f t="shared" si="78"/>
        <v>0</v>
      </c>
      <c r="AG239" s="96"/>
      <c r="AH239" s="139">
        <f t="array" ref="AH239">IFERROR(AVERAGE(IF(H239:K239&gt;1,H239:K239)),0)</f>
        <v>0</v>
      </c>
      <c r="AI239" s="127">
        <f t="array" ref="AI239">AH239+(COUNTIFS($AH$207:$AH239,AH239)-1)*0.00001</f>
        <v>1.2000000000000002E-4</v>
      </c>
      <c r="AJ239" s="127">
        <f t="shared" si="79"/>
        <v>2.7E-4</v>
      </c>
      <c r="AK239" s="140">
        <f t="shared" si="80"/>
        <v>0</v>
      </c>
      <c r="AL239" s="120">
        <f t="shared" si="81"/>
        <v>0</v>
      </c>
    </row>
    <row r="240" spans="1:38" ht="15" customHeight="1" x14ac:dyDescent="0.25">
      <c r="A240" s="193">
        <v>4</v>
      </c>
      <c r="B240" s="131">
        <f>Fechas!D234</f>
        <v>0</v>
      </c>
      <c r="C240" s="16"/>
      <c r="D240" s="16"/>
      <c r="E240" s="16"/>
      <c r="F240" s="19"/>
      <c r="G240" s="129">
        <f t="shared" si="64"/>
        <v>3.3000000000000005E-4</v>
      </c>
      <c r="H240" s="16"/>
      <c r="I240" s="16"/>
      <c r="J240" s="16"/>
      <c r="K240" s="19"/>
      <c r="L240" s="129">
        <f t="shared" si="65"/>
        <v>1.3000000000000002E-4</v>
      </c>
      <c r="M240" s="176"/>
      <c r="N240" s="132">
        <f t="shared" si="70"/>
        <v>0</v>
      </c>
      <c r="O240" s="129">
        <f t="shared" si="71"/>
        <v>2.6000000000000003E-4</v>
      </c>
      <c r="P240" s="125">
        <f t="shared" si="72"/>
        <v>0</v>
      </c>
      <c r="Q240" s="129">
        <f t="shared" si="73"/>
        <v>2.6000000000000003E-4</v>
      </c>
      <c r="R240" s="176"/>
      <c r="S240" s="176"/>
      <c r="T240" s="176"/>
      <c r="AA240" s="115">
        <f>ROWS($B$207:B240)</f>
        <v>34</v>
      </c>
      <c r="AB240" s="138">
        <f t="array" ref="AB240">IFERROR(AVERAGE(IF(C240:F240&gt;1,C240:F240)),0)</f>
        <v>0</v>
      </c>
      <c r="AC240" s="130">
        <f t="array" ref="AC240">AB240+(COUNTIFS($AB$207:$AB240,AB240)-1)*0.00001</f>
        <v>3.3000000000000005E-4</v>
      </c>
      <c r="AD240" s="138">
        <f t="shared" si="76"/>
        <v>2.6000000000000003E-4</v>
      </c>
      <c r="AE240" s="140">
        <f t="shared" si="77"/>
        <v>0</v>
      </c>
      <c r="AF240" s="120">
        <f t="shared" si="78"/>
        <v>0</v>
      </c>
      <c r="AG240" s="96"/>
      <c r="AH240" s="139">
        <f t="array" ref="AH240">IFERROR(AVERAGE(IF(H240:K240&gt;1,H240:K240)),0)</f>
        <v>0</v>
      </c>
      <c r="AI240" s="127">
        <f t="array" ref="AI240">AH240+(COUNTIFS($AH$207:$AH240,AH240)-1)*0.00001</f>
        <v>1.3000000000000002E-4</v>
      </c>
      <c r="AJ240" s="127">
        <f t="shared" si="79"/>
        <v>2.6000000000000003E-4</v>
      </c>
      <c r="AK240" s="140">
        <f t="shared" si="80"/>
        <v>0</v>
      </c>
      <c r="AL240" s="120">
        <f t="shared" si="81"/>
        <v>0</v>
      </c>
    </row>
    <row r="241" spans="1:38" ht="15" customHeight="1" x14ac:dyDescent="0.25">
      <c r="A241" s="193">
        <v>4</v>
      </c>
      <c r="B241" s="131">
        <f>Fechas!D235</f>
        <v>0</v>
      </c>
      <c r="C241" s="16"/>
      <c r="D241" s="16"/>
      <c r="E241" s="16"/>
      <c r="F241" s="19"/>
      <c r="G241" s="129">
        <f t="shared" si="64"/>
        <v>3.4000000000000002E-4</v>
      </c>
      <c r="H241" s="16"/>
      <c r="I241" s="16"/>
      <c r="J241" s="16"/>
      <c r="K241" s="19"/>
      <c r="L241" s="129">
        <f t="shared" si="65"/>
        <v>1.4000000000000001E-4</v>
      </c>
      <c r="M241" s="176"/>
      <c r="N241" s="132">
        <f t="shared" si="70"/>
        <v>0</v>
      </c>
      <c r="O241" s="129">
        <f t="shared" si="71"/>
        <v>2.5000000000000001E-4</v>
      </c>
      <c r="P241" s="125">
        <f t="shared" si="72"/>
        <v>0</v>
      </c>
      <c r="Q241" s="129">
        <f t="shared" si="73"/>
        <v>2.5000000000000001E-4</v>
      </c>
      <c r="R241" s="176"/>
      <c r="S241" s="176"/>
      <c r="T241" s="176"/>
      <c r="AA241" s="115">
        <f>ROWS($B$207:B241)</f>
        <v>35</v>
      </c>
      <c r="AB241" s="138">
        <f t="array" ref="AB241">IFERROR(AVERAGE(IF(C241:F241&gt;1,C241:F241)),0)</f>
        <v>0</v>
      </c>
      <c r="AC241" s="130">
        <f t="array" ref="AC241">AB241+(COUNTIFS($AB$207:$AB241,AB241)-1)*0.00001</f>
        <v>3.4000000000000002E-4</v>
      </c>
      <c r="AD241" s="138">
        <f t="shared" si="76"/>
        <v>2.5000000000000001E-4</v>
      </c>
      <c r="AE241" s="140">
        <f t="shared" si="77"/>
        <v>0</v>
      </c>
      <c r="AF241" s="120">
        <f t="shared" si="78"/>
        <v>0</v>
      </c>
      <c r="AG241" s="96"/>
      <c r="AH241" s="139">
        <f t="array" ref="AH241">IFERROR(AVERAGE(IF(H241:K241&gt;1,H241:K241)),0)</f>
        <v>0</v>
      </c>
      <c r="AI241" s="127">
        <f t="array" ref="AI241">AH241+(COUNTIFS($AH$207:$AH241,AH241)-1)*0.00001</f>
        <v>1.4000000000000001E-4</v>
      </c>
      <c r="AJ241" s="127">
        <f t="shared" si="79"/>
        <v>2.5000000000000001E-4</v>
      </c>
      <c r="AK241" s="140">
        <f t="shared" si="80"/>
        <v>0</v>
      </c>
      <c r="AL241" s="120">
        <f t="shared" si="81"/>
        <v>0</v>
      </c>
    </row>
    <row r="242" spans="1:38" ht="15" customHeight="1" x14ac:dyDescent="0.25">
      <c r="A242" s="193">
        <v>4</v>
      </c>
      <c r="B242" s="131">
        <f>Fechas!D236</f>
        <v>0</v>
      </c>
      <c r="C242" s="16"/>
      <c r="D242" s="16"/>
      <c r="E242" s="16"/>
      <c r="F242" s="19"/>
      <c r="G242" s="129">
        <f t="shared" si="64"/>
        <v>3.5000000000000005E-4</v>
      </c>
      <c r="H242" s="16"/>
      <c r="I242" s="16"/>
      <c r="J242" s="16"/>
      <c r="K242" s="19"/>
      <c r="L242" s="129">
        <f t="shared" si="65"/>
        <v>1.5000000000000001E-4</v>
      </c>
      <c r="M242" s="176"/>
      <c r="N242" s="132">
        <f t="shared" si="70"/>
        <v>0</v>
      </c>
      <c r="O242" s="129">
        <f t="shared" si="71"/>
        <v>2.4000000000000003E-4</v>
      </c>
      <c r="P242" s="125">
        <f t="shared" si="72"/>
        <v>0</v>
      </c>
      <c r="Q242" s="129">
        <f t="shared" si="73"/>
        <v>2.4000000000000003E-4</v>
      </c>
      <c r="R242" s="176"/>
      <c r="S242" s="176"/>
      <c r="T242" s="176"/>
      <c r="AA242" s="115">
        <f>ROWS($B$207:B242)</f>
        <v>36</v>
      </c>
      <c r="AB242" s="138">
        <f t="array" ref="AB242">IFERROR(AVERAGE(IF(C242:F242&gt;1,C242:F242)),0)</f>
        <v>0</v>
      </c>
      <c r="AC242" s="130">
        <f t="array" ref="AC242">AB242+(COUNTIFS($AB$207:$AB242,AB242)-1)*0.00001</f>
        <v>3.5000000000000005E-4</v>
      </c>
      <c r="AD242" s="138">
        <f t="shared" si="76"/>
        <v>2.4000000000000003E-4</v>
      </c>
      <c r="AE242" s="140">
        <f t="shared" si="77"/>
        <v>0</v>
      </c>
      <c r="AF242" s="120">
        <f t="shared" si="78"/>
        <v>0</v>
      </c>
      <c r="AG242" s="96"/>
      <c r="AH242" s="139">
        <f t="array" ref="AH242">IFERROR(AVERAGE(IF(H242:K242&gt;1,H242:K242)),0)</f>
        <v>0</v>
      </c>
      <c r="AI242" s="127">
        <f t="array" ref="AI242">AH242+(COUNTIFS($AH$207:$AH242,AH242)-1)*0.00001</f>
        <v>1.5000000000000001E-4</v>
      </c>
      <c r="AJ242" s="127">
        <f t="shared" si="79"/>
        <v>2.4000000000000003E-4</v>
      </c>
      <c r="AK242" s="140">
        <f t="shared" si="80"/>
        <v>0</v>
      </c>
      <c r="AL242" s="120">
        <f t="shared" si="81"/>
        <v>0</v>
      </c>
    </row>
    <row r="243" spans="1:38" ht="15" customHeight="1" x14ac:dyDescent="0.25">
      <c r="A243" s="193">
        <v>4</v>
      </c>
      <c r="B243" s="131">
        <f>Fechas!D237</f>
        <v>0</v>
      </c>
      <c r="C243" s="16"/>
      <c r="D243" s="16"/>
      <c r="E243" s="16"/>
      <c r="F243" s="19"/>
      <c r="G243" s="129">
        <f t="shared" si="64"/>
        <v>3.6000000000000002E-4</v>
      </c>
      <c r="H243" s="16"/>
      <c r="I243" s="16"/>
      <c r="J243" s="16"/>
      <c r="K243" s="19"/>
      <c r="L243" s="129">
        <f t="shared" si="65"/>
        <v>1.6000000000000001E-4</v>
      </c>
      <c r="M243" s="176"/>
      <c r="N243" s="132">
        <f t="shared" si="70"/>
        <v>0</v>
      </c>
      <c r="O243" s="129">
        <f t="shared" si="71"/>
        <v>2.3000000000000001E-4</v>
      </c>
      <c r="P243" s="125">
        <f t="shared" si="72"/>
        <v>0</v>
      </c>
      <c r="Q243" s="129">
        <f t="shared" si="73"/>
        <v>2.3000000000000001E-4</v>
      </c>
      <c r="R243" s="176"/>
      <c r="S243" s="176"/>
      <c r="T243" s="176"/>
      <c r="AA243" s="115">
        <f>ROWS($B$207:B243)</f>
        <v>37</v>
      </c>
      <c r="AB243" s="138">
        <f t="array" ref="AB243">IFERROR(AVERAGE(IF(C243:F243&gt;1,C243:F243)),0)</f>
        <v>0</v>
      </c>
      <c r="AC243" s="130">
        <f t="array" ref="AC243">AB243+(COUNTIFS($AB$207:$AB243,AB243)-1)*0.00001</f>
        <v>3.6000000000000002E-4</v>
      </c>
      <c r="AD243" s="138">
        <f t="shared" si="76"/>
        <v>2.3000000000000001E-4</v>
      </c>
      <c r="AE243" s="140">
        <f t="shared" si="77"/>
        <v>0</v>
      </c>
      <c r="AF243" s="120">
        <f t="shared" si="78"/>
        <v>0</v>
      </c>
      <c r="AG243" s="96"/>
      <c r="AH243" s="139">
        <f t="array" ref="AH243">IFERROR(AVERAGE(IF(H243:K243&gt;1,H243:K243)),0)</f>
        <v>0</v>
      </c>
      <c r="AI243" s="127">
        <f t="array" ref="AI243">AH243+(COUNTIFS($AH$207:$AH243,AH243)-1)*0.00001</f>
        <v>1.6000000000000001E-4</v>
      </c>
      <c r="AJ243" s="127">
        <f t="shared" si="79"/>
        <v>2.3000000000000001E-4</v>
      </c>
      <c r="AK243" s="140">
        <f t="shared" si="80"/>
        <v>0</v>
      </c>
      <c r="AL243" s="120">
        <f t="shared" si="81"/>
        <v>0</v>
      </c>
    </row>
    <row r="244" spans="1:38" ht="15" customHeight="1" x14ac:dyDescent="0.25">
      <c r="A244" s="193">
        <v>4</v>
      </c>
      <c r="B244" s="131">
        <f>Fechas!D238</f>
        <v>0</v>
      </c>
      <c r="C244" s="16"/>
      <c r="D244" s="16"/>
      <c r="E244" s="16"/>
      <c r="F244" s="19"/>
      <c r="G244" s="129">
        <f t="shared" si="64"/>
        <v>3.7000000000000005E-4</v>
      </c>
      <c r="H244" s="16"/>
      <c r="I244" s="16"/>
      <c r="J244" s="16"/>
      <c r="K244" s="19"/>
      <c r="L244" s="129">
        <f t="shared" si="65"/>
        <v>1.7000000000000001E-4</v>
      </c>
      <c r="M244" s="176"/>
      <c r="N244" s="132">
        <f t="shared" si="70"/>
        <v>0</v>
      </c>
      <c r="O244" s="129">
        <f t="shared" si="71"/>
        <v>2.2000000000000001E-4</v>
      </c>
      <c r="P244" s="125">
        <f t="shared" si="72"/>
        <v>0</v>
      </c>
      <c r="Q244" s="129">
        <f t="shared" si="73"/>
        <v>2.2000000000000001E-4</v>
      </c>
      <c r="R244" s="176"/>
      <c r="S244" s="176"/>
      <c r="T244" s="176"/>
      <c r="AA244" s="115">
        <f>ROWS($B$207:B244)</f>
        <v>38</v>
      </c>
      <c r="AB244" s="138">
        <f t="array" ref="AB244">IFERROR(AVERAGE(IF(C244:F244&gt;1,C244:F244)),0)</f>
        <v>0</v>
      </c>
      <c r="AC244" s="130">
        <f t="array" ref="AC244">AB244+(COUNTIFS($AB$207:$AB244,AB244)-1)*0.00001</f>
        <v>3.7000000000000005E-4</v>
      </c>
      <c r="AD244" s="138">
        <f t="shared" si="76"/>
        <v>2.2000000000000001E-4</v>
      </c>
      <c r="AE244" s="140">
        <f t="shared" si="77"/>
        <v>0</v>
      </c>
      <c r="AF244" s="120">
        <f t="shared" si="78"/>
        <v>0</v>
      </c>
      <c r="AG244" s="96"/>
      <c r="AH244" s="139">
        <f t="array" ref="AH244">IFERROR(AVERAGE(IF(H244:K244&gt;1,H244:K244)),0)</f>
        <v>0</v>
      </c>
      <c r="AI244" s="127">
        <f t="array" ref="AI244">AH244+(COUNTIFS($AH$207:$AH244,AH244)-1)*0.00001</f>
        <v>1.7000000000000001E-4</v>
      </c>
      <c r="AJ244" s="127">
        <f t="shared" si="79"/>
        <v>2.2000000000000001E-4</v>
      </c>
      <c r="AK244" s="140">
        <f t="shared" si="80"/>
        <v>0</v>
      </c>
      <c r="AL244" s="120">
        <f t="shared" si="81"/>
        <v>0</v>
      </c>
    </row>
    <row r="245" spans="1:38" ht="15" customHeight="1" x14ac:dyDescent="0.25">
      <c r="A245" s="193">
        <v>4</v>
      </c>
      <c r="B245" s="131">
        <f>Fechas!D239</f>
        <v>0</v>
      </c>
      <c r="C245" s="16"/>
      <c r="D245" s="16"/>
      <c r="E245" s="16"/>
      <c r="F245" s="19"/>
      <c r="G245" s="129">
        <f t="shared" si="64"/>
        <v>3.8000000000000002E-4</v>
      </c>
      <c r="H245" s="16"/>
      <c r="I245" s="16"/>
      <c r="J245" s="16"/>
      <c r="K245" s="19"/>
      <c r="L245" s="129">
        <f t="shared" si="65"/>
        <v>1.8000000000000001E-4</v>
      </c>
      <c r="M245" s="176"/>
      <c r="N245" s="132">
        <f t="shared" si="70"/>
        <v>0</v>
      </c>
      <c r="O245" s="129">
        <f t="shared" si="71"/>
        <v>2.1000000000000001E-4</v>
      </c>
      <c r="P245" s="125">
        <f t="shared" si="72"/>
        <v>0</v>
      </c>
      <c r="Q245" s="129">
        <f t="shared" si="73"/>
        <v>2.1000000000000001E-4</v>
      </c>
      <c r="R245" s="176"/>
      <c r="S245" s="176"/>
      <c r="T245" s="176"/>
      <c r="AA245" s="115">
        <f>ROWS($B$207:B245)</f>
        <v>39</v>
      </c>
      <c r="AB245" s="138">
        <f t="array" ref="AB245">IFERROR(AVERAGE(IF(C245:F245&gt;1,C245:F245)),0)</f>
        <v>0</v>
      </c>
      <c r="AC245" s="130">
        <f t="array" ref="AC245">AB245+(COUNTIFS($AB$207:$AB245,AB245)-1)*0.00001</f>
        <v>3.8000000000000002E-4</v>
      </c>
      <c r="AD245" s="138">
        <f t="shared" si="76"/>
        <v>2.1000000000000001E-4</v>
      </c>
      <c r="AE245" s="140">
        <f t="shared" si="77"/>
        <v>0</v>
      </c>
      <c r="AF245" s="120">
        <f t="shared" si="78"/>
        <v>0</v>
      </c>
      <c r="AG245" s="96"/>
      <c r="AH245" s="139">
        <f t="array" ref="AH245">IFERROR(AVERAGE(IF(H245:K245&gt;1,H245:K245)),0)</f>
        <v>0</v>
      </c>
      <c r="AI245" s="127">
        <f t="array" ref="AI245">AH245+(COUNTIFS($AH$207:$AH245,AH245)-1)*0.00001</f>
        <v>1.8000000000000001E-4</v>
      </c>
      <c r="AJ245" s="127">
        <f t="shared" si="79"/>
        <v>2.1000000000000001E-4</v>
      </c>
      <c r="AK245" s="140">
        <f t="shared" si="80"/>
        <v>0</v>
      </c>
      <c r="AL245" s="120">
        <f t="shared" si="81"/>
        <v>0</v>
      </c>
    </row>
    <row r="246" spans="1:38" ht="15" customHeight="1" x14ac:dyDescent="0.25">
      <c r="A246" s="193">
        <v>4</v>
      </c>
      <c r="B246" s="131">
        <f>Fechas!D240</f>
        <v>0</v>
      </c>
      <c r="C246" s="16"/>
      <c r="D246" s="16"/>
      <c r="E246" s="16"/>
      <c r="F246" s="19"/>
      <c r="G246" s="129">
        <f t="shared" ref="G246:G266" si="82">AC246</f>
        <v>3.9000000000000005E-4</v>
      </c>
      <c r="H246" s="16"/>
      <c r="I246" s="16"/>
      <c r="J246" s="16"/>
      <c r="K246" s="19"/>
      <c r="L246" s="129">
        <f t="shared" ref="L246:L266" si="83">AI246</f>
        <v>1.9000000000000001E-4</v>
      </c>
      <c r="M246" s="176"/>
      <c r="N246" s="132">
        <f t="shared" ref="N246:N266" si="84">AF246</f>
        <v>0</v>
      </c>
      <c r="O246" s="129">
        <f t="shared" ref="O246:O266" si="85">AD246</f>
        <v>2.0000000000000001E-4</v>
      </c>
      <c r="P246" s="125">
        <f t="shared" ref="P246:P266" si="86">AL246</f>
        <v>0</v>
      </c>
      <c r="Q246" s="129">
        <f t="shared" ref="Q246:Q266" si="87">AJ246</f>
        <v>2.0000000000000001E-4</v>
      </c>
      <c r="R246" s="176"/>
      <c r="S246" s="176"/>
      <c r="T246" s="176"/>
      <c r="AA246" s="115">
        <f>ROWS($B$207:B246)</f>
        <v>40</v>
      </c>
      <c r="AB246" s="138">
        <f t="array" ref="AB246">IFERROR(AVERAGE(IF(C246:F246&gt;1,C246:F246)),0)</f>
        <v>0</v>
      </c>
      <c r="AC246" s="130">
        <f t="array" ref="AC246">AB246+(COUNTIFS($AB$207:$AB246,AB246)-1)*0.00001</f>
        <v>3.9000000000000005E-4</v>
      </c>
      <c r="AD246" s="138">
        <f t="shared" si="76"/>
        <v>2.0000000000000001E-4</v>
      </c>
      <c r="AE246" s="140">
        <f t="shared" si="77"/>
        <v>0</v>
      </c>
      <c r="AF246" s="120">
        <f t="shared" si="78"/>
        <v>0</v>
      </c>
      <c r="AG246" s="96"/>
      <c r="AH246" s="139">
        <f t="array" ref="AH246">IFERROR(AVERAGE(IF(H246:K246&gt;1,H246:K246)),0)</f>
        <v>0</v>
      </c>
      <c r="AI246" s="127">
        <f t="array" ref="AI246">AH246+(COUNTIFS($AH$207:$AH246,AH246)-1)*0.00001</f>
        <v>1.9000000000000001E-4</v>
      </c>
      <c r="AJ246" s="127">
        <f t="shared" si="79"/>
        <v>2.0000000000000001E-4</v>
      </c>
      <c r="AK246" s="140">
        <f t="shared" si="80"/>
        <v>0</v>
      </c>
      <c r="AL246" s="120">
        <f t="shared" si="81"/>
        <v>0</v>
      </c>
    </row>
    <row r="247" spans="1:38" ht="15" customHeight="1" x14ac:dyDescent="0.25">
      <c r="A247" s="193">
        <v>4</v>
      </c>
      <c r="B247" s="131">
        <f>Fechas!D241</f>
        <v>0</v>
      </c>
      <c r="C247" s="16"/>
      <c r="D247" s="16"/>
      <c r="E247" s="16"/>
      <c r="F247" s="19"/>
      <c r="G247" s="129">
        <f t="shared" si="82"/>
        <v>4.0000000000000002E-4</v>
      </c>
      <c r="H247" s="16"/>
      <c r="I247" s="16"/>
      <c r="J247" s="16"/>
      <c r="K247" s="19"/>
      <c r="L247" s="129">
        <f t="shared" si="83"/>
        <v>2.0000000000000001E-4</v>
      </c>
      <c r="M247" s="176"/>
      <c r="N247" s="132">
        <f t="shared" si="84"/>
        <v>0</v>
      </c>
      <c r="O247" s="129">
        <f t="shared" si="85"/>
        <v>1.9000000000000001E-4</v>
      </c>
      <c r="P247" s="125">
        <f t="shared" si="86"/>
        <v>0</v>
      </c>
      <c r="Q247" s="129">
        <f t="shared" si="87"/>
        <v>1.9000000000000001E-4</v>
      </c>
      <c r="R247" s="176"/>
      <c r="S247" s="176"/>
      <c r="T247" s="176"/>
      <c r="AA247" s="115">
        <f>ROWS($B$207:B247)</f>
        <v>41</v>
      </c>
      <c r="AB247" s="138">
        <f t="array" ref="AB247">IFERROR(AVERAGE(IF(C247:F247&gt;1,C247:F247)),0)</f>
        <v>0</v>
      </c>
      <c r="AC247" s="130">
        <f t="array" ref="AC247">AB247+(COUNTIFS($AB$207:$AB247,AB247)-1)*0.00001</f>
        <v>4.0000000000000002E-4</v>
      </c>
      <c r="AD247" s="138">
        <f t="shared" si="76"/>
        <v>1.9000000000000001E-4</v>
      </c>
      <c r="AE247" s="140">
        <f t="shared" si="77"/>
        <v>0</v>
      </c>
      <c r="AF247" s="120">
        <f t="shared" si="78"/>
        <v>0</v>
      </c>
      <c r="AG247" s="96"/>
      <c r="AH247" s="139">
        <f t="array" ref="AH247">IFERROR(AVERAGE(IF(H247:K247&gt;1,H247:K247)),0)</f>
        <v>0</v>
      </c>
      <c r="AI247" s="127">
        <f t="array" ref="AI247">AH247+(COUNTIFS($AH$207:$AH247,AH247)-1)*0.00001</f>
        <v>2.0000000000000001E-4</v>
      </c>
      <c r="AJ247" s="127">
        <f t="shared" si="79"/>
        <v>1.9000000000000001E-4</v>
      </c>
      <c r="AK247" s="140">
        <f t="shared" si="80"/>
        <v>0</v>
      </c>
      <c r="AL247" s="120">
        <f t="shared" si="81"/>
        <v>0</v>
      </c>
    </row>
    <row r="248" spans="1:38" ht="15" customHeight="1" x14ac:dyDescent="0.25">
      <c r="A248" s="193">
        <v>4</v>
      </c>
      <c r="B248" s="131">
        <f>Fechas!D242</f>
        <v>0</v>
      </c>
      <c r="C248" s="16"/>
      <c r="D248" s="16"/>
      <c r="E248" s="16"/>
      <c r="F248" s="19"/>
      <c r="G248" s="129">
        <f t="shared" si="82"/>
        <v>4.1000000000000005E-4</v>
      </c>
      <c r="H248" s="16"/>
      <c r="I248" s="16"/>
      <c r="J248" s="16"/>
      <c r="K248" s="19"/>
      <c r="L248" s="129">
        <f t="shared" si="83"/>
        <v>2.1000000000000001E-4</v>
      </c>
      <c r="M248" s="176"/>
      <c r="N248" s="132">
        <f t="shared" si="84"/>
        <v>0</v>
      </c>
      <c r="O248" s="129">
        <f t="shared" si="85"/>
        <v>1.8000000000000001E-4</v>
      </c>
      <c r="P248" s="125">
        <f t="shared" si="86"/>
        <v>0</v>
      </c>
      <c r="Q248" s="129">
        <f t="shared" si="87"/>
        <v>1.8000000000000001E-4</v>
      </c>
      <c r="R248" s="176"/>
      <c r="S248" s="176"/>
      <c r="T248" s="176"/>
      <c r="AA248" s="115">
        <f>ROWS($B$207:B248)</f>
        <v>42</v>
      </c>
      <c r="AB248" s="138">
        <f t="array" ref="AB248">IFERROR(AVERAGE(IF(C248:F248&gt;1,C248:F248)),0)</f>
        <v>0</v>
      </c>
      <c r="AC248" s="130">
        <f t="array" ref="AC248">AB248+(COUNTIFS($AB$207:$AB248,AB248)-1)*0.00001</f>
        <v>4.1000000000000005E-4</v>
      </c>
      <c r="AD248" s="138">
        <f t="shared" si="76"/>
        <v>1.8000000000000001E-4</v>
      </c>
      <c r="AE248" s="140">
        <f t="shared" si="77"/>
        <v>0</v>
      </c>
      <c r="AF248" s="120">
        <f t="shared" si="78"/>
        <v>0</v>
      </c>
      <c r="AG248" s="96"/>
      <c r="AH248" s="139">
        <f t="array" ref="AH248">IFERROR(AVERAGE(IF(H248:K248&gt;1,H248:K248)),0)</f>
        <v>0</v>
      </c>
      <c r="AI248" s="127">
        <f t="array" ref="AI248">AH248+(COUNTIFS($AH$207:$AH248,AH248)-1)*0.00001</f>
        <v>2.1000000000000001E-4</v>
      </c>
      <c r="AJ248" s="127">
        <f t="shared" si="79"/>
        <v>1.8000000000000001E-4</v>
      </c>
      <c r="AK248" s="140">
        <f t="shared" si="80"/>
        <v>0</v>
      </c>
      <c r="AL248" s="120">
        <f t="shared" si="81"/>
        <v>0</v>
      </c>
    </row>
    <row r="249" spans="1:38" ht="15" customHeight="1" x14ac:dyDescent="0.25">
      <c r="A249" s="193">
        <v>4</v>
      </c>
      <c r="B249" s="131">
        <f>Fechas!D243</f>
        <v>0</v>
      </c>
      <c r="C249" s="16"/>
      <c r="D249" s="16"/>
      <c r="E249" s="16"/>
      <c r="F249" s="19"/>
      <c r="G249" s="129">
        <f t="shared" si="82"/>
        <v>4.2000000000000002E-4</v>
      </c>
      <c r="H249" s="16"/>
      <c r="I249" s="16"/>
      <c r="J249" s="16"/>
      <c r="K249" s="19"/>
      <c r="L249" s="129">
        <f t="shared" si="83"/>
        <v>2.2000000000000001E-4</v>
      </c>
      <c r="M249" s="176"/>
      <c r="N249" s="132">
        <f t="shared" si="84"/>
        <v>0</v>
      </c>
      <c r="O249" s="129">
        <f t="shared" si="85"/>
        <v>1.7000000000000001E-4</v>
      </c>
      <c r="P249" s="125">
        <f t="shared" si="86"/>
        <v>0</v>
      </c>
      <c r="Q249" s="129">
        <f t="shared" si="87"/>
        <v>1.7000000000000001E-4</v>
      </c>
      <c r="R249" s="176"/>
      <c r="S249" s="176"/>
      <c r="T249" s="176"/>
      <c r="AA249" s="115">
        <f>ROWS($B$207:B249)</f>
        <v>43</v>
      </c>
      <c r="AB249" s="138">
        <f t="array" ref="AB249">IFERROR(AVERAGE(IF(C249:F249&gt;1,C249:F249)),0)</f>
        <v>0</v>
      </c>
      <c r="AC249" s="130">
        <f t="array" ref="AC249">AB249+(COUNTIFS($AB$207:$AB249,AB249)-1)*0.00001</f>
        <v>4.2000000000000002E-4</v>
      </c>
      <c r="AD249" s="138">
        <f t="shared" si="76"/>
        <v>1.7000000000000001E-4</v>
      </c>
      <c r="AE249" s="140">
        <f t="shared" si="77"/>
        <v>0</v>
      </c>
      <c r="AF249" s="120">
        <f t="shared" si="78"/>
        <v>0</v>
      </c>
      <c r="AG249" s="96"/>
      <c r="AH249" s="139">
        <f t="array" ref="AH249">IFERROR(AVERAGE(IF(H249:K249&gt;1,H249:K249)),0)</f>
        <v>0</v>
      </c>
      <c r="AI249" s="127">
        <f t="array" ref="AI249">AH249+(COUNTIFS($AH$207:$AH249,AH249)-1)*0.00001</f>
        <v>2.2000000000000001E-4</v>
      </c>
      <c r="AJ249" s="127">
        <f t="shared" si="79"/>
        <v>1.7000000000000001E-4</v>
      </c>
      <c r="AK249" s="140">
        <f t="shared" si="80"/>
        <v>0</v>
      </c>
      <c r="AL249" s="120">
        <f t="shared" si="81"/>
        <v>0</v>
      </c>
    </row>
    <row r="250" spans="1:38" ht="15" customHeight="1" x14ac:dyDescent="0.25">
      <c r="A250" s="193">
        <v>4</v>
      </c>
      <c r="B250" s="131">
        <f>Fechas!D244</f>
        <v>0</v>
      </c>
      <c r="C250" s="16"/>
      <c r="D250" s="16"/>
      <c r="E250" s="16"/>
      <c r="F250" s="19"/>
      <c r="G250" s="129">
        <f t="shared" si="82"/>
        <v>4.3000000000000004E-4</v>
      </c>
      <c r="H250" s="16"/>
      <c r="I250" s="16"/>
      <c r="J250" s="16"/>
      <c r="K250" s="19"/>
      <c r="L250" s="129">
        <f t="shared" si="83"/>
        <v>2.3000000000000001E-4</v>
      </c>
      <c r="M250" s="176"/>
      <c r="N250" s="132">
        <f t="shared" si="84"/>
        <v>0</v>
      </c>
      <c r="O250" s="129">
        <f t="shared" si="85"/>
        <v>1.6000000000000001E-4</v>
      </c>
      <c r="P250" s="125">
        <f t="shared" si="86"/>
        <v>0</v>
      </c>
      <c r="Q250" s="129">
        <f t="shared" si="87"/>
        <v>1.6000000000000001E-4</v>
      </c>
      <c r="R250" s="176"/>
      <c r="S250" s="176"/>
      <c r="T250" s="176"/>
      <c r="AA250" s="115">
        <f>ROWS($B$207:B250)</f>
        <v>44</v>
      </c>
      <c r="AB250" s="138">
        <f t="array" ref="AB250">IFERROR(AVERAGE(IF(C250:F250&gt;1,C250:F250)),0)</f>
        <v>0</v>
      </c>
      <c r="AC250" s="130">
        <f t="array" ref="AC250">AB250+(COUNTIFS($AB$207:$AB250,AB250)-1)*0.00001</f>
        <v>4.3000000000000004E-4</v>
      </c>
      <c r="AD250" s="138">
        <f t="shared" si="76"/>
        <v>1.6000000000000001E-4</v>
      </c>
      <c r="AE250" s="140">
        <f t="shared" si="77"/>
        <v>0</v>
      </c>
      <c r="AF250" s="120">
        <f t="shared" si="78"/>
        <v>0</v>
      </c>
      <c r="AG250" s="96"/>
      <c r="AH250" s="139">
        <f t="array" ref="AH250">IFERROR(AVERAGE(IF(H250:K250&gt;1,H250:K250)),0)</f>
        <v>0</v>
      </c>
      <c r="AI250" s="127">
        <f t="array" ref="AI250">AH250+(COUNTIFS($AH$207:$AH250,AH250)-1)*0.00001</f>
        <v>2.3000000000000001E-4</v>
      </c>
      <c r="AJ250" s="127">
        <f t="shared" si="79"/>
        <v>1.6000000000000001E-4</v>
      </c>
      <c r="AK250" s="140">
        <f t="shared" si="80"/>
        <v>0</v>
      </c>
      <c r="AL250" s="120">
        <f t="shared" si="81"/>
        <v>0</v>
      </c>
    </row>
    <row r="251" spans="1:38" ht="15" customHeight="1" x14ac:dyDescent="0.25">
      <c r="A251" s="193">
        <v>4</v>
      </c>
      <c r="B251" s="131">
        <f>Fechas!D245</f>
        <v>0</v>
      </c>
      <c r="C251" s="16"/>
      <c r="D251" s="16"/>
      <c r="E251" s="16"/>
      <c r="F251" s="19"/>
      <c r="G251" s="129">
        <f t="shared" si="82"/>
        <v>4.4000000000000002E-4</v>
      </c>
      <c r="H251" s="16"/>
      <c r="I251" s="16"/>
      <c r="J251" s="16"/>
      <c r="K251" s="19"/>
      <c r="L251" s="129">
        <f t="shared" si="83"/>
        <v>2.4000000000000003E-4</v>
      </c>
      <c r="M251" s="176"/>
      <c r="N251" s="132">
        <f t="shared" si="84"/>
        <v>0</v>
      </c>
      <c r="O251" s="129">
        <f t="shared" si="85"/>
        <v>1.5000000000000001E-4</v>
      </c>
      <c r="P251" s="125">
        <f t="shared" si="86"/>
        <v>0</v>
      </c>
      <c r="Q251" s="129">
        <f t="shared" si="87"/>
        <v>1.5000000000000001E-4</v>
      </c>
      <c r="R251" s="176"/>
      <c r="S251" s="176"/>
      <c r="T251" s="176"/>
      <c r="AA251" s="115">
        <f>ROWS($B$207:B251)</f>
        <v>45</v>
      </c>
      <c r="AB251" s="138">
        <f t="array" ref="AB251">IFERROR(AVERAGE(IF(C251:F251&gt;1,C251:F251)),0)</f>
        <v>0</v>
      </c>
      <c r="AC251" s="130">
        <f t="array" ref="AC251">AB251+(COUNTIFS($AB$207:$AB251,AB251)-1)*0.00001</f>
        <v>4.4000000000000002E-4</v>
      </c>
      <c r="AD251" s="138">
        <f t="shared" si="76"/>
        <v>1.5000000000000001E-4</v>
      </c>
      <c r="AE251" s="140">
        <f t="shared" si="77"/>
        <v>0</v>
      </c>
      <c r="AF251" s="120">
        <f t="shared" si="78"/>
        <v>0</v>
      </c>
      <c r="AG251" s="96"/>
      <c r="AH251" s="139">
        <f t="array" ref="AH251">IFERROR(AVERAGE(IF(H251:K251&gt;1,H251:K251)),0)</f>
        <v>0</v>
      </c>
      <c r="AI251" s="127">
        <f t="array" ref="AI251">AH251+(COUNTIFS($AH$207:$AH251,AH251)-1)*0.00001</f>
        <v>2.4000000000000003E-4</v>
      </c>
      <c r="AJ251" s="127">
        <f t="shared" si="79"/>
        <v>1.5000000000000001E-4</v>
      </c>
      <c r="AK251" s="140">
        <f t="shared" si="80"/>
        <v>0</v>
      </c>
      <c r="AL251" s="120">
        <f t="shared" si="81"/>
        <v>0</v>
      </c>
    </row>
    <row r="252" spans="1:38" ht="15" customHeight="1" x14ac:dyDescent="0.25">
      <c r="A252" s="193">
        <v>4</v>
      </c>
      <c r="B252" s="131">
        <f>Fechas!D246</f>
        <v>0</v>
      </c>
      <c r="C252" s="16"/>
      <c r="D252" s="16"/>
      <c r="E252" s="16"/>
      <c r="F252" s="19"/>
      <c r="G252" s="129">
        <f t="shared" si="82"/>
        <v>4.5000000000000004E-4</v>
      </c>
      <c r="H252" s="16"/>
      <c r="I252" s="16"/>
      <c r="J252" s="16"/>
      <c r="K252" s="19"/>
      <c r="L252" s="129">
        <f t="shared" si="83"/>
        <v>2.5000000000000001E-4</v>
      </c>
      <c r="M252" s="176"/>
      <c r="N252" s="132">
        <f t="shared" si="84"/>
        <v>0</v>
      </c>
      <c r="O252" s="129">
        <f t="shared" si="85"/>
        <v>1.4000000000000001E-4</v>
      </c>
      <c r="P252" s="125">
        <f t="shared" si="86"/>
        <v>0</v>
      </c>
      <c r="Q252" s="129">
        <f t="shared" si="87"/>
        <v>1.4000000000000001E-4</v>
      </c>
      <c r="R252" s="176"/>
      <c r="S252" s="176"/>
      <c r="T252" s="176"/>
      <c r="AA252" s="115">
        <f>ROWS($B$207:B252)</f>
        <v>46</v>
      </c>
      <c r="AB252" s="138">
        <f t="array" ref="AB252">IFERROR(AVERAGE(IF(C252:F252&gt;1,C252:F252)),0)</f>
        <v>0</v>
      </c>
      <c r="AC252" s="130">
        <f t="array" ref="AC252">AB252+(COUNTIFS($AB$207:$AB252,AB252)-1)*0.00001</f>
        <v>4.5000000000000004E-4</v>
      </c>
      <c r="AD252" s="138">
        <f t="shared" si="76"/>
        <v>1.4000000000000001E-4</v>
      </c>
      <c r="AE252" s="140">
        <f t="shared" si="77"/>
        <v>0</v>
      </c>
      <c r="AF252" s="120">
        <f t="shared" si="78"/>
        <v>0</v>
      </c>
      <c r="AG252" s="96"/>
      <c r="AH252" s="139">
        <f t="array" ref="AH252">IFERROR(AVERAGE(IF(H252:K252&gt;1,H252:K252)),0)</f>
        <v>0</v>
      </c>
      <c r="AI252" s="127">
        <f t="array" ref="AI252">AH252+(COUNTIFS($AH$207:$AH252,AH252)-1)*0.00001</f>
        <v>2.5000000000000001E-4</v>
      </c>
      <c r="AJ252" s="127">
        <f t="shared" si="79"/>
        <v>1.4000000000000001E-4</v>
      </c>
      <c r="AK252" s="140">
        <f t="shared" si="80"/>
        <v>0</v>
      </c>
      <c r="AL252" s="120">
        <f t="shared" si="81"/>
        <v>0</v>
      </c>
    </row>
    <row r="253" spans="1:38" ht="15" customHeight="1" x14ac:dyDescent="0.25">
      <c r="A253" s="193">
        <v>4</v>
      </c>
      <c r="B253" s="131">
        <f>Fechas!D247</f>
        <v>0</v>
      </c>
      <c r="C253" s="16"/>
      <c r="D253" s="16"/>
      <c r="E253" s="16"/>
      <c r="F253" s="19"/>
      <c r="G253" s="129">
        <f t="shared" si="82"/>
        <v>4.6000000000000001E-4</v>
      </c>
      <c r="H253" s="16"/>
      <c r="I253" s="16"/>
      <c r="J253" s="16"/>
      <c r="K253" s="19"/>
      <c r="L253" s="129">
        <f t="shared" si="83"/>
        <v>2.6000000000000003E-4</v>
      </c>
      <c r="M253" s="176"/>
      <c r="N253" s="132">
        <f t="shared" si="84"/>
        <v>0</v>
      </c>
      <c r="O253" s="129">
        <f t="shared" si="85"/>
        <v>1.3000000000000002E-4</v>
      </c>
      <c r="P253" s="125">
        <f t="shared" si="86"/>
        <v>0</v>
      </c>
      <c r="Q253" s="129">
        <f t="shared" si="87"/>
        <v>1.3000000000000002E-4</v>
      </c>
      <c r="R253" s="176"/>
      <c r="S253" s="176"/>
      <c r="T253" s="176"/>
      <c r="AA253" s="115">
        <f>ROWS($B$207:B253)</f>
        <v>47</v>
      </c>
      <c r="AB253" s="138">
        <f t="array" ref="AB253">IFERROR(AVERAGE(IF(C253:F253&gt;1,C253:F253)),0)</f>
        <v>0</v>
      </c>
      <c r="AC253" s="130">
        <f t="array" ref="AC253">AB253+(COUNTIFS($AB$207:$AB253,AB253)-1)*0.00001</f>
        <v>4.6000000000000001E-4</v>
      </c>
      <c r="AD253" s="138">
        <f t="shared" si="76"/>
        <v>1.3000000000000002E-4</v>
      </c>
      <c r="AE253" s="140">
        <f t="shared" si="77"/>
        <v>0</v>
      </c>
      <c r="AF253" s="120">
        <f t="shared" si="78"/>
        <v>0</v>
      </c>
      <c r="AG253" s="96"/>
      <c r="AH253" s="139">
        <f t="array" ref="AH253">IFERROR(AVERAGE(IF(H253:K253&gt;1,H253:K253)),0)</f>
        <v>0</v>
      </c>
      <c r="AI253" s="127">
        <f t="array" ref="AI253">AH253+(COUNTIFS($AH$207:$AH253,AH253)-1)*0.00001</f>
        <v>2.6000000000000003E-4</v>
      </c>
      <c r="AJ253" s="127">
        <f t="shared" si="79"/>
        <v>1.3000000000000002E-4</v>
      </c>
      <c r="AK253" s="140">
        <f t="shared" si="80"/>
        <v>0</v>
      </c>
      <c r="AL253" s="120">
        <f t="shared" si="81"/>
        <v>0</v>
      </c>
    </row>
    <row r="254" spans="1:38" ht="15" customHeight="1" x14ac:dyDescent="0.25">
      <c r="A254" s="193">
        <v>4</v>
      </c>
      <c r="B254" s="131">
        <f>Fechas!D248</f>
        <v>0</v>
      </c>
      <c r="C254" s="16"/>
      <c r="D254" s="16"/>
      <c r="E254" s="16"/>
      <c r="F254" s="19"/>
      <c r="G254" s="129">
        <f t="shared" si="82"/>
        <v>4.7000000000000004E-4</v>
      </c>
      <c r="H254" s="16"/>
      <c r="I254" s="16"/>
      <c r="J254" s="16"/>
      <c r="K254" s="19"/>
      <c r="L254" s="129">
        <f t="shared" si="83"/>
        <v>2.7E-4</v>
      </c>
      <c r="M254" s="176"/>
      <c r="N254" s="132">
        <f t="shared" si="84"/>
        <v>0</v>
      </c>
      <c r="O254" s="129">
        <f t="shared" si="85"/>
        <v>1.2000000000000002E-4</v>
      </c>
      <c r="P254" s="125">
        <f t="shared" si="86"/>
        <v>0</v>
      </c>
      <c r="Q254" s="129">
        <f t="shared" si="87"/>
        <v>1.2000000000000002E-4</v>
      </c>
      <c r="R254" s="176"/>
      <c r="S254" s="176"/>
      <c r="T254" s="176"/>
      <c r="AA254" s="115">
        <f>ROWS($B$207:B254)</f>
        <v>48</v>
      </c>
      <c r="AB254" s="138">
        <f t="array" ref="AB254">IFERROR(AVERAGE(IF(C254:F254&gt;1,C254:F254)),0)</f>
        <v>0</v>
      </c>
      <c r="AC254" s="130">
        <f t="array" ref="AC254">AB254+(COUNTIFS($AB$207:$AB254,AB254)-1)*0.00001</f>
        <v>4.7000000000000004E-4</v>
      </c>
      <c r="AD254" s="138">
        <f t="shared" si="76"/>
        <v>1.2000000000000002E-4</v>
      </c>
      <c r="AE254" s="140">
        <f t="shared" si="77"/>
        <v>0</v>
      </c>
      <c r="AF254" s="120">
        <f t="shared" si="78"/>
        <v>0</v>
      </c>
      <c r="AG254" s="96"/>
      <c r="AH254" s="139">
        <f t="array" ref="AH254">IFERROR(AVERAGE(IF(H254:K254&gt;1,H254:K254)),0)</f>
        <v>0</v>
      </c>
      <c r="AI254" s="127">
        <f t="array" ref="AI254">AH254+(COUNTIFS($AH$207:$AH254,AH254)-1)*0.00001</f>
        <v>2.7E-4</v>
      </c>
      <c r="AJ254" s="127">
        <f t="shared" si="79"/>
        <v>1.2000000000000002E-4</v>
      </c>
      <c r="AK254" s="140">
        <f t="shared" si="80"/>
        <v>0</v>
      </c>
      <c r="AL254" s="120">
        <f t="shared" si="81"/>
        <v>0</v>
      </c>
    </row>
    <row r="255" spans="1:38" ht="15" customHeight="1" x14ac:dyDescent="0.25">
      <c r="A255" s="193">
        <v>4</v>
      </c>
      <c r="B255" s="131">
        <f>Fechas!D249</f>
        <v>0</v>
      </c>
      <c r="C255" s="16"/>
      <c r="D255" s="16"/>
      <c r="E255" s="16"/>
      <c r="F255" s="19"/>
      <c r="G255" s="129">
        <f t="shared" si="82"/>
        <v>4.8000000000000007E-4</v>
      </c>
      <c r="H255" s="16"/>
      <c r="I255" s="16"/>
      <c r="J255" s="16"/>
      <c r="K255" s="19"/>
      <c r="L255" s="129">
        <f t="shared" si="83"/>
        <v>2.8000000000000003E-4</v>
      </c>
      <c r="M255" s="176"/>
      <c r="N255" s="132">
        <f t="shared" si="84"/>
        <v>0</v>
      </c>
      <c r="O255" s="129">
        <f t="shared" si="85"/>
        <v>1.1E-4</v>
      </c>
      <c r="P255" s="125">
        <f t="shared" si="86"/>
        <v>0</v>
      </c>
      <c r="Q255" s="129">
        <f t="shared" si="87"/>
        <v>1.1E-4</v>
      </c>
      <c r="R255" s="176"/>
      <c r="S255" s="176"/>
      <c r="T255" s="176"/>
      <c r="AA255" s="115">
        <f>ROWS($B$207:B255)</f>
        <v>49</v>
      </c>
      <c r="AB255" s="138">
        <f t="array" ref="AB255">IFERROR(AVERAGE(IF(C255:F255&gt;1,C255:F255)),0)</f>
        <v>0</v>
      </c>
      <c r="AC255" s="130">
        <f t="array" ref="AC255">AB255+(COUNTIFS($AB$207:$AB255,AB255)-1)*0.00001</f>
        <v>4.8000000000000007E-4</v>
      </c>
      <c r="AD255" s="138">
        <f t="shared" si="76"/>
        <v>1.1E-4</v>
      </c>
      <c r="AE255" s="140">
        <f t="shared" si="77"/>
        <v>0</v>
      </c>
      <c r="AF255" s="120">
        <f t="shared" si="78"/>
        <v>0</v>
      </c>
      <c r="AG255" s="96"/>
      <c r="AH255" s="139">
        <f t="array" ref="AH255">IFERROR(AVERAGE(IF(H255:K255&gt;1,H255:K255)),0)</f>
        <v>0</v>
      </c>
      <c r="AI255" s="127">
        <f t="array" ref="AI255">AH255+(COUNTIFS($AH$207:$AH255,AH255)-1)*0.00001</f>
        <v>2.8000000000000003E-4</v>
      </c>
      <c r="AJ255" s="127">
        <f t="shared" si="79"/>
        <v>1.1E-4</v>
      </c>
      <c r="AK255" s="140">
        <f t="shared" si="80"/>
        <v>0</v>
      </c>
      <c r="AL255" s="120">
        <f t="shared" si="81"/>
        <v>0</v>
      </c>
    </row>
    <row r="256" spans="1:38" ht="15" customHeight="1" x14ac:dyDescent="0.25">
      <c r="A256" s="193">
        <v>4</v>
      </c>
      <c r="B256" s="131">
        <f>Fechas!D250</f>
        <v>0</v>
      </c>
      <c r="C256" s="16"/>
      <c r="D256" s="16"/>
      <c r="E256" s="16"/>
      <c r="F256" s="19"/>
      <c r="G256" s="129">
        <f t="shared" si="82"/>
        <v>4.9000000000000009E-4</v>
      </c>
      <c r="H256" s="16"/>
      <c r="I256" s="16"/>
      <c r="J256" s="16"/>
      <c r="K256" s="19"/>
      <c r="L256" s="129">
        <f t="shared" si="83"/>
        <v>2.9E-4</v>
      </c>
      <c r="M256" s="176"/>
      <c r="N256" s="132">
        <f t="shared" si="84"/>
        <v>0</v>
      </c>
      <c r="O256" s="129">
        <f t="shared" si="85"/>
        <v>1E-4</v>
      </c>
      <c r="P256" s="125">
        <f t="shared" si="86"/>
        <v>0</v>
      </c>
      <c r="Q256" s="129">
        <f t="shared" si="87"/>
        <v>1E-4</v>
      </c>
      <c r="R256" s="176"/>
      <c r="S256" s="176"/>
      <c r="T256" s="176"/>
      <c r="AA256" s="115">
        <f>ROWS($B$207:B256)</f>
        <v>50</v>
      </c>
      <c r="AB256" s="138">
        <f t="array" ref="AB256">IFERROR(AVERAGE(IF(C256:F256&gt;1,C256:F256)),0)</f>
        <v>0</v>
      </c>
      <c r="AC256" s="130">
        <f t="array" ref="AC256">AB256+(COUNTIFS($AB$207:$AB256,AB256)-1)*0.00001</f>
        <v>4.9000000000000009E-4</v>
      </c>
      <c r="AD256" s="138">
        <f t="shared" si="76"/>
        <v>1E-4</v>
      </c>
      <c r="AE256" s="140">
        <f t="shared" si="77"/>
        <v>0</v>
      </c>
      <c r="AF256" s="120">
        <f t="shared" si="78"/>
        <v>0</v>
      </c>
      <c r="AG256" s="96"/>
      <c r="AH256" s="139">
        <f t="array" ref="AH256">IFERROR(AVERAGE(IF(H256:K256&gt;1,H256:K256)),0)</f>
        <v>0</v>
      </c>
      <c r="AI256" s="127">
        <f t="array" ref="AI256">AH256+(COUNTIFS($AH$207:$AH256,AH256)-1)*0.00001</f>
        <v>2.9E-4</v>
      </c>
      <c r="AJ256" s="127">
        <f t="shared" si="79"/>
        <v>1E-4</v>
      </c>
      <c r="AK256" s="140">
        <f t="shared" si="80"/>
        <v>0</v>
      </c>
      <c r="AL256" s="120">
        <f t="shared" si="81"/>
        <v>0</v>
      </c>
    </row>
    <row r="257" spans="1:38" ht="15" customHeight="1" x14ac:dyDescent="0.25">
      <c r="A257" s="193">
        <v>4</v>
      </c>
      <c r="B257" s="131">
        <f>Fechas!D251</f>
        <v>0</v>
      </c>
      <c r="C257" s="16"/>
      <c r="D257" s="16"/>
      <c r="E257" s="16"/>
      <c r="F257" s="19"/>
      <c r="G257" s="129">
        <f t="shared" si="82"/>
        <v>5.0000000000000001E-4</v>
      </c>
      <c r="H257" s="16"/>
      <c r="I257" s="16"/>
      <c r="J257" s="16"/>
      <c r="K257" s="19"/>
      <c r="L257" s="129">
        <f t="shared" si="83"/>
        <v>3.0000000000000003E-4</v>
      </c>
      <c r="M257" s="176"/>
      <c r="N257" s="132">
        <f t="shared" si="84"/>
        <v>0</v>
      </c>
      <c r="O257" s="129">
        <f t="shared" si="85"/>
        <v>9.0000000000000006E-5</v>
      </c>
      <c r="P257" s="125">
        <f t="shared" si="86"/>
        <v>0</v>
      </c>
      <c r="Q257" s="129">
        <f t="shared" si="87"/>
        <v>9.0000000000000006E-5</v>
      </c>
      <c r="R257" s="176"/>
      <c r="S257" s="176"/>
      <c r="T257" s="176"/>
      <c r="AA257" s="115">
        <f>ROWS($B$207:B257)</f>
        <v>51</v>
      </c>
      <c r="AB257" s="138">
        <f t="array" ref="AB257">IFERROR(AVERAGE(IF(C257:F257&gt;1,C257:F257)),0)</f>
        <v>0</v>
      </c>
      <c r="AC257" s="130">
        <f t="array" ref="AC257">AB257+(COUNTIFS($AB$207:$AB257,AB257)-1)*0.00001</f>
        <v>5.0000000000000001E-4</v>
      </c>
      <c r="AD257" s="138">
        <f t="shared" si="76"/>
        <v>9.0000000000000006E-5</v>
      </c>
      <c r="AE257" s="140">
        <f t="shared" si="77"/>
        <v>0</v>
      </c>
      <c r="AF257" s="120">
        <f t="shared" si="78"/>
        <v>0</v>
      </c>
      <c r="AG257" s="96"/>
      <c r="AH257" s="139">
        <f t="array" ref="AH257">IFERROR(AVERAGE(IF(H257:K257&gt;1,H257:K257)),0)</f>
        <v>0</v>
      </c>
      <c r="AI257" s="127">
        <f t="array" ref="AI257">AH257+(COUNTIFS($AH$207:$AH257,AH257)-1)*0.00001</f>
        <v>3.0000000000000003E-4</v>
      </c>
      <c r="AJ257" s="127">
        <f t="shared" si="79"/>
        <v>9.0000000000000006E-5</v>
      </c>
      <c r="AK257" s="140">
        <f t="shared" si="80"/>
        <v>0</v>
      </c>
      <c r="AL257" s="120">
        <f t="shared" si="81"/>
        <v>0</v>
      </c>
    </row>
    <row r="258" spans="1:38" ht="15" customHeight="1" x14ac:dyDescent="0.25">
      <c r="A258" s="193">
        <v>4</v>
      </c>
      <c r="B258" s="131">
        <f>Fechas!D252</f>
        <v>0</v>
      </c>
      <c r="C258" s="16"/>
      <c r="D258" s="16"/>
      <c r="E258" s="16"/>
      <c r="F258" s="19"/>
      <c r="G258" s="129">
        <f t="shared" si="82"/>
        <v>5.1000000000000004E-4</v>
      </c>
      <c r="H258" s="16"/>
      <c r="I258" s="16"/>
      <c r="J258" s="16"/>
      <c r="K258" s="19"/>
      <c r="L258" s="129">
        <f t="shared" si="83"/>
        <v>3.1E-4</v>
      </c>
      <c r="M258" s="176"/>
      <c r="N258" s="132">
        <f t="shared" si="84"/>
        <v>0</v>
      </c>
      <c r="O258" s="129">
        <f t="shared" si="85"/>
        <v>8.0000000000000007E-5</v>
      </c>
      <c r="P258" s="125">
        <f t="shared" si="86"/>
        <v>0</v>
      </c>
      <c r="Q258" s="129">
        <f t="shared" si="87"/>
        <v>8.0000000000000007E-5</v>
      </c>
      <c r="R258" s="176"/>
      <c r="S258" s="176"/>
      <c r="T258" s="176"/>
      <c r="AA258" s="115">
        <f>ROWS($B$207:B258)</f>
        <v>52</v>
      </c>
      <c r="AB258" s="138">
        <f t="array" ref="AB258">IFERROR(AVERAGE(IF(C258:F258&gt;1,C258:F258)),0)</f>
        <v>0</v>
      </c>
      <c r="AC258" s="130">
        <f t="array" ref="AC258">AB258+(COUNTIFS($AB$207:$AB258,AB258)-1)*0.00001</f>
        <v>5.1000000000000004E-4</v>
      </c>
      <c r="AD258" s="138">
        <f t="shared" si="76"/>
        <v>8.0000000000000007E-5</v>
      </c>
      <c r="AE258" s="140">
        <f t="shared" si="77"/>
        <v>0</v>
      </c>
      <c r="AF258" s="120">
        <f t="shared" si="78"/>
        <v>0</v>
      </c>
      <c r="AG258" s="96"/>
      <c r="AH258" s="139">
        <f t="array" ref="AH258">IFERROR(AVERAGE(IF(H258:K258&gt;1,H258:K258)),0)</f>
        <v>0</v>
      </c>
      <c r="AI258" s="127">
        <f t="array" ref="AI258">AH258+(COUNTIFS($AH$207:$AH258,AH258)-1)*0.00001</f>
        <v>3.1E-4</v>
      </c>
      <c r="AJ258" s="127">
        <f t="shared" si="79"/>
        <v>8.0000000000000007E-5</v>
      </c>
      <c r="AK258" s="140">
        <f t="shared" si="80"/>
        <v>0</v>
      </c>
      <c r="AL258" s="120">
        <f t="shared" si="81"/>
        <v>0</v>
      </c>
    </row>
    <row r="259" spans="1:38" ht="15" customHeight="1" x14ac:dyDescent="0.25">
      <c r="A259" s="193">
        <v>4</v>
      </c>
      <c r="B259" s="131">
        <f>Fechas!D253</f>
        <v>0</v>
      </c>
      <c r="C259" s="16"/>
      <c r="D259" s="16"/>
      <c r="E259" s="16"/>
      <c r="F259" s="19"/>
      <c r="G259" s="129">
        <f t="shared" si="82"/>
        <v>5.2000000000000006E-4</v>
      </c>
      <c r="H259" s="16"/>
      <c r="I259" s="16"/>
      <c r="J259" s="16"/>
      <c r="K259" s="19"/>
      <c r="L259" s="129">
        <f t="shared" si="83"/>
        <v>3.2000000000000003E-4</v>
      </c>
      <c r="M259" s="176"/>
      <c r="N259" s="132">
        <f t="shared" si="84"/>
        <v>0</v>
      </c>
      <c r="O259" s="129">
        <f t="shared" si="85"/>
        <v>7.0000000000000007E-5</v>
      </c>
      <c r="P259" s="125">
        <f t="shared" si="86"/>
        <v>0</v>
      </c>
      <c r="Q259" s="129">
        <f t="shared" si="87"/>
        <v>7.0000000000000007E-5</v>
      </c>
      <c r="R259" s="176"/>
      <c r="S259" s="176"/>
      <c r="T259" s="176"/>
      <c r="AA259" s="115">
        <f>ROWS($B$207:B259)</f>
        <v>53</v>
      </c>
      <c r="AB259" s="138">
        <f t="array" ref="AB259">IFERROR(AVERAGE(IF(C259:F259&gt;1,C259:F259)),0)</f>
        <v>0</v>
      </c>
      <c r="AC259" s="130">
        <f t="array" ref="AC259">AB259+(COUNTIFS($AB$207:$AB259,AB259)-1)*0.00001</f>
        <v>5.2000000000000006E-4</v>
      </c>
      <c r="AD259" s="138">
        <f t="shared" si="76"/>
        <v>7.0000000000000007E-5</v>
      </c>
      <c r="AE259" s="140">
        <f t="shared" si="77"/>
        <v>0</v>
      </c>
      <c r="AF259" s="120">
        <f t="shared" si="78"/>
        <v>0</v>
      </c>
      <c r="AG259" s="96"/>
      <c r="AH259" s="139">
        <f t="array" ref="AH259">IFERROR(AVERAGE(IF(H259:K259&gt;1,H259:K259)),0)</f>
        <v>0</v>
      </c>
      <c r="AI259" s="127">
        <f t="array" ref="AI259">AH259+(COUNTIFS($AH$207:$AH259,AH259)-1)*0.00001</f>
        <v>3.2000000000000003E-4</v>
      </c>
      <c r="AJ259" s="127">
        <f t="shared" si="79"/>
        <v>7.0000000000000007E-5</v>
      </c>
      <c r="AK259" s="140">
        <f t="shared" si="80"/>
        <v>0</v>
      </c>
      <c r="AL259" s="120">
        <f t="shared" si="81"/>
        <v>0</v>
      </c>
    </row>
    <row r="260" spans="1:38" ht="15" customHeight="1" x14ac:dyDescent="0.25">
      <c r="A260" s="193">
        <v>4</v>
      </c>
      <c r="B260" s="131">
        <f>Fechas!D254</f>
        <v>0</v>
      </c>
      <c r="C260" s="16"/>
      <c r="D260" s="16"/>
      <c r="E260" s="16"/>
      <c r="F260" s="19"/>
      <c r="G260" s="129">
        <f t="shared" si="82"/>
        <v>5.3000000000000009E-4</v>
      </c>
      <c r="H260" s="16"/>
      <c r="I260" s="16"/>
      <c r="J260" s="16"/>
      <c r="K260" s="19"/>
      <c r="L260" s="129">
        <f t="shared" si="83"/>
        <v>3.3000000000000005E-4</v>
      </c>
      <c r="M260" s="176"/>
      <c r="N260" s="132">
        <f t="shared" si="84"/>
        <v>0</v>
      </c>
      <c r="O260" s="129">
        <f t="shared" si="85"/>
        <v>6.0000000000000008E-5</v>
      </c>
      <c r="P260" s="125">
        <f t="shared" si="86"/>
        <v>0</v>
      </c>
      <c r="Q260" s="129">
        <f t="shared" si="87"/>
        <v>6.0000000000000008E-5</v>
      </c>
      <c r="R260" s="176"/>
      <c r="S260" s="176"/>
      <c r="T260" s="176"/>
      <c r="AA260" s="115">
        <f>ROWS($B$207:B260)</f>
        <v>54</v>
      </c>
      <c r="AB260" s="138">
        <f t="array" ref="AB260">IFERROR(AVERAGE(IF(C260:F260&gt;1,C260:F260)),0)</f>
        <v>0</v>
      </c>
      <c r="AC260" s="130">
        <f t="array" ref="AC260">AB260+(COUNTIFS($AB$207:$AB260,AB260)-1)*0.00001</f>
        <v>5.3000000000000009E-4</v>
      </c>
      <c r="AD260" s="138">
        <f t="shared" si="76"/>
        <v>6.0000000000000008E-5</v>
      </c>
      <c r="AE260" s="140">
        <f t="shared" si="77"/>
        <v>0</v>
      </c>
      <c r="AF260" s="120">
        <f t="shared" si="78"/>
        <v>0</v>
      </c>
      <c r="AG260" s="96"/>
      <c r="AH260" s="139">
        <f t="array" ref="AH260">IFERROR(AVERAGE(IF(H260:K260&gt;1,H260:K260)),0)</f>
        <v>0</v>
      </c>
      <c r="AI260" s="127">
        <f t="array" ref="AI260">AH260+(COUNTIFS($AH$207:$AH260,AH260)-1)*0.00001</f>
        <v>3.3000000000000005E-4</v>
      </c>
      <c r="AJ260" s="127">
        <f t="shared" si="79"/>
        <v>6.0000000000000008E-5</v>
      </c>
      <c r="AK260" s="140">
        <f t="shared" si="80"/>
        <v>0</v>
      </c>
      <c r="AL260" s="120">
        <f t="shared" si="81"/>
        <v>0</v>
      </c>
    </row>
    <row r="261" spans="1:38" ht="15" customHeight="1" x14ac:dyDescent="0.25">
      <c r="A261" s="193">
        <v>4</v>
      </c>
      <c r="B261" s="131">
        <f>Fechas!D255</f>
        <v>0</v>
      </c>
      <c r="C261" s="16"/>
      <c r="D261" s="16"/>
      <c r="E261" s="16"/>
      <c r="F261" s="19"/>
      <c r="G261" s="129">
        <f t="shared" si="82"/>
        <v>5.4000000000000001E-4</v>
      </c>
      <c r="H261" s="16"/>
      <c r="I261" s="16"/>
      <c r="J261" s="16"/>
      <c r="K261" s="19"/>
      <c r="L261" s="129">
        <f t="shared" si="83"/>
        <v>3.4000000000000002E-4</v>
      </c>
      <c r="M261" s="176"/>
      <c r="N261" s="132">
        <f t="shared" si="84"/>
        <v>0</v>
      </c>
      <c r="O261" s="129">
        <f t="shared" si="85"/>
        <v>5.0000000000000002E-5</v>
      </c>
      <c r="P261" s="125">
        <f t="shared" si="86"/>
        <v>0</v>
      </c>
      <c r="Q261" s="129">
        <f t="shared" si="87"/>
        <v>5.0000000000000002E-5</v>
      </c>
      <c r="R261" s="176"/>
      <c r="S261" s="176"/>
      <c r="T261" s="176"/>
      <c r="AA261" s="115">
        <f>ROWS($B$207:B261)</f>
        <v>55</v>
      </c>
      <c r="AB261" s="138">
        <f t="array" ref="AB261">IFERROR(AVERAGE(IF(C261:F261&gt;1,C261:F261)),0)</f>
        <v>0</v>
      </c>
      <c r="AC261" s="130">
        <f t="array" ref="AC261">AB261+(COUNTIFS($AB$207:$AB261,AB261)-1)*0.00001</f>
        <v>5.4000000000000001E-4</v>
      </c>
      <c r="AD261" s="138">
        <f t="shared" si="76"/>
        <v>5.0000000000000002E-5</v>
      </c>
      <c r="AE261" s="140">
        <f t="shared" si="77"/>
        <v>0</v>
      </c>
      <c r="AF261" s="120">
        <f t="shared" si="78"/>
        <v>0</v>
      </c>
      <c r="AG261" s="96"/>
      <c r="AH261" s="139">
        <f t="array" ref="AH261">IFERROR(AVERAGE(IF(H261:K261&gt;1,H261:K261)),0)</f>
        <v>0</v>
      </c>
      <c r="AI261" s="127">
        <f t="array" ref="AI261">AH261+(COUNTIFS($AH$207:$AH261,AH261)-1)*0.00001</f>
        <v>3.4000000000000002E-4</v>
      </c>
      <c r="AJ261" s="127">
        <f t="shared" si="79"/>
        <v>5.0000000000000002E-5</v>
      </c>
      <c r="AK261" s="140">
        <f t="shared" si="80"/>
        <v>0</v>
      </c>
      <c r="AL261" s="120">
        <f t="shared" si="81"/>
        <v>0</v>
      </c>
    </row>
    <row r="262" spans="1:38" ht="15" customHeight="1" x14ac:dyDescent="0.25">
      <c r="A262" s="193">
        <v>4</v>
      </c>
      <c r="B262" s="131">
        <f>Fechas!D256</f>
        <v>0</v>
      </c>
      <c r="C262" s="16"/>
      <c r="D262" s="16"/>
      <c r="E262" s="16"/>
      <c r="F262" s="19"/>
      <c r="G262" s="129">
        <f t="shared" si="82"/>
        <v>5.5000000000000003E-4</v>
      </c>
      <c r="H262" s="16"/>
      <c r="I262" s="16"/>
      <c r="J262" s="16"/>
      <c r="K262" s="19"/>
      <c r="L262" s="129">
        <f t="shared" si="83"/>
        <v>3.5000000000000005E-4</v>
      </c>
      <c r="M262" s="176"/>
      <c r="N262" s="132">
        <f t="shared" si="84"/>
        <v>0</v>
      </c>
      <c r="O262" s="129">
        <f t="shared" si="85"/>
        <v>4.0000000000000003E-5</v>
      </c>
      <c r="P262" s="125">
        <f t="shared" si="86"/>
        <v>0</v>
      </c>
      <c r="Q262" s="129">
        <f t="shared" si="87"/>
        <v>4.0000000000000003E-5</v>
      </c>
      <c r="R262" s="176"/>
      <c r="S262" s="176"/>
      <c r="T262" s="176"/>
      <c r="AA262" s="115">
        <f>ROWS($B$207:B262)</f>
        <v>56</v>
      </c>
      <c r="AB262" s="138">
        <f t="array" ref="AB262">IFERROR(AVERAGE(IF(C262:F262&gt;1,C262:F262)),0)</f>
        <v>0</v>
      </c>
      <c r="AC262" s="130">
        <f t="array" ref="AC262">AB262+(COUNTIFS($AB$207:$AB262,AB262)-1)*0.00001</f>
        <v>5.5000000000000003E-4</v>
      </c>
      <c r="AD262" s="138">
        <f t="shared" si="76"/>
        <v>4.0000000000000003E-5</v>
      </c>
      <c r="AE262" s="140">
        <f t="shared" si="77"/>
        <v>0</v>
      </c>
      <c r="AF262" s="120">
        <f t="shared" si="78"/>
        <v>0</v>
      </c>
      <c r="AG262" s="96"/>
      <c r="AH262" s="139">
        <f t="array" ref="AH262">IFERROR(AVERAGE(IF(H262:K262&gt;1,H262:K262)),0)</f>
        <v>0</v>
      </c>
      <c r="AI262" s="127">
        <f t="array" ref="AI262">AH262+(COUNTIFS($AH$207:$AH262,AH262)-1)*0.00001</f>
        <v>3.5000000000000005E-4</v>
      </c>
      <c r="AJ262" s="127">
        <f t="shared" si="79"/>
        <v>4.0000000000000003E-5</v>
      </c>
      <c r="AK262" s="140">
        <f t="shared" si="80"/>
        <v>0</v>
      </c>
      <c r="AL262" s="120">
        <f t="shared" si="81"/>
        <v>0</v>
      </c>
    </row>
    <row r="263" spans="1:38" ht="15" customHeight="1" x14ac:dyDescent="0.25">
      <c r="A263" s="193">
        <v>4</v>
      </c>
      <c r="B263" s="131">
        <f>Fechas!D257</f>
        <v>0</v>
      </c>
      <c r="C263" s="16"/>
      <c r="D263" s="16"/>
      <c r="E263" s="16"/>
      <c r="F263" s="19"/>
      <c r="G263" s="129">
        <f t="shared" si="82"/>
        <v>5.6000000000000006E-4</v>
      </c>
      <c r="H263" s="16"/>
      <c r="I263" s="16"/>
      <c r="J263" s="16"/>
      <c r="K263" s="19"/>
      <c r="L263" s="129">
        <f t="shared" si="83"/>
        <v>3.6000000000000002E-4</v>
      </c>
      <c r="M263" s="176"/>
      <c r="N263" s="132">
        <f t="shared" si="84"/>
        <v>0</v>
      </c>
      <c r="O263" s="129">
        <f t="shared" si="85"/>
        <v>3.0000000000000004E-5</v>
      </c>
      <c r="P263" s="125">
        <f t="shared" si="86"/>
        <v>0</v>
      </c>
      <c r="Q263" s="129">
        <f t="shared" si="87"/>
        <v>3.0000000000000004E-5</v>
      </c>
      <c r="R263" s="176"/>
      <c r="S263" s="176"/>
      <c r="T263" s="176"/>
      <c r="AA263" s="115">
        <f>ROWS($B$207:B263)</f>
        <v>57</v>
      </c>
      <c r="AB263" s="138">
        <f t="array" ref="AB263">IFERROR(AVERAGE(IF(C263:F263&gt;1,C263:F263)),0)</f>
        <v>0</v>
      </c>
      <c r="AC263" s="130">
        <f t="array" ref="AC263">AB263+(COUNTIFS($AB$207:$AB263,AB263)-1)*0.00001</f>
        <v>5.6000000000000006E-4</v>
      </c>
      <c r="AD263" s="138">
        <f t="shared" si="76"/>
        <v>3.0000000000000004E-5</v>
      </c>
      <c r="AE263" s="140">
        <f t="shared" si="77"/>
        <v>0</v>
      </c>
      <c r="AF263" s="120">
        <f t="shared" si="78"/>
        <v>0</v>
      </c>
      <c r="AG263" s="96"/>
      <c r="AH263" s="139">
        <f t="array" ref="AH263">IFERROR(AVERAGE(IF(H263:K263&gt;1,H263:K263)),0)</f>
        <v>0</v>
      </c>
      <c r="AI263" s="127">
        <f t="array" ref="AI263">AH263+(COUNTIFS($AH$207:$AH263,AH263)-1)*0.00001</f>
        <v>3.6000000000000002E-4</v>
      </c>
      <c r="AJ263" s="127">
        <f t="shared" si="79"/>
        <v>3.0000000000000004E-5</v>
      </c>
      <c r="AK263" s="140">
        <f t="shared" si="80"/>
        <v>0</v>
      </c>
      <c r="AL263" s="120">
        <f t="shared" si="81"/>
        <v>0</v>
      </c>
    </row>
    <row r="264" spans="1:38" ht="15" customHeight="1" x14ac:dyDescent="0.25">
      <c r="A264" s="193">
        <v>4</v>
      </c>
      <c r="B264" s="131">
        <f>Fechas!D258</f>
        <v>0</v>
      </c>
      <c r="C264" s="16"/>
      <c r="D264" s="16"/>
      <c r="E264" s="16"/>
      <c r="F264" s="19"/>
      <c r="G264" s="129">
        <f t="shared" si="82"/>
        <v>5.7000000000000009E-4</v>
      </c>
      <c r="H264" s="16"/>
      <c r="I264" s="16"/>
      <c r="J264" s="16"/>
      <c r="K264" s="19"/>
      <c r="L264" s="129">
        <f t="shared" si="83"/>
        <v>3.7000000000000005E-4</v>
      </c>
      <c r="M264" s="176"/>
      <c r="N264" s="132">
        <f t="shared" si="84"/>
        <v>0</v>
      </c>
      <c r="O264" s="129">
        <f t="shared" si="85"/>
        <v>2.0000000000000002E-5</v>
      </c>
      <c r="P264" s="125">
        <f t="shared" si="86"/>
        <v>0</v>
      </c>
      <c r="Q264" s="129">
        <f t="shared" si="87"/>
        <v>2.0000000000000002E-5</v>
      </c>
      <c r="R264" s="176"/>
      <c r="S264" s="176"/>
      <c r="T264" s="176"/>
      <c r="AA264" s="115">
        <f>ROWS($B$207:B264)</f>
        <v>58</v>
      </c>
      <c r="AB264" s="138">
        <f t="array" ref="AB264">IFERROR(AVERAGE(IF(C264:F264&gt;1,C264:F264)),0)</f>
        <v>0</v>
      </c>
      <c r="AC264" s="130">
        <f t="array" ref="AC264">AB264+(COUNTIFS($AB$207:$AB264,AB264)-1)*0.00001</f>
        <v>5.7000000000000009E-4</v>
      </c>
      <c r="AD264" s="138">
        <f t="shared" si="76"/>
        <v>2.0000000000000002E-5</v>
      </c>
      <c r="AE264" s="140">
        <f t="shared" si="77"/>
        <v>0</v>
      </c>
      <c r="AF264" s="120">
        <f t="shared" si="78"/>
        <v>0</v>
      </c>
      <c r="AG264" s="96"/>
      <c r="AH264" s="139">
        <f t="array" ref="AH264">IFERROR(AVERAGE(IF(H264:K264&gt;1,H264:K264)),0)</f>
        <v>0</v>
      </c>
      <c r="AI264" s="127">
        <f t="array" ref="AI264">AH264+(COUNTIFS($AH$207:$AH264,AH264)-1)*0.00001</f>
        <v>3.7000000000000005E-4</v>
      </c>
      <c r="AJ264" s="127">
        <f t="shared" si="79"/>
        <v>2.0000000000000002E-5</v>
      </c>
      <c r="AK264" s="140">
        <f t="shared" si="80"/>
        <v>0</v>
      </c>
      <c r="AL264" s="120">
        <f t="shared" si="81"/>
        <v>0</v>
      </c>
    </row>
    <row r="265" spans="1:38" ht="15" customHeight="1" x14ac:dyDescent="0.25">
      <c r="A265" s="193">
        <v>4</v>
      </c>
      <c r="B265" s="131">
        <f>Fechas!D259</f>
        <v>0</v>
      </c>
      <c r="C265" s="16"/>
      <c r="D265" s="16"/>
      <c r="E265" s="16"/>
      <c r="F265" s="19"/>
      <c r="G265" s="129">
        <f t="shared" si="82"/>
        <v>5.8E-4</v>
      </c>
      <c r="H265" s="16"/>
      <c r="I265" s="16"/>
      <c r="J265" s="16"/>
      <c r="K265" s="19"/>
      <c r="L265" s="129">
        <f t="shared" si="83"/>
        <v>3.8000000000000002E-4</v>
      </c>
      <c r="M265" s="176"/>
      <c r="N265" s="132">
        <f t="shared" si="84"/>
        <v>0</v>
      </c>
      <c r="O265" s="129">
        <f t="shared" si="85"/>
        <v>1.0000000000000001E-5</v>
      </c>
      <c r="P265" s="125">
        <f t="shared" si="86"/>
        <v>0</v>
      </c>
      <c r="Q265" s="129">
        <f t="shared" si="87"/>
        <v>1.0000000000000001E-5</v>
      </c>
      <c r="R265" s="176"/>
      <c r="S265" s="176"/>
      <c r="T265" s="176"/>
      <c r="AA265" s="115">
        <f>ROWS($B$207:B265)</f>
        <v>59</v>
      </c>
      <c r="AB265" s="138">
        <f t="array" ref="AB265">IFERROR(AVERAGE(IF(C265:F265&gt;1,C265:F265)),0)</f>
        <v>0</v>
      </c>
      <c r="AC265" s="130">
        <f t="array" ref="AC265">AB265+(COUNTIFS($AB$207:$AB265,AB265)-1)*0.00001</f>
        <v>5.8E-4</v>
      </c>
      <c r="AD265" s="138">
        <f t="shared" si="76"/>
        <v>1.0000000000000001E-5</v>
      </c>
      <c r="AE265" s="140">
        <f t="shared" si="77"/>
        <v>0</v>
      </c>
      <c r="AF265" s="120">
        <f t="shared" si="78"/>
        <v>0</v>
      </c>
      <c r="AG265" s="96"/>
      <c r="AH265" s="139">
        <f t="array" ref="AH265">IFERROR(AVERAGE(IF(H265:K265&gt;1,H265:K265)),0)</f>
        <v>0</v>
      </c>
      <c r="AI265" s="127">
        <f t="array" ref="AI265">AH265+(COUNTIFS($AH$207:$AH265,AH265)-1)*0.00001</f>
        <v>3.8000000000000002E-4</v>
      </c>
      <c r="AJ265" s="127">
        <f t="shared" si="79"/>
        <v>1.0000000000000001E-5</v>
      </c>
      <c r="AK265" s="140">
        <f t="shared" si="80"/>
        <v>0</v>
      </c>
      <c r="AL265" s="120">
        <f t="shared" si="81"/>
        <v>0</v>
      </c>
    </row>
    <row r="266" spans="1:38" ht="15" customHeight="1" x14ac:dyDescent="0.25">
      <c r="A266" s="193">
        <v>4</v>
      </c>
      <c r="B266" s="131">
        <f>Fechas!D260</f>
        <v>0</v>
      </c>
      <c r="C266" s="16"/>
      <c r="D266" s="16"/>
      <c r="E266" s="16"/>
      <c r="F266" s="19"/>
      <c r="G266" s="129">
        <f t="shared" si="82"/>
        <v>5.9000000000000003E-4</v>
      </c>
      <c r="H266" s="16"/>
      <c r="I266" s="16"/>
      <c r="J266" s="16"/>
      <c r="K266" s="19"/>
      <c r="L266" s="129">
        <f t="shared" si="83"/>
        <v>3.9000000000000005E-4</v>
      </c>
      <c r="M266" s="176"/>
      <c r="N266" s="132">
        <f t="shared" si="84"/>
        <v>0</v>
      </c>
      <c r="O266" s="129">
        <f t="shared" si="85"/>
        <v>0</v>
      </c>
      <c r="P266" s="125">
        <f t="shared" si="86"/>
        <v>0</v>
      </c>
      <c r="Q266" s="129">
        <f t="shared" si="87"/>
        <v>0</v>
      </c>
      <c r="R266" s="176"/>
      <c r="S266" s="176"/>
      <c r="T266" s="176"/>
      <c r="AA266" s="115">
        <f>ROWS($B$207:B266)</f>
        <v>60</v>
      </c>
      <c r="AB266" s="138">
        <f t="array" ref="AB266">IFERROR(AVERAGE(IF(C266:F266&gt;1,C266:F266)),0)</f>
        <v>0</v>
      </c>
      <c r="AC266" s="130">
        <f t="array" ref="AC266">AB266+(COUNTIFS($AB$207:$AB266,AB266)-1)*0.00001</f>
        <v>5.9000000000000003E-4</v>
      </c>
      <c r="AD266" s="138">
        <f t="shared" si="76"/>
        <v>0</v>
      </c>
      <c r="AE266" s="140">
        <f t="shared" si="77"/>
        <v>0</v>
      </c>
      <c r="AF266" s="120">
        <f t="shared" si="78"/>
        <v>0</v>
      </c>
      <c r="AG266" s="96"/>
      <c r="AH266" s="139">
        <f t="array" ref="AH266">IFERROR(AVERAGE(IF(H266:K266&gt;1,H266:K266)),0)</f>
        <v>0</v>
      </c>
      <c r="AI266" s="127">
        <f t="array" ref="AI266">AH266+(COUNTIFS($AH$207:$AH266,AH266)-1)*0.00001</f>
        <v>3.9000000000000005E-4</v>
      </c>
      <c r="AJ266" s="127">
        <f t="shared" si="79"/>
        <v>0</v>
      </c>
      <c r="AK266" s="140">
        <f t="shared" si="80"/>
        <v>0</v>
      </c>
      <c r="AL266" s="120">
        <f t="shared" si="81"/>
        <v>0</v>
      </c>
    </row>
    <row r="267" spans="1:38" ht="15" customHeight="1" x14ac:dyDescent="0.25">
      <c r="H267" s="28"/>
      <c r="I267" s="28"/>
      <c r="J267" s="28"/>
      <c r="K267" s="28"/>
      <c r="N267" s="128" t="s">
        <v>262</v>
      </c>
      <c r="O267" s="103" t="str">
        <f ca="1">'ANVA-MDS Sin Fung.'!$B$224</f>
        <v>sd</v>
      </c>
      <c r="P267" s="128" t="s">
        <v>262</v>
      </c>
      <c r="Q267" s="103">
        <f ca="1">'ANVA-MDS Con Fung.'!$B$224</f>
        <v>619.48293557983595</v>
      </c>
      <c r="R267" s="224"/>
      <c r="S267" s="224"/>
      <c r="T267" s="224"/>
      <c r="AC267" s="5"/>
    </row>
    <row r="268" spans="1:38" ht="15" customHeight="1" x14ac:dyDescent="0.25">
      <c r="N268" s="128" t="s">
        <v>230</v>
      </c>
      <c r="O268" s="110" t="str">
        <f ca="1">'ANVA-MDS Sin Fung.'!$B$216</f>
        <v>sd</v>
      </c>
      <c r="P268" s="128" t="s">
        <v>230</v>
      </c>
      <c r="Q268" s="110">
        <f ca="1">'ANVA-MDS Con Fung.'!$B$216</f>
        <v>8.9604180285394103E-2</v>
      </c>
      <c r="R268" s="225"/>
      <c r="S268" s="225"/>
      <c r="T268" s="225"/>
    </row>
  </sheetData>
  <sortState ref="E207:E240">
    <sortCondition ref="E240"/>
  </sortState>
  <dataConsolidate/>
  <pageMargins left="0.75" right="0.75" top="1" bottom="1" header="0" footer="0"/>
  <pageSetup paperSize="9"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G112"/>
  <sheetViews>
    <sheetView zoomScale="80" zoomScaleNormal="80" workbookViewId="0">
      <pane xSplit="1" ySplit="4" topLeftCell="B5" activePane="bottomRight" state="frozen"/>
      <selection pane="topRight" activeCell="B1" sqref="B1"/>
      <selection pane="bottomLeft" activeCell="A6" sqref="A6"/>
      <selection pane="bottomRight" activeCell="E7" sqref="E7"/>
    </sheetView>
  </sheetViews>
  <sheetFormatPr baseColWidth="10" defaultColWidth="11.42578125" defaultRowHeight="13.5" customHeight="1" x14ac:dyDescent="0.25"/>
  <cols>
    <col min="1" max="1" width="11.42578125" style="1"/>
    <col min="2" max="2" width="41.28515625" style="1" customWidth="1"/>
    <col min="3" max="4" width="20.7109375" style="5" customWidth="1"/>
    <col min="5" max="16384" width="11.42578125" style="1"/>
  </cols>
  <sheetData>
    <row r="1" spans="1:7" ht="13.5" customHeight="1" x14ac:dyDescent="0.25">
      <c r="A1" s="23" t="s">
        <v>231</v>
      </c>
    </row>
    <row r="2" spans="1:7" ht="13.5" customHeight="1" x14ac:dyDescent="0.25">
      <c r="A2" s="111" t="s">
        <v>242</v>
      </c>
    </row>
    <row r="4" spans="1:7" ht="13.5" customHeight="1" x14ac:dyDescent="0.25">
      <c r="A4" s="180" t="s">
        <v>244</v>
      </c>
      <c r="B4" s="199" t="s">
        <v>90</v>
      </c>
      <c r="C4" s="197" t="s">
        <v>245</v>
      </c>
      <c r="D4" s="202" t="s">
        <v>246</v>
      </c>
    </row>
    <row r="5" spans="1:7" ht="13.5" customHeight="1" x14ac:dyDescent="0.25">
      <c r="A5" s="187">
        <v>1</v>
      </c>
      <c r="B5" s="196" t="s">
        <v>259</v>
      </c>
      <c r="C5" s="129" cm="1">
        <f t="array" ref="C5">COUNT(IF(INDEX(RTO1SF,0,5)&gt;1,INDEX(RTO1SF,0,5)))</f>
        <v>33</v>
      </c>
      <c r="D5" s="129" cm="1">
        <f t="array" ref="D5">COUNT(IF(INDEX(RTO1CF,0,5)&gt;1,INDEX(RTO1CF,0,5)))</f>
        <v>33</v>
      </c>
    </row>
    <row r="6" spans="1:7" ht="13.5" customHeight="1" x14ac:dyDescent="0.25">
      <c r="A6" s="187">
        <v>1</v>
      </c>
      <c r="B6" s="195" t="s">
        <v>260</v>
      </c>
      <c r="C6" s="126" cm="1">
        <f t="array" ref="C6">IF(C5=0,"sd",AVERAGE(IF(INDEX(RTO1SF,0,5)&gt;1,INDEX(RTO1SF,0,5))))</f>
        <v>5027.5551302962904</v>
      </c>
      <c r="D6" s="126" cm="1">
        <f t="array" ref="D6">IF(D5=0,"sd",AVERAGE(IF(INDEX(RTO1CF,0,5)&gt;1,INDEX(RTO1CF,0,5))))</f>
        <v>4950.4244401785008</v>
      </c>
      <c r="F6" s="100"/>
      <c r="G6" s="100"/>
    </row>
    <row r="7" spans="1:7" ht="13.5" customHeight="1" x14ac:dyDescent="0.25">
      <c r="A7" s="187">
        <v>1</v>
      </c>
      <c r="B7" s="195" t="s">
        <v>223</v>
      </c>
      <c r="C7" s="126" cm="1">
        <f t="array" ref="C7">IF(C5=0,"sd",_xlfn.STDEV.S(IF(INDEX(RTO1SF,0,5)&gt;1,INDEX(RTO1SF,0,5))))</f>
        <v>702.56900081234608</v>
      </c>
      <c r="D7" s="126" cm="1">
        <f t="array" ref="D7">IF(D5=0,"sd",_xlfn.STDEV.S(IF(INDEX(RTO1CF,0,5)&gt;1,INDEX(RTO1CF,0,5))))</f>
        <v>628.35698002610854</v>
      </c>
      <c r="F7" s="100"/>
      <c r="G7" s="100"/>
    </row>
    <row r="8" spans="1:7" ht="13.5" customHeight="1" x14ac:dyDescent="0.25">
      <c r="A8" s="187">
        <v>1</v>
      </c>
      <c r="B8" s="195" t="s">
        <v>224</v>
      </c>
      <c r="C8" s="110">
        <f>IF(C5=0,"sd",C7/C6)</f>
        <v>0.13974366916011149</v>
      </c>
      <c r="D8" s="110">
        <f>IF(D5=0,"sd",D7/D6)</f>
        <v>0.12692992037738313</v>
      </c>
      <c r="F8" s="100"/>
      <c r="G8" s="100"/>
    </row>
    <row r="9" spans="1:7" ht="13.5" customHeight="1" x14ac:dyDescent="0.25">
      <c r="A9" s="187">
        <v>1</v>
      </c>
      <c r="B9" s="196" t="s">
        <v>225</v>
      </c>
      <c r="C9" s="126" cm="1">
        <f t="array" ref="C9">IF(C5=0,"sd",MAX(IF(INDEX(RTO1SF,0,5)&gt;1,INDEX(RTO1SF,0,5))))</f>
        <v>6592.4127771308931</v>
      </c>
      <c r="D9" s="126" cm="1">
        <f t="array" ref="D9">IF(D5=0,"sd",MAX(IF(INDEX(RTO1CF,0,5)&gt;1,INDEX(RTO1CF,0,5))))</f>
        <v>6281.9698267441045</v>
      </c>
      <c r="F9" s="100"/>
      <c r="G9" s="100"/>
    </row>
    <row r="10" spans="1:7" ht="13.5" customHeight="1" x14ac:dyDescent="0.25">
      <c r="A10" s="187">
        <v>1</v>
      </c>
      <c r="B10" s="196" t="s">
        <v>226</v>
      </c>
      <c r="C10" s="126" cm="1">
        <f t="array" ref="C10">IF(C5=0,"sd",MIN(IF(INDEX(RTO1SF,0,5)&gt;1,INDEX(RTO1SF,0,5))))</f>
        <v>3658.5388491975191</v>
      </c>
      <c r="D10" s="126" cm="1">
        <f t="array" ref="D10">IF(D5=0,"sd",MIN(IF(INDEX(RTO1CF,0,5)&gt;1,INDEX(RTO1CF,0,5))))</f>
        <v>3836.1092026253859</v>
      </c>
      <c r="F10" s="100"/>
      <c r="G10" s="100"/>
    </row>
    <row r="11" spans="1:7" ht="13.5" customHeight="1" x14ac:dyDescent="0.25">
      <c r="A11" s="187">
        <v>1</v>
      </c>
      <c r="B11" s="196" t="s">
        <v>232</v>
      </c>
      <c r="C11" s="126" cm="1">
        <f t="array" ref="C11">IF(C5=0,"sd",QUARTILE(IF(INDEX(RTO1SF,0,5)&gt;1,INDEX(RTO1SF,0,5)),1))</f>
        <v>4478.3743479088253</v>
      </c>
      <c r="D11" s="126" cm="1">
        <f t="array" ref="D11">IF(D5=0,"sd",QUARTILE(IF(INDEX(RTO1CF,0,5)&gt;1,INDEX(RTO1CF,0,5)),1))</f>
        <v>4380.0064456691143</v>
      </c>
      <c r="F11" s="100"/>
      <c r="G11" s="100"/>
    </row>
    <row r="12" spans="1:7" ht="13.5" customHeight="1" x14ac:dyDescent="0.25">
      <c r="A12" s="187">
        <v>1</v>
      </c>
      <c r="B12" s="196" t="s">
        <v>227</v>
      </c>
      <c r="C12" s="126" cm="1">
        <f t="array" ref="C12">IF(C5=0,"sd",IF(C5=0,"sd",MEDIAN(IF(INDEX(RTO1SF,0,5)&gt;1,INDEX(RTO1SF,0,5)))))</f>
        <v>4950.4809067288161</v>
      </c>
      <c r="D12" s="126" cm="1">
        <f t="array" ref="D12">IF(D5=0,"sd",IF(D5=0,"sd",MEDIAN(IF(INDEX(RTO1CF,0,5)&gt;1,INDEX(RTO1CF,0,5)))))</f>
        <v>5079.5819730530329</v>
      </c>
      <c r="F12" s="100"/>
      <c r="G12" s="100"/>
    </row>
    <row r="13" spans="1:7" ht="13.5" customHeight="1" x14ac:dyDescent="0.25">
      <c r="A13" s="187">
        <v>1</v>
      </c>
      <c r="B13" s="196" t="s">
        <v>233</v>
      </c>
      <c r="C13" s="126" cm="1">
        <f t="array" ref="C13">IF(C5=0,"sd",QUARTILE(IF(INDEX(RTO1SF,0,5)&gt;1,INDEX(RTO1SF,0,5)),3))</f>
        <v>5533.8270431055453</v>
      </c>
      <c r="D13" s="126" cm="1">
        <f t="array" ref="D13">IF(D5=0,"sd",QUARTILE(IF(INDEX(RTO1CF,0,5)&gt;1,INDEX(RTO1CF,0,5)),3))</f>
        <v>5328.9900513798775</v>
      </c>
      <c r="F13" s="100"/>
      <c r="G13" s="100"/>
    </row>
    <row r="14" spans="1:7" ht="13.5" customHeight="1" x14ac:dyDescent="0.25">
      <c r="A14" s="187">
        <v>1</v>
      </c>
      <c r="B14" s="196" t="s">
        <v>262</v>
      </c>
      <c r="C14" s="103">
        <f ca="1">'ANVA-MDS Sin Fung.'!$B$25</f>
        <v>890.26949548678556</v>
      </c>
      <c r="D14" s="103">
        <f ca="1">'ANVA-MDS Con Fung.'!$B$25</f>
        <v>1031.0687692753088</v>
      </c>
      <c r="F14" s="100"/>
      <c r="G14" s="100"/>
    </row>
    <row r="15" spans="1:7" ht="13.5" customHeight="1" x14ac:dyDescent="0.25">
      <c r="A15" s="187">
        <v>1</v>
      </c>
      <c r="B15" s="196" t="s">
        <v>230</v>
      </c>
      <c r="C15" s="110">
        <f ca="1">'ANVA-MDS Sin Fung.'!$B$17</f>
        <v>0.10856093232393349</v>
      </c>
      <c r="D15" s="110">
        <f ca="1">'ANVA-MDS Con Fung.'!$B$17</f>
        <v>0.12768918337661436</v>
      </c>
      <c r="F15" s="100"/>
      <c r="G15" s="100"/>
    </row>
    <row r="16" spans="1:7" ht="13.5" customHeight="1" x14ac:dyDescent="0.25">
      <c r="A16" s="187">
        <v>1</v>
      </c>
      <c r="B16" s="198" t="s">
        <v>261</v>
      </c>
      <c r="C16" s="97"/>
      <c r="D16" s="126"/>
      <c r="F16" s="100"/>
      <c r="G16" s="100"/>
    </row>
    <row r="17" spans="1:7" ht="13.5" customHeight="1" x14ac:dyDescent="0.25">
      <c r="A17" s="187">
        <v>1</v>
      </c>
      <c r="B17" s="195" t="s">
        <v>256</v>
      </c>
      <c r="C17" s="126">
        <f>IFERROR(AVERAGEIFS(INDEX(CV1SF,0,4),INDEX(CV1SF,0,4),"&gt;1"),"sd")</f>
        <v>132</v>
      </c>
      <c r="D17" s="126">
        <f>IFERROR(AVERAGEIFS(INDEX(CV1CF,0,4),INDEX(CV1CF,0,4),"&gt;1"),"sd")</f>
        <v>132</v>
      </c>
      <c r="F17" s="100"/>
      <c r="G17" s="100"/>
    </row>
    <row r="18" spans="1:7" ht="13.5" customHeight="1" x14ac:dyDescent="0.25">
      <c r="A18" s="187">
        <v>1</v>
      </c>
      <c r="B18" s="195" t="s">
        <v>257</v>
      </c>
      <c r="C18" s="126">
        <f>IFERROR(AVERAGEIFS(INDEX(CV1SF,0,5),INDEX(CV1SF,0,5),"&gt;1"),"sd")</f>
        <v>40.939393939393938</v>
      </c>
      <c r="D18" s="126">
        <f>IFERROR(AVERAGEIFS(INDEX(CV1CF,0,5),INDEX(CV1CF,0,5),"&gt;1"),"sd")</f>
        <v>41.424242424242422</v>
      </c>
      <c r="F18" s="100"/>
      <c r="G18" s="100"/>
    </row>
    <row r="19" spans="1:7" ht="13.5" customHeight="1" x14ac:dyDescent="0.25">
      <c r="A19" s="187">
        <v>1</v>
      </c>
      <c r="B19" s="196" t="s">
        <v>258</v>
      </c>
      <c r="C19" s="126">
        <f>IFERROR(AVERAGEIFS(INDEX(CV1SF,0,6),INDEX(CV1SF,0,6),"&gt;1"),"sd")</f>
        <v>172.93939393939394</v>
      </c>
      <c r="D19" s="126">
        <f>IFERROR(AVERAGEIFS(INDEX(CV1CF,0,6),INDEX(CV1CF,0,6),"&gt;1"),"sd")</f>
        <v>173.42424242424244</v>
      </c>
      <c r="F19" s="100"/>
      <c r="G19" s="100"/>
    </row>
    <row r="22" spans="1:7" ht="13.5" customHeight="1" x14ac:dyDescent="0.25">
      <c r="B22" s="3"/>
    </row>
    <row r="23" spans="1:7" ht="13.5" customHeight="1" x14ac:dyDescent="0.25">
      <c r="A23" s="163" t="s">
        <v>244</v>
      </c>
      <c r="B23" s="199" t="s">
        <v>90</v>
      </c>
      <c r="C23" s="197" t="s">
        <v>245</v>
      </c>
      <c r="D23" s="202" t="s">
        <v>246</v>
      </c>
    </row>
    <row r="24" spans="1:7" ht="13.5" customHeight="1" x14ac:dyDescent="0.25">
      <c r="A24" s="190">
        <v>2</v>
      </c>
      <c r="B24" s="196" t="s">
        <v>259</v>
      </c>
      <c r="C24" s="129" cm="1">
        <f t="array" ref="C24">COUNT(IF(INDEX(RTO2SF,0,5)&gt;1,INDEX(RTO2SF,0,5)))</f>
        <v>0</v>
      </c>
      <c r="D24" s="129" cm="1">
        <f t="array" ref="D24">COUNT(IF(INDEX(RTO2CF,0,5)&gt;1,INDEX(RTO2CF,0,5)))</f>
        <v>46</v>
      </c>
    </row>
    <row r="25" spans="1:7" ht="13.5" customHeight="1" x14ac:dyDescent="0.25">
      <c r="A25" s="190">
        <v>2</v>
      </c>
      <c r="B25" s="195" t="s">
        <v>260</v>
      </c>
      <c r="C25" s="126" t="str" cm="1">
        <f t="array" ref="C25">IF(C24=0,"sd",AVERAGE(IF(INDEX(RTO2SF,0,5)&gt;1,INDEX(RTO2SF,0,5))))</f>
        <v>sd</v>
      </c>
      <c r="D25" s="126" cm="1">
        <f t="array" ref="D25">IF(D24=0,"sd",AVERAGE(IF(INDEX(RTO2CF,0,5)&gt;1,INDEX(RTO2CF,0,5))))</f>
        <v>5019.0112408607692</v>
      </c>
    </row>
    <row r="26" spans="1:7" ht="13.5" customHeight="1" x14ac:dyDescent="0.25">
      <c r="A26" s="190">
        <v>2</v>
      </c>
      <c r="B26" s="195" t="s">
        <v>223</v>
      </c>
      <c r="C26" s="126" t="str" cm="1">
        <f t="array" ref="C26">IF(C24=0,"sd",_xlfn.STDEV.S(IF(INDEX(RTO2SF,0,5)&gt;1,INDEX(RTO2SF,0,5))))</f>
        <v>sd</v>
      </c>
      <c r="D26" s="126" cm="1">
        <f t="array" ref="D26">IF(D24=0,"sd",_xlfn.STDEV.S(IF(INDEX(RTO2CF,0,5)&gt;1,INDEX(RTO2CF,0,5))))</f>
        <v>402.39257970847427</v>
      </c>
    </row>
    <row r="27" spans="1:7" ht="13.5" customHeight="1" x14ac:dyDescent="0.25">
      <c r="A27" s="190">
        <v>2</v>
      </c>
      <c r="B27" s="195" t="s">
        <v>224</v>
      </c>
      <c r="C27" s="110" t="str">
        <f>IF(C24=0,"sd",C26/C25)</f>
        <v>sd</v>
      </c>
      <c r="D27" s="110">
        <f>IF(D24=0,"sd",D26/D25)</f>
        <v>8.0173675729696761E-2</v>
      </c>
    </row>
    <row r="28" spans="1:7" ht="13.5" customHeight="1" x14ac:dyDescent="0.25">
      <c r="A28" s="190">
        <v>2</v>
      </c>
      <c r="B28" s="196" t="s">
        <v>225</v>
      </c>
      <c r="C28" s="126" t="str" cm="1">
        <f t="array" ref="C28">IF(C24=0,"sd",MAX(IF(INDEX(RTO2SF,0,5)&gt;1,INDEX(RTO2SF,0,5))))</f>
        <v>sd</v>
      </c>
      <c r="D28" s="126" cm="1">
        <f t="array" ref="D28">IF(D24=0,"sd",MAX(IF(INDEX(RTO2CF,0,5)&gt;1,INDEX(RTO2CF,0,5))))</f>
        <v>5838.6394502406329</v>
      </c>
    </row>
    <row r="29" spans="1:7" ht="13.5" customHeight="1" x14ac:dyDescent="0.25">
      <c r="A29" s="190">
        <v>2</v>
      </c>
      <c r="B29" s="196" t="s">
        <v>226</v>
      </c>
      <c r="C29" s="126" t="str" cm="1">
        <f t="array" ref="C29">IF(C24=0,"sd",MIN(IF(INDEX(RTO2SF,0,5)&gt;1,INDEX(RTO2SF,0,5))))</f>
        <v>sd</v>
      </c>
      <c r="D29" s="126" cm="1">
        <f t="array" ref="D29">IF(D24=0,"sd",MIN(IF(INDEX(RTO2CF,0,5)&gt;1,INDEX(RTO2CF,0,5))))</f>
        <v>4034.1497056179765</v>
      </c>
    </row>
    <row r="30" spans="1:7" ht="13.5" customHeight="1" x14ac:dyDescent="0.25">
      <c r="A30" s="190">
        <v>2</v>
      </c>
      <c r="B30" s="196" t="s">
        <v>232</v>
      </c>
      <c r="C30" s="126" t="str" cm="1">
        <f t="array" ref="C30">IF(C24=0,"sd",QUARTILE(IF(INDEX(RTO2SF,0,5)&gt;1,INDEX(RTO2SF,0,5)),1))</f>
        <v>sd</v>
      </c>
      <c r="D30" s="126" cm="1">
        <f t="array" ref="D30">IF(D24=0,"sd",QUARTILE(IF(INDEX(RTO2CF,0,5)&gt;1,INDEX(RTO2CF,0,5)),1))</f>
        <v>4769.4627583713673</v>
      </c>
    </row>
    <row r="31" spans="1:7" ht="13.5" customHeight="1" x14ac:dyDescent="0.25">
      <c r="A31" s="190">
        <v>2</v>
      </c>
      <c r="B31" s="196" t="s">
        <v>227</v>
      </c>
      <c r="C31" s="126" t="str" cm="1">
        <f t="array" ref="C31">IF(C24=0,"sd",IF(C24=0,"sd",MEDIAN(IF(INDEX(RTO2SF,0,5)&gt;1,INDEX(RTO2SF,0,5)))))</f>
        <v>sd</v>
      </c>
      <c r="D31" s="126" cm="1">
        <f t="array" ref="D31">IF(D24=0,"sd",IF(D24=0,"sd",MEDIAN(IF(INDEX(RTO2CF,0,5)&gt;1,INDEX(RTO2CF,0,5)))))</f>
        <v>5056.5825705133957</v>
      </c>
    </row>
    <row r="32" spans="1:7" ht="13.5" customHeight="1" x14ac:dyDescent="0.25">
      <c r="A32" s="190">
        <v>2</v>
      </c>
      <c r="B32" s="196" t="s">
        <v>233</v>
      </c>
      <c r="C32" s="126" t="str" cm="1">
        <f t="array" ref="C32">IF(C24=0,"sd",QUARTILE(IF(INDEX(RTO2SF,0,5)&gt;1,INDEX(RTO2SF,0,5)),3))</f>
        <v>sd</v>
      </c>
      <c r="D32" s="126" cm="1">
        <f t="array" ref="D32">IF(D24=0,"sd",QUARTILE(IF(INDEX(RTO2CF,0,5)&gt;1,INDEX(RTO2CF,0,5)),3))</f>
        <v>5308.5535157250542</v>
      </c>
    </row>
    <row r="33" spans="1:4" ht="13.5" customHeight="1" x14ac:dyDescent="0.25">
      <c r="A33" s="190">
        <v>2</v>
      </c>
      <c r="B33" s="196" t="s">
        <v>262</v>
      </c>
      <c r="C33" s="103" t="str">
        <f ca="1">'ANVA-MDS Sin Fung.'!$B$91</f>
        <v>sd</v>
      </c>
      <c r="D33" s="103">
        <f ca="1">'ANVA-MDS Con Fung.'!$B$91</f>
        <v>905.23936503250377</v>
      </c>
    </row>
    <row r="34" spans="1:4" ht="13.5" customHeight="1" x14ac:dyDescent="0.25">
      <c r="A34" s="190">
        <v>2</v>
      </c>
      <c r="B34" s="196" t="s">
        <v>230</v>
      </c>
      <c r="C34" s="110" t="str">
        <f ca="1">'ANVA-MDS Sin Fung.'!$B$84</f>
        <v>sd</v>
      </c>
      <c r="D34" s="110">
        <f ca="1">'ANVA-MDS Con Fung.'!$B$84</f>
        <v>0.11118959956563365</v>
      </c>
    </row>
    <row r="35" spans="1:4" ht="13.5" customHeight="1" x14ac:dyDescent="0.25">
      <c r="A35" s="190">
        <v>2</v>
      </c>
      <c r="B35" s="198" t="s">
        <v>261</v>
      </c>
      <c r="C35" s="97"/>
      <c r="D35" s="126"/>
    </row>
    <row r="36" spans="1:4" ht="13.5" customHeight="1" x14ac:dyDescent="0.25">
      <c r="A36" s="190">
        <v>2</v>
      </c>
      <c r="B36" s="195" t="s">
        <v>256</v>
      </c>
      <c r="C36" s="126" t="str">
        <f>IFERROR(AVERAGEIFS(INDEX(CV2SF,0,4),INDEX(CV2SF,0,4),"&gt;1"),"sd")</f>
        <v>sd</v>
      </c>
      <c r="D36" s="126">
        <f>IFERROR(AVERAGEIFS(INDEX(CV2CF,0,4),INDEX(CV2CF,0,4),"&gt;1"),"sd")</f>
        <v>114.6304347826087</v>
      </c>
    </row>
    <row r="37" spans="1:4" ht="13.5" customHeight="1" x14ac:dyDescent="0.25">
      <c r="A37" s="190">
        <v>2</v>
      </c>
      <c r="B37" s="195" t="s">
        <v>257</v>
      </c>
      <c r="C37" s="126" t="str">
        <f>IFERROR(AVERAGEIFS(INDEX(CV2SF,0,5),INDEX(CV2SF,0,5),"&gt;1"),"sd")</f>
        <v>sd</v>
      </c>
      <c r="D37" s="126">
        <f>IFERROR(AVERAGEIFS(INDEX(CV2CF,0,5),INDEX(CV2CF,0,5),"&gt;1"),"sd")</f>
        <v>40.130434782608695</v>
      </c>
    </row>
    <row r="38" spans="1:4" ht="13.5" customHeight="1" x14ac:dyDescent="0.25">
      <c r="A38" s="190">
        <v>2</v>
      </c>
      <c r="B38" s="196" t="s">
        <v>258</v>
      </c>
      <c r="C38" s="126" t="str">
        <f>IFERROR(AVERAGEIFS(INDEX(CV2SF,0,6),INDEX(CV2SF,0,6),"&gt;1"),"sd")</f>
        <v>sd</v>
      </c>
      <c r="D38" s="126">
        <f>IFERROR(AVERAGEIFS(INDEX(CV2CF,0,6),INDEX(CV2CF,0,6),"&gt;1"),"sd")</f>
        <v>154.7608695652174</v>
      </c>
    </row>
    <row r="41" spans="1:4" ht="13.5" customHeight="1" x14ac:dyDescent="0.25">
      <c r="B41" s="200"/>
    </row>
    <row r="42" spans="1:4" ht="13.5" customHeight="1" x14ac:dyDescent="0.25">
      <c r="A42" s="163" t="s">
        <v>244</v>
      </c>
      <c r="B42" s="199" t="s">
        <v>90</v>
      </c>
      <c r="C42" s="197" t="s">
        <v>245</v>
      </c>
      <c r="D42" s="202" t="s">
        <v>246</v>
      </c>
    </row>
    <row r="43" spans="1:4" ht="13.5" customHeight="1" x14ac:dyDescent="0.25">
      <c r="A43" s="191">
        <v>3</v>
      </c>
      <c r="B43" s="196" t="s">
        <v>259</v>
      </c>
      <c r="C43" s="129" cm="1">
        <f t="array" ref="C43">COUNT(IF(INDEX(RTO3SF,0,5)&gt;1,INDEX(RTO3SF,0,5)))</f>
        <v>35</v>
      </c>
      <c r="D43" s="129" cm="1">
        <f t="array" ref="D43">COUNT(IF(INDEX(RTO3CF,0,5)&gt;1,INDEX(RTO3CF,0,5)))</f>
        <v>35</v>
      </c>
    </row>
    <row r="44" spans="1:4" ht="13.5" customHeight="1" x14ac:dyDescent="0.25">
      <c r="A44" s="191">
        <v>3</v>
      </c>
      <c r="B44" s="195" t="s">
        <v>260</v>
      </c>
      <c r="C44" s="126" cm="1">
        <f t="array" ref="C44">IF(C43=0,"sd",AVERAGE(IF(INDEX(RTO3SF,0,5)&gt;1,INDEX(RTO3SF,0,5))))</f>
        <v>4417.6040050019719</v>
      </c>
      <c r="D44" s="126" cm="1">
        <f t="array" ref="D44">IF(D43=0,"sd",AVERAGE(IF(INDEX(RTO3CF,0,5)&gt;1,INDEX(RTO3CF,0,5))))</f>
        <v>4606.9282645513758</v>
      </c>
    </row>
    <row r="45" spans="1:4" ht="13.5" customHeight="1" x14ac:dyDescent="0.25">
      <c r="A45" s="191">
        <v>3</v>
      </c>
      <c r="B45" s="195" t="s">
        <v>223</v>
      </c>
      <c r="C45" s="126" cm="1">
        <f t="array" ref="C45">IF(C43=0,"sd",_xlfn.STDEV.S(IF(INDEX(RTO3SF,0,5)&gt;1,INDEX(RTO3SF,0,5))))</f>
        <v>399.83616308997944</v>
      </c>
      <c r="D45" s="126" cm="1">
        <f t="array" ref="D45">IF(D43=0,"sd",_xlfn.STDEV.S(IF(INDEX(RTO3CF,0,5)&gt;1,INDEX(RTO3CF,0,5))))</f>
        <v>496.6644400445366</v>
      </c>
    </row>
    <row r="46" spans="1:4" ht="13.5" customHeight="1" x14ac:dyDescent="0.25">
      <c r="A46" s="191">
        <v>3</v>
      </c>
      <c r="B46" s="195" t="s">
        <v>224</v>
      </c>
      <c r="C46" s="110">
        <f>IF(C43=0,"sd",C45/C44)</f>
        <v>9.0509733927543592E-2</v>
      </c>
      <c r="D46" s="110">
        <f>IF(D43=0,"sd",D45/D44)</f>
        <v>0.1078081557870539</v>
      </c>
    </row>
    <row r="47" spans="1:4" ht="13.5" customHeight="1" x14ac:dyDescent="0.25">
      <c r="A47" s="191">
        <v>3</v>
      </c>
      <c r="B47" s="196" t="s">
        <v>225</v>
      </c>
      <c r="C47" s="126" cm="1">
        <f t="array" ref="C47">IF(C43=0,"sd",MAX(IF(INDEX(RTO3SF,0,5)&gt;1,INDEX(RTO3SF,0,5))))</f>
        <v>5153.8282534082327</v>
      </c>
      <c r="D47" s="126" cm="1">
        <f t="array" ref="D47">IF(D43=0,"sd",MAX(IF(INDEX(RTO3CF,0,5)&gt;1,INDEX(RTO3CF,0,5))))</f>
        <v>5456.510375975121</v>
      </c>
    </row>
    <row r="48" spans="1:4" ht="13.5" customHeight="1" x14ac:dyDescent="0.25">
      <c r="A48" s="191">
        <v>3</v>
      </c>
      <c r="B48" s="196" t="s">
        <v>226</v>
      </c>
      <c r="C48" s="126" cm="1">
        <f t="array" ref="C48">IF(C43=0,"sd",MIN(IF(INDEX(RTO3SF,0,5)&gt;1,INDEX(RTO3SF,0,5))))</f>
        <v>3486.9912382122507</v>
      </c>
      <c r="D48" s="126" cm="1">
        <f t="array" ref="D48">IF(D43=0,"sd",MIN(IF(INDEX(RTO3CF,0,5)&gt;1,INDEX(RTO3CF,0,5))))</f>
        <v>3356.3450737388152</v>
      </c>
    </row>
    <row r="49" spans="1:4" ht="13.5" customHeight="1" x14ac:dyDescent="0.25">
      <c r="A49" s="191">
        <v>3</v>
      </c>
      <c r="B49" s="196" t="s">
        <v>232</v>
      </c>
      <c r="C49" s="126" cm="1">
        <f t="array" ref="C49">IF(C43=0,"sd",QUARTILE(IF(INDEX(RTO3SF,0,5)&gt;1,INDEX(RTO3SF,0,5)),1))</f>
        <v>4165.9158348922811</v>
      </c>
      <c r="D49" s="126" cm="1">
        <f t="array" ref="D49">IF(D43=0,"sd",QUARTILE(IF(INDEX(RTO3CF,0,5)&gt;1,INDEX(RTO3CF,0,5)),1))</f>
        <v>4289.105122687708</v>
      </c>
    </row>
    <row r="50" spans="1:4" ht="13.5" customHeight="1" x14ac:dyDescent="0.25">
      <c r="A50" s="191">
        <v>3</v>
      </c>
      <c r="B50" s="196" t="s">
        <v>227</v>
      </c>
      <c r="C50" s="126" cm="1">
        <f t="array" ref="C50">IF(C43=0,"sd",IF(C43=0,"sd",MEDIAN(IF(INDEX(RTO3SF,0,5)&gt;1,INDEX(RTO3SF,0,5)))))</f>
        <v>4452.4498652403881</v>
      </c>
      <c r="D50" s="126" cm="1">
        <f t="array" ref="D50">IF(D43=0,"sd",IF(D43=0,"sd",MEDIAN(IF(INDEX(RTO3CF,0,5)&gt;1,INDEX(RTO3CF,0,5)))))</f>
        <v>4676.8508215099309</v>
      </c>
    </row>
    <row r="51" spans="1:4" ht="13.5" customHeight="1" x14ac:dyDescent="0.25">
      <c r="A51" s="191">
        <v>3</v>
      </c>
      <c r="B51" s="196" t="s">
        <v>233</v>
      </c>
      <c r="C51" s="126" cm="1">
        <f t="array" ref="C51">IF(C43=0,"sd",QUARTILE(IF(INDEX(RTO3SF,0,5)&gt;1,INDEX(RTO3SF,0,5)),3))</f>
        <v>4641.1877922363219</v>
      </c>
      <c r="D51" s="126" cm="1">
        <f t="array" ref="D51">IF(D43=0,"sd",QUARTILE(IF(INDEX(RTO3CF,0,5)&gt;1,INDEX(RTO3CF,0,5)),3))</f>
        <v>4978.9544567229896</v>
      </c>
    </row>
    <row r="52" spans="1:4" ht="13.5" customHeight="1" x14ac:dyDescent="0.25">
      <c r="A52" s="191">
        <v>3</v>
      </c>
      <c r="B52" s="196" t="s">
        <v>262</v>
      </c>
      <c r="C52" s="103">
        <f ca="1">'ANVA-MDS Sin Fung.'!$B$159</f>
        <v>853.69172829217416</v>
      </c>
      <c r="D52" s="103">
        <f ca="1">'ANVA-MDS Con Fung.'!$B$159</f>
        <v>727.62084283632669</v>
      </c>
    </row>
    <row r="53" spans="1:4" ht="13.5" customHeight="1" x14ac:dyDescent="0.25">
      <c r="A53" s="191">
        <v>3</v>
      </c>
      <c r="B53" s="196" t="s">
        <v>230</v>
      </c>
      <c r="C53" s="110">
        <f ca="1">'ANVA-MDS Sin Fung.'!$B$151</f>
        <v>0.11860826402178612</v>
      </c>
      <c r="D53" s="110">
        <f ca="1">'ANVA-MDS Con Fung.'!$B$151</f>
        <v>9.6938063637566865E-2</v>
      </c>
    </row>
    <row r="54" spans="1:4" ht="13.5" customHeight="1" x14ac:dyDescent="0.25">
      <c r="A54" s="191">
        <v>3</v>
      </c>
      <c r="B54" s="198" t="s">
        <v>261</v>
      </c>
      <c r="C54" s="97"/>
      <c r="D54" s="126"/>
    </row>
    <row r="55" spans="1:4" ht="13.5" customHeight="1" x14ac:dyDescent="0.25">
      <c r="A55" s="191">
        <v>3</v>
      </c>
      <c r="B55" s="195" t="s">
        <v>256</v>
      </c>
      <c r="C55" s="126">
        <f>IFERROR(AVERAGEIFS(INDEX(CV3SF,0,4),INDEX(CV3SF,0,4),"&gt;1"),"sd")</f>
        <v>96.2</v>
      </c>
      <c r="D55" s="126">
        <f>IFERROR(AVERAGEIFS(INDEX(CV3CF,0,4),INDEX(CV3CF,0,4),"&gt;1"),"sd")</f>
        <v>96.171428571428578</v>
      </c>
    </row>
    <row r="56" spans="1:4" ht="13.5" customHeight="1" x14ac:dyDescent="0.25">
      <c r="A56" s="191">
        <v>3</v>
      </c>
      <c r="B56" s="195" t="s">
        <v>257</v>
      </c>
      <c r="C56" s="126">
        <f>IFERROR(AVERAGEIFS(INDEX(CV3SF,0,5),INDEX(CV3SF,0,5),"&gt;1"),"sd")</f>
        <v>39.571428571428569</v>
      </c>
      <c r="D56" s="126">
        <f>IFERROR(AVERAGEIFS(INDEX(CV3CF,0,5),INDEX(CV3CF,0,5),"&gt;1"),"sd")</f>
        <v>39.314285714285717</v>
      </c>
    </row>
    <row r="57" spans="1:4" ht="13.5" customHeight="1" x14ac:dyDescent="0.25">
      <c r="A57" s="191">
        <v>3</v>
      </c>
      <c r="B57" s="196" t="s">
        <v>258</v>
      </c>
      <c r="C57" s="126">
        <f>IFERROR(AVERAGEIFS(INDEX(CV3SF,0,6),INDEX(CV3SF,0,6),"&gt;1"),"sd")</f>
        <v>135.77142857142857</v>
      </c>
      <c r="D57" s="126">
        <f>IFERROR(AVERAGEIFS(INDEX(CV3CF,0,6),INDEX(CV3CF,0,6),"&gt;1"),"sd")</f>
        <v>135.48571428571429</v>
      </c>
    </row>
    <row r="60" spans="1:4" ht="13.5" customHeight="1" x14ac:dyDescent="0.25">
      <c r="B60" s="200"/>
    </row>
    <row r="61" spans="1:4" ht="13.5" customHeight="1" x14ac:dyDescent="0.25">
      <c r="A61" s="163" t="s">
        <v>244</v>
      </c>
      <c r="B61" s="199" t="s">
        <v>90</v>
      </c>
      <c r="C61" s="197" t="s">
        <v>245</v>
      </c>
      <c r="D61" s="202" t="s">
        <v>246</v>
      </c>
    </row>
    <row r="62" spans="1:4" ht="13.5" customHeight="1" x14ac:dyDescent="0.25">
      <c r="A62" s="193">
        <v>4</v>
      </c>
      <c r="B62" s="196" t="s">
        <v>259</v>
      </c>
      <c r="C62" s="129" cm="1">
        <f t="array" ref="C62">COUNT(IF(INDEX(RTO4SF,0,5)&gt;1,INDEX(RTO4SF,0,5)))</f>
        <v>0</v>
      </c>
      <c r="D62" s="129" cm="1">
        <f t="array" ref="D62">COUNT(IF(INDEX(RTO4CF,0,5)&gt;1,INDEX(RTO4CF,0,5)))</f>
        <v>20</v>
      </c>
    </row>
    <row r="63" spans="1:4" ht="13.5" customHeight="1" x14ac:dyDescent="0.25">
      <c r="A63" s="193">
        <v>4</v>
      </c>
      <c r="B63" s="195" t="s">
        <v>260</v>
      </c>
      <c r="C63" s="126" t="str" cm="1">
        <f t="array" ref="C63">IF(C62=0,"sd",AVERAGE(IF(INDEX(RTO4SF,0,5)&gt;1,INDEX(RTO4SF,0,5))))</f>
        <v>sd</v>
      </c>
      <c r="D63" s="126" cm="1">
        <f t="array" ref="D63">IF(D62=0,"sd",AVERAGE(IF(INDEX(RTO4CF,0,5)&gt;1,INDEX(RTO4CF,0,5))))</f>
        <v>4182.6510079087348</v>
      </c>
    </row>
    <row r="64" spans="1:4" ht="13.5" customHeight="1" x14ac:dyDescent="0.25">
      <c r="A64" s="193">
        <v>4</v>
      </c>
      <c r="B64" s="195" t="s">
        <v>223</v>
      </c>
      <c r="C64" s="126" t="str" cm="1">
        <f t="array" ref="C64">IF(C62=0,"sd",_xlfn.STDEV.S(IF(INDEX(RTO4SF,0,5)&gt;1,INDEX(RTO4SF,0,5))))</f>
        <v>sd</v>
      </c>
      <c r="D64" s="126" cm="1">
        <f t="array" ref="D64">IF(D62=0,"sd",_xlfn.STDEV.S(IF(INDEX(RTO4CF,0,5)&gt;1,INDEX(RTO4CF,0,5))))</f>
        <v>505.20654983819441</v>
      </c>
    </row>
    <row r="65" spans="1:4" ht="13.5" customHeight="1" x14ac:dyDescent="0.25">
      <c r="A65" s="193">
        <v>4</v>
      </c>
      <c r="B65" s="195" t="s">
        <v>224</v>
      </c>
      <c r="C65" s="110" t="str">
        <f>IF(C62=0,"sd",C64/C63)</f>
        <v>sd</v>
      </c>
      <c r="D65" s="110">
        <f>IF(D62=0,"sd",D64/D63)</f>
        <v>0.12078620685372228</v>
      </c>
    </row>
    <row r="66" spans="1:4" ht="13.5" customHeight="1" x14ac:dyDescent="0.25">
      <c r="A66" s="193">
        <v>4</v>
      </c>
      <c r="B66" s="196" t="s">
        <v>225</v>
      </c>
      <c r="C66" s="126" t="str" cm="1">
        <f t="array" ref="C66">IF(C62=0,"sd",MAX(IF(INDEX(RTO4SF,0,5)&gt;1,INDEX(RTO4SF,0,5))))</f>
        <v>sd</v>
      </c>
      <c r="D66" s="126" cm="1">
        <f t="array" ref="D66">IF(D62=0,"sd",MAX(IF(INDEX(RTO4CF,0,5)&gt;1,INDEX(RTO4CF,0,5))))</f>
        <v>5157.0635535093397</v>
      </c>
    </row>
    <row r="67" spans="1:4" ht="13.5" customHeight="1" x14ac:dyDescent="0.25">
      <c r="A67" s="193">
        <v>4</v>
      </c>
      <c r="B67" s="196" t="s">
        <v>226</v>
      </c>
      <c r="C67" s="126" t="str" cm="1">
        <f t="array" ref="C67">IF(C62=0,"sd",MIN(IF(INDEX(RTO4SF,0,5)&gt;1,INDEX(RTO4SF,0,5))))</f>
        <v>sd</v>
      </c>
      <c r="D67" s="126" cm="1">
        <f t="array" ref="D67">IF(D62=0,"sd",MIN(IF(INDEX(RTO4CF,0,5)&gt;1,INDEX(RTO4CF,0,5))))</f>
        <v>3285.9736752070771</v>
      </c>
    </row>
    <row r="68" spans="1:4" ht="13.5" customHeight="1" x14ac:dyDescent="0.25">
      <c r="A68" s="193">
        <v>4</v>
      </c>
      <c r="B68" s="196" t="s">
        <v>232</v>
      </c>
      <c r="C68" s="126" t="str" cm="1">
        <f t="array" ref="C68">IF(C62=0,"sd",QUARTILE(IF(INDEX(RTO4SF,0,5)&gt;1,INDEX(RTO4SF,0,5)),1))</f>
        <v>sd</v>
      </c>
      <c r="D68" s="126" cm="1">
        <f t="array" ref="D68">IF(D62=0,"sd",QUARTILE(IF(INDEX(RTO4CF,0,5)&gt;1,INDEX(RTO4CF,0,5)),1))</f>
        <v>3900.7015999461837</v>
      </c>
    </row>
    <row r="69" spans="1:4" ht="13.5" customHeight="1" x14ac:dyDescent="0.25">
      <c r="A69" s="193">
        <v>4</v>
      </c>
      <c r="B69" s="196" t="s">
        <v>227</v>
      </c>
      <c r="C69" s="126" t="str" cm="1">
        <f t="array" ref="C69">IF(C62=0,"sd",IF(C62=0,"sd",MEDIAN(IF(INDEX(RTO4SF,0,5)&gt;1,INDEX(RTO4SF,0,5)))))</f>
        <v>sd</v>
      </c>
      <c r="D69" s="126" cm="1">
        <f t="array" ref="D69">IF(D62=0,"sd",IF(D62=0,"sd",MEDIAN(IF(INDEX(RTO4CF,0,5)&gt;1,INDEX(RTO4CF,0,5)))))</f>
        <v>4139.9590639497619</v>
      </c>
    </row>
    <row r="70" spans="1:4" ht="13.5" customHeight="1" x14ac:dyDescent="0.25">
      <c r="A70" s="193">
        <v>4</v>
      </c>
      <c r="B70" s="196" t="s">
        <v>233</v>
      </c>
      <c r="C70" s="126" t="str" cm="1">
        <f t="array" ref="C70">IF(C62=0,"sd",QUARTILE(IF(INDEX(RTO4SF,0,5)&gt;1,INDEX(RTO4SF,0,5)),3))</f>
        <v>sd</v>
      </c>
      <c r="D70" s="126" cm="1">
        <f t="array" ref="D70">IF(D62=0,"sd",QUARTILE(IF(INDEX(RTO4CF,0,5)&gt;1,INDEX(RTO4CF,0,5)),3))</f>
        <v>4614.1497541394347</v>
      </c>
    </row>
    <row r="71" spans="1:4" ht="13.5" customHeight="1" x14ac:dyDescent="0.25">
      <c r="A71" s="193">
        <v>4</v>
      </c>
      <c r="B71" s="196" t="s">
        <v>262</v>
      </c>
      <c r="C71" s="103" t="str">
        <f ca="1">'ANVA-MDS Sin Fung.'!$B$224</f>
        <v>sd</v>
      </c>
      <c r="D71" s="103">
        <f ca="1">'ANVA-MDS Con Fung.'!$B$224</f>
        <v>619.48293557983595</v>
      </c>
    </row>
    <row r="72" spans="1:4" ht="13.5" customHeight="1" x14ac:dyDescent="0.25">
      <c r="A72" s="193">
        <v>4</v>
      </c>
      <c r="B72" s="196" t="s">
        <v>230</v>
      </c>
      <c r="C72" s="110" t="str">
        <f ca="1">'ANVA-MDS Sin Fung.'!$B$216</f>
        <v>sd</v>
      </c>
      <c r="D72" s="110">
        <f ca="1">'ANVA-MDS Con Fung.'!$B$216</f>
        <v>8.9604180285394103E-2</v>
      </c>
    </row>
    <row r="73" spans="1:4" ht="13.5" customHeight="1" x14ac:dyDescent="0.25">
      <c r="A73" s="193">
        <v>4</v>
      </c>
      <c r="B73" s="198" t="s">
        <v>261</v>
      </c>
      <c r="C73" s="97"/>
      <c r="D73" s="126"/>
    </row>
    <row r="74" spans="1:4" ht="13.5" customHeight="1" x14ac:dyDescent="0.25">
      <c r="A74" s="193">
        <v>4</v>
      </c>
      <c r="B74" s="195" t="s">
        <v>256</v>
      </c>
      <c r="C74" s="126" t="str">
        <f>IFERROR(AVERAGEIFS(INDEX(CV4SF,0,4),INDEX(CV4SF,0,4),"&gt;1"),"sd")</f>
        <v>sd</v>
      </c>
      <c r="D74" s="126">
        <f>IFERROR(AVERAGEIFS(INDEX(CV4CF,0,4),INDEX(CV4CF,0,4),"&gt;1"),"sd")</f>
        <v>79.55</v>
      </c>
    </row>
    <row r="75" spans="1:4" ht="13.5" customHeight="1" x14ac:dyDescent="0.25">
      <c r="A75" s="193">
        <v>4</v>
      </c>
      <c r="B75" s="195" t="s">
        <v>257</v>
      </c>
      <c r="C75" s="126" t="str">
        <f>IFERROR(AVERAGEIFS(INDEX(CV4SF,0,5),INDEX(CV4SF,0,5),"&gt;1"),"sd")</f>
        <v>sd</v>
      </c>
      <c r="D75" s="126">
        <f>IFERROR(AVERAGEIFS(INDEX(CV4CF,0,5),INDEX(CV4CF,0,5),"&gt;1"),"sd")</f>
        <v>38.25</v>
      </c>
    </row>
    <row r="76" spans="1:4" ht="13.5" customHeight="1" x14ac:dyDescent="0.25">
      <c r="A76" s="193">
        <v>4</v>
      </c>
      <c r="B76" s="196" t="s">
        <v>258</v>
      </c>
      <c r="C76" s="126" t="str">
        <f>IFERROR(AVERAGEIFS(INDEX(CV4SF,0,6),INDEX(CV4SF,0,6),"&gt;1"),"sd")</f>
        <v>sd</v>
      </c>
      <c r="D76" s="126">
        <f>IFERROR(AVERAGEIFS(INDEX(CV4CF,0,6),INDEX(CV4CF,0,6),"&gt;1"),"sd")</f>
        <v>117.8</v>
      </c>
    </row>
    <row r="79" spans="1:4" ht="13.5" customHeight="1" x14ac:dyDescent="0.25">
      <c r="B79" s="201"/>
    </row>
    <row r="80" spans="1:4" ht="13.5" customHeight="1" x14ac:dyDescent="0.25">
      <c r="B80" s="201"/>
    </row>
    <row r="81" spans="2:2" ht="13.5" customHeight="1" x14ac:dyDescent="0.25">
      <c r="B81" s="201"/>
    </row>
    <row r="82" spans="2:2" ht="13.5" customHeight="1" x14ac:dyDescent="0.25">
      <c r="B82" s="201"/>
    </row>
    <row r="83" spans="2:2" ht="13.5" customHeight="1" x14ac:dyDescent="0.25">
      <c r="B83" s="201"/>
    </row>
    <row r="84" spans="2:2" ht="13.5" customHeight="1" x14ac:dyDescent="0.25">
      <c r="B84" s="201"/>
    </row>
    <row r="85" spans="2:2" ht="13.5" customHeight="1" x14ac:dyDescent="0.25">
      <c r="B85" s="201"/>
    </row>
    <row r="86" spans="2:2" ht="13.5" customHeight="1" x14ac:dyDescent="0.25">
      <c r="B86" s="201"/>
    </row>
    <row r="87" spans="2:2" ht="13.5" customHeight="1" x14ac:dyDescent="0.25">
      <c r="B87" s="201"/>
    </row>
    <row r="88" spans="2:2" ht="13.5" customHeight="1" x14ac:dyDescent="0.25">
      <c r="B88" s="201"/>
    </row>
    <row r="89" spans="2:2" ht="13.5" customHeight="1" x14ac:dyDescent="0.25">
      <c r="B89" s="201"/>
    </row>
    <row r="90" spans="2:2" ht="13.5" customHeight="1" x14ac:dyDescent="0.25">
      <c r="B90" s="201"/>
    </row>
    <row r="91" spans="2:2" ht="13.5" customHeight="1" x14ac:dyDescent="0.25">
      <c r="B91" s="201"/>
    </row>
    <row r="92" spans="2:2" ht="13.5" customHeight="1" x14ac:dyDescent="0.25">
      <c r="B92" s="201"/>
    </row>
    <row r="93" spans="2:2" ht="13.5" customHeight="1" x14ac:dyDescent="0.25">
      <c r="B93" s="201"/>
    </row>
    <row r="94" spans="2:2" ht="13.5" customHeight="1" x14ac:dyDescent="0.25">
      <c r="B94" s="201"/>
    </row>
    <row r="95" spans="2:2" ht="13.5" customHeight="1" x14ac:dyDescent="0.25">
      <c r="B95" s="201"/>
    </row>
    <row r="96" spans="2:2" ht="13.5" customHeight="1" x14ac:dyDescent="0.25">
      <c r="B96" s="201"/>
    </row>
    <row r="97" spans="2:2" ht="13.5" customHeight="1" x14ac:dyDescent="0.25">
      <c r="B97" s="201"/>
    </row>
    <row r="98" spans="2:2" ht="13.5" customHeight="1" x14ac:dyDescent="0.25">
      <c r="B98" s="201"/>
    </row>
    <row r="99" spans="2:2" ht="13.5" customHeight="1" x14ac:dyDescent="0.25">
      <c r="B99" s="201"/>
    </row>
    <row r="100" spans="2:2" ht="13.5" customHeight="1" x14ac:dyDescent="0.25">
      <c r="B100" s="201"/>
    </row>
    <row r="101" spans="2:2" ht="13.5" customHeight="1" x14ac:dyDescent="0.25">
      <c r="B101" s="201"/>
    </row>
    <row r="102" spans="2:2" ht="13.5" customHeight="1" x14ac:dyDescent="0.25">
      <c r="B102" s="201"/>
    </row>
    <row r="103" spans="2:2" ht="13.5" customHeight="1" x14ac:dyDescent="0.25">
      <c r="B103" s="201"/>
    </row>
    <row r="104" spans="2:2" ht="13.5" customHeight="1" x14ac:dyDescent="0.25">
      <c r="B104" s="201"/>
    </row>
    <row r="105" spans="2:2" ht="13.5" customHeight="1" x14ac:dyDescent="0.25">
      <c r="B105" s="201"/>
    </row>
    <row r="106" spans="2:2" ht="13.5" customHeight="1" x14ac:dyDescent="0.25">
      <c r="B106" s="201"/>
    </row>
    <row r="107" spans="2:2" ht="13.5" customHeight="1" x14ac:dyDescent="0.25">
      <c r="B107" s="201"/>
    </row>
    <row r="108" spans="2:2" ht="13.5" customHeight="1" x14ac:dyDescent="0.25">
      <c r="B108" s="201"/>
    </row>
    <row r="109" spans="2:2" ht="13.5" customHeight="1" x14ac:dyDescent="0.25">
      <c r="B109" s="201"/>
    </row>
    <row r="110" spans="2:2" ht="13.5" customHeight="1" x14ac:dyDescent="0.25">
      <c r="B110" s="201"/>
    </row>
    <row r="111" spans="2:2" ht="13.5" customHeight="1" x14ac:dyDescent="0.25">
      <c r="B111" s="201"/>
    </row>
    <row r="112" spans="2:2" ht="13.5" customHeight="1" x14ac:dyDescent="0.25">
      <c r="B112" s="201"/>
    </row>
  </sheetData>
  <pageMargins left="0.75" right="0.75" top="1" bottom="1" header="0" footer="0"/>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dimension ref="A1:CV290"/>
  <sheetViews>
    <sheetView zoomScale="80" zoomScaleNormal="80" workbookViewId="0">
      <pane xSplit="1" ySplit="5" topLeftCell="B6" activePane="bottomRight" state="frozen"/>
      <selection pane="topRight" activeCell="B1" sqref="B1"/>
      <selection pane="bottomLeft" activeCell="A6" sqref="A6"/>
      <selection pane="bottomRight"/>
    </sheetView>
  </sheetViews>
  <sheetFormatPr baseColWidth="10" defaultColWidth="11.42578125" defaultRowHeight="12.75" customHeight="1" x14ac:dyDescent="0.25"/>
  <cols>
    <col min="1" max="1" width="11.42578125" style="1"/>
    <col min="2" max="2" width="22.7109375" style="1" customWidth="1"/>
    <col min="3" max="5" width="20.7109375" style="1" customWidth="1"/>
    <col min="6" max="7" width="10.7109375" style="1" customWidth="1"/>
    <col min="8" max="9" width="10.7109375" style="4" customWidth="1"/>
    <col min="10" max="10" width="10.7109375" style="1" customWidth="1"/>
    <col min="11" max="11" width="3.7109375" style="1" customWidth="1"/>
    <col min="12" max="12" width="19.5703125" style="1" customWidth="1"/>
    <col min="13" max="13" width="9.85546875" style="17" customWidth="1"/>
    <col min="14" max="76" width="3.28515625" style="4" customWidth="1"/>
    <col min="77" max="96" width="10.7109375" style="1" customWidth="1"/>
    <col min="97" max="16384" width="11.42578125" style="1"/>
  </cols>
  <sheetData>
    <row r="1" spans="1:100" ht="12.75" customHeight="1" x14ac:dyDescent="0.25">
      <c r="A1" s="86" t="s">
        <v>228</v>
      </c>
    </row>
    <row r="2" spans="1:100" ht="12.75" customHeight="1" x14ac:dyDescent="0.25">
      <c r="A2" s="111" t="s">
        <v>242</v>
      </c>
    </row>
    <row r="3" spans="1:100" ht="12.75" customHeight="1" x14ac:dyDescent="0.25">
      <c r="A3" s="154" t="s">
        <v>229</v>
      </c>
    </row>
    <row r="4" spans="1:100" ht="15" x14ac:dyDescent="0.25"/>
    <row r="5" spans="1:100" s="92" customFormat="1" ht="12.75" customHeight="1" x14ac:dyDescent="0.25">
      <c r="A5" s="205" t="s">
        <v>244</v>
      </c>
      <c r="B5" s="219" t="s">
        <v>246</v>
      </c>
      <c r="C5" s="161"/>
      <c r="D5" s="161"/>
      <c r="E5" s="161"/>
      <c r="F5" s="161"/>
      <c r="G5" s="161"/>
      <c r="H5" s="161"/>
      <c r="I5" s="161"/>
      <c r="J5" s="161"/>
      <c r="K5" s="161"/>
      <c r="L5" s="216"/>
      <c r="M5" s="217"/>
      <c r="N5" s="218">
        <v>1</v>
      </c>
      <c r="O5" s="218">
        <f>N5+1</f>
        <v>2</v>
      </c>
      <c r="P5" s="218">
        <f t="shared" ref="P5:BU5" si="0">O5+1</f>
        <v>3</v>
      </c>
      <c r="Q5" s="218">
        <f t="shared" si="0"/>
        <v>4</v>
      </c>
      <c r="R5" s="218">
        <f t="shared" si="0"/>
        <v>5</v>
      </c>
      <c r="S5" s="218">
        <f t="shared" si="0"/>
        <v>6</v>
      </c>
      <c r="T5" s="218">
        <f t="shared" si="0"/>
        <v>7</v>
      </c>
      <c r="U5" s="218">
        <f t="shared" si="0"/>
        <v>8</v>
      </c>
      <c r="V5" s="218">
        <f t="shared" si="0"/>
        <v>9</v>
      </c>
      <c r="W5" s="218">
        <f t="shared" si="0"/>
        <v>10</v>
      </c>
      <c r="X5" s="218">
        <f t="shared" si="0"/>
        <v>11</v>
      </c>
      <c r="Y5" s="218">
        <f t="shared" si="0"/>
        <v>12</v>
      </c>
      <c r="Z5" s="218">
        <f t="shared" si="0"/>
        <v>13</v>
      </c>
      <c r="AA5" s="218">
        <f t="shared" si="0"/>
        <v>14</v>
      </c>
      <c r="AB5" s="218">
        <f t="shared" si="0"/>
        <v>15</v>
      </c>
      <c r="AC5" s="218">
        <f t="shared" si="0"/>
        <v>16</v>
      </c>
      <c r="AD5" s="218">
        <f t="shared" si="0"/>
        <v>17</v>
      </c>
      <c r="AE5" s="218">
        <f t="shared" si="0"/>
        <v>18</v>
      </c>
      <c r="AF5" s="218">
        <f t="shared" si="0"/>
        <v>19</v>
      </c>
      <c r="AG5" s="218">
        <f t="shared" si="0"/>
        <v>20</v>
      </c>
      <c r="AH5" s="218">
        <f t="shared" si="0"/>
        <v>21</v>
      </c>
      <c r="AI5" s="218">
        <f t="shared" si="0"/>
        <v>22</v>
      </c>
      <c r="AJ5" s="218">
        <f t="shared" si="0"/>
        <v>23</v>
      </c>
      <c r="AK5" s="218">
        <f t="shared" si="0"/>
        <v>24</v>
      </c>
      <c r="AL5" s="218">
        <f t="shared" si="0"/>
        <v>25</v>
      </c>
      <c r="AM5" s="218">
        <f t="shared" si="0"/>
        <v>26</v>
      </c>
      <c r="AN5" s="218">
        <f t="shared" si="0"/>
        <v>27</v>
      </c>
      <c r="AO5" s="218">
        <f t="shared" si="0"/>
        <v>28</v>
      </c>
      <c r="AP5" s="218">
        <f t="shared" si="0"/>
        <v>29</v>
      </c>
      <c r="AQ5" s="218">
        <f t="shared" si="0"/>
        <v>30</v>
      </c>
      <c r="AR5" s="218">
        <f t="shared" si="0"/>
        <v>31</v>
      </c>
      <c r="AS5" s="218">
        <f t="shared" si="0"/>
        <v>32</v>
      </c>
      <c r="AT5" s="218">
        <f t="shared" si="0"/>
        <v>33</v>
      </c>
      <c r="AU5" s="218">
        <f t="shared" si="0"/>
        <v>34</v>
      </c>
      <c r="AV5" s="218">
        <f t="shared" si="0"/>
        <v>35</v>
      </c>
      <c r="AW5" s="218">
        <f t="shared" si="0"/>
        <v>36</v>
      </c>
      <c r="AX5" s="218">
        <f t="shared" si="0"/>
        <v>37</v>
      </c>
      <c r="AY5" s="218">
        <f t="shared" si="0"/>
        <v>38</v>
      </c>
      <c r="AZ5" s="218">
        <f t="shared" si="0"/>
        <v>39</v>
      </c>
      <c r="BA5" s="218">
        <f t="shared" si="0"/>
        <v>40</v>
      </c>
      <c r="BB5" s="218">
        <f t="shared" si="0"/>
        <v>41</v>
      </c>
      <c r="BC5" s="218">
        <f t="shared" si="0"/>
        <v>42</v>
      </c>
      <c r="BD5" s="218">
        <f t="shared" si="0"/>
        <v>43</v>
      </c>
      <c r="BE5" s="218">
        <f t="shared" si="0"/>
        <v>44</v>
      </c>
      <c r="BF5" s="218">
        <f t="shared" si="0"/>
        <v>45</v>
      </c>
      <c r="BG5" s="218">
        <f t="shared" si="0"/>
        <v>46</v>
      </c>
      <c r="BH5" s="218">
        <f t="shared" si="0"/>
        <v>47</v>
      </c>
      <c r="BI5" s="218">
        <f t="shared" si="0"/>
        <v>48</v>
      </c>
      <c r="BJ5" s="218">
        <f t="shared" si="0"/>
        <v>49</v>
      </c>
      <c r="BK5" s="218">
        <f t="shared" si="0"/>
        <v>50</v>
      </c>
      <c r="BL5" s="218">
        <f t="shared" si="0"/>
        <v>51</v>
      </c>
      <c r="BM5" s="218">
        <f t="shared" si="0"/>
        <v>52</v>
      </c>
      <c r="BN5" s="218">
        <f t="shared" si="0"/>
        <v>53</v>
      </c>
      <c r="BO5" s="218">
        <f t="shared" si="0"/>
        <v>54</v>
      </c>
      <c r="BP5" s="218">
        <f t="shared" si="0"/>
        <v>55</v>
      </c>
      <c r="BQ5" s="218">
        <f t="shared" si="0"/>
        <v>56</v>
      </c>
      <c r="BR5" s="218">
        <f t="shared" si="0"/>
        <v>57</v>
      </c>
      <c r="BS5" s="218">
        <f t="shared" si="0"/>
        <v>58</v>
      </c>
      <c r="BT5" s="218">
        <f t="shared" si="0"/>
        <v>59</v>
      </c>
      <c r="BU5" s="218">
        <f t="shared" si="0"/>
        <v>60</v>
      </c>
      <c r="BV5" s="155"/>
      <c r="BW5" s="155"/>
      <c r="BX5" s="155"/>
    </row>
    <row r="6" spans="1:100" ht="103.5" customHeight="1" x14ac:dyDescent="0.25">
      <c r="A6" s="204">
        <v>1</v>
      </c>
      <c r="K6" s="4"/>
      <c r="L6" s="66" t="s">
        <v>1</v>
      </c>
      <c r="M6" s="67" t="s">
        <v>40</v>
      </c>
      <c r="N6" s="124" t="str" cm="1">
        <f t="array" aca="1" ref="N6" ca="1">INDEX($CN$7:$CN$66,N$5,1)</f>
        <v>IS TERO</v>
      </c>
      <c r="O6" s="124" t="str" cm="1">
        <f t="array" aca="1" ref="O6" ca="1">INDEX($CN$7:$CN$66,O$5,1)</f>
        <v>JACARANDÁ</v>
      </c>
      <c r="P6" s="124" t="str" cm="1">
        <f t="array" aca="1" ref="P6" ca="1">INDEX($CN$7:$CN$66,P$5,1)</f>
        <v>ARAUCARIA</v>
      </c>
      <c r="Q6" s="124" t="str" cm="1">
        <f t="array" aca="1" ref="Q6" ca="1">INDEX($CN$7:$CN$66,Q$5,1)</f>
        <v>PEHUÉN</v>
      </c>
      <c r="R6" s="124" t="str" cm="1">
        <f t="array" aca="1" ref="R6" ca="1">INDEX($CN$7:$CN$66,R$5,1)</f>
        <v>LG BAYO</v>
      </c>
      <c r="S6" s="124" t="str" cm="1">
        <f t="array" aca="1" ref="S6" ca="1">INDEX($CN$7:$CN$66,S$5,1)</f>
        <v>BAGUETTE 820</v>
      </c>
      <c r="T6" s="124" t="str" cm="1">
        <f t="array" aca="1" ref="T6" ca="1">INDEX($CN$7:$CN$66,T$5,1)</f>
        <v>SY 134</v>
      </c>
      <c r="U6" s="124" t="str" cm="1">
        <f t="array" aca="1" ref="U6" ca="1">INDEX($CN$7:$CN$66,U$5,1)</f>
        <v>ARAZÁ</v>
      </c>
      <c r="V6" s="124" t="str" cm="1">
        <f t="array" aca="1" ref="V6" ca="1">INDEX($CN$7:$CN$66,V$5,1)</f>
        <v>FRESNO</v>
      </c>
      <c r="W6" s="124" t="str" cm="1">
        <f t="array" aca="1" ref="W6" ca="1">INDEX($CN$7:$CN$66,W$5,1)</f>
        <v>ACA 364</v>
      </c>
      <c r="X6" s="124" t="str" cm="1">
        <f t="array" aca="1" ref="X6" ca="1">INDEX($CN$7:$CN$66,X$5,1)</f>
        <v>LIMAY</v>
      </c>
      <c r="Y6" s="124" t="str" cm="1">
        <f t="array" aca="1" ref="Y6" ca="1">INDEX($CN$7:$CN$66,Y$5,1)</f>
        <v>LG LOBUNO</v>
      </c>
      <c r="Z6" s="124" t="str" cm="1">
        <f t="array" aca="1" ref="Z6" ca="1">INDEX($CN$7:$CN$66,Z$5,1)</f>
        <v>ACA 308</v>
      </c>
      <c r="AA6" s="124" t="str" cm="1">
        <f t="array" aca="1" ref="AA6" ca="1">INDEX($CN$7:$CN$66,AA$5,1)</f>
        <v>SY 109</v>
      </c>
      <c r="AB6" s="124" t="str" cm="1">
        <f t="array" aca="1" ref="AB6" ca="1">INDEX($CN$7:$CN$66,AB$5,1)</f>
        <v>MS INTA BONAERENSE 324</v>
      </c>
      <c r="AC6" s="124" t="str" cm="1">
        <f t="array" aca="1" ref="AC6" ca="1">INDEX($CN$7:$CN$66,AC$5,1)</f>
        <v>KLEIN EXTREMO</v>
      </c>
      <c r="AD6" s="124" t="str" cm="1">
        <f t="array" aca="1" ref="AD6" ca="1">INDEX($CN$7:$CN$66,AD$5,1)</f>
        <v>KLEIN EMBLEMA</v>
      </c>
      <c r="AE6" s="124" t="str" cm="1">
        <f t="array" aca="1" ref="AE6" ca="1">INDEX($CN$7:$CN$66,AE$5,1)</f>
        <v>IS CARPINTERO</v>
      </c>
      <c r="AF6" s="124" t="str" cm="1">
        <f t="array" aca="1" ref="AF6" ca="1">INDEX($CN$7:$CN$66,AF$5,1)</f>
        <v>765</v>
      </c>
      <c r="AG6" s="124" t="str" cm="1">
        <f t="array" aca="1" ref="AG6" ca="1">INDEX($CN$7:$CN$66,AG$5,1)</f>
        <v>NEO 50T23</v>
      </c>
      <c r="AH6" s="124" t="str" cm="1">
        <f t="array" aca="1" ref="AH6" ca="1">INDEX($CN$7:$CN$66,AH$5,1)</f>
        <v>BUCK PACÍFICO</v>
      </c>
      <c r="AI6" s="124" t="str" cm="1">
        <f t="array" aca="1" ref="AI6" ca="1">INDEX($CN$7:$CN$66,AI$5,1)</f>
        <v>MS INTA BONAERENSE 122</v>
      </c>
      <c r="AJ6" s="124" t="str" cm="1">
        <f t="array" aca="1" ref="AJ6" ca="1">INDEX($CN$7:$CN$66,AJ$5,1)</f>
        <v>LG AZULEJO</v>
      </c>
      <c r="AK6" s="124" t="str" cm="1">
        <f t="array" aca="1" ref="AK6" ca="1">INDEX($CN$7:$CN$66,AK$5,1)</f>
        <v>SARANDÍ</v>
      </c>
      <c r="AL6" s="124" t="str" cm="1">
        <f t="array" aca="1" ref="AL6" ca="1">INDEX($CN$7:$CN$66,AL$5,1)</f>
        <v>TRAFUL HB4</v>
      </c>
      <c r="AM6" s="124" t="str" cm="1">
        <f t="array" aca="1" ref="AM6" ca="1">INDEX($CN$7:$CN$66,AM$5,1)</f>
        <v>ACA 363</v>
      </c>
      <c r="AN6" s="124" t="str" cm="1">
        <f t="array" aca="1" ref="AN6" ca="1">INDEX($CN$7:$CN$66,AN$5,1)</f>
        <v>TIMBÓ</v>
      </c>
      <c r="AO6" s="124" t="str" cm="1">
        <f t="array" aca="1" ref="AO6" ca="1">INDEX($CN$7:$CN$66,AO$5,1)</f>
        <v>ACA 502</v>
      </c>
      <c r="AP6" s="124" t="str" cm="1">
        <f t="array" aca="1" ref="AP6" ca="1">INDEX($CN$7:$CN$66,AP$5,1)</f>
        <v>LAUREL</v>
      </c>
      <c r="AQ6" s="124" t="str" cm="1">
        <f t="array" aca="1" ref="AQ6" ca="1">INDEX($CN$7:$CN$66,AQ$5,1)</f>
        <v>ACA 319</v>
      </c>
      <c r="AR6" s="124" t="str" cm="1">
        <f t="array" aca="1" ref="AR6" ca="1">INDEX($CN$7:$CN$66,AR$5,1)</f>
        <v>RGT BORSALINO</v>
      </c>
      <c r="AS6" s="124" t="str" cm="1">
        <f t="array" aca="1" ref="AS6" ca="1">INDEX($CN$7:$CN$66,AS$5,1)</f>
        <v>CATALPA</v>
      </c>
      <c r="AT6" s="124" t="str" cm="1">
        <f t="array" aca="1" ref="AT6" ca="1">INDEX($CN$7:$CN$66,AT$5,1)</f>
        <v>BASILIO</v>
      </c>
      <c r="AU6" s="124" cm="1">
        <f t="array" aca="1" ref="AU6" ca="1">INDEX($CN$7:$CN$66,AU$5,1)</f>
        <v>0</v>
      </c>
      <c r="AV6" s="124" cm="1">
        <f t="array" aca="1" ref="AV6" ca="1">INDEX($CN$7:$CN$66,AV$5,1)</f>
        <v>0</v>
      </c>
      <c r="AW6" s="124" cm="1">
        <f t="array" aca="1" ref="AW6" ca="1">INDEX($CN$7:$CN$66,AW$5,1)</f>
        <v>0</v>
      </c>
      <c r="AX6" s="124" cm="1">
        <f t="array" aca="1" ref="AX6" ca="1">INDEX($CN$7:$CN$66,AX$5,1)</f>
        <v>0</v>
      </c>
      <c r="AY6" s="124" cm="1">
        <f t="array" aca="1" ref="AY6" ca="1">INDEX($CN$7:$CN$66,AY$5,1)</f>
        <v>0</v>
      </c>
      <c r="AZ6" s="124" cm="1">
        <f t="array" aca="1" ref="AZ6" ca="1">INDEX($CN$7:$CN$66,AZ$5,1)</f>
        <v>0</v>
      </c>
      <c r="BA6" s="124" cm="1">
        <f t="array" aca="1" ref="BA6" ca="1">INDEX($CN$7:$CN$66,BA$5,1)</f>
        <v>0</v>
      </c>
      <c r="BB6" s="124" cm="1">
        <f t="array" aca="1" ref="BB6" ca="1">INDEX($CN$7:$CN$66,BB$5,1)</f>
        <v>0</v>
      </c>
      <c r="BC6" s="124" cm="1">
        <f t="array" aca="1" ref="BC6" ca="1">INDEX($CN$7:$CN$66,BC$5,1)</f>
        <v>0</v>
      </c>
      <c r="BD6" s="124" cm="1">
        <f t="array" aca="1" ref="BD6" ca="1">INDEX($CN$7:$CN$66,BD$5,1)</f>
        <v>0</v>
      </c>
      <c r="BE6" s="124" cm="1">
        <f t="array" aca="1" ref="BE6" ca="1">INDEX($CN$7:$CN$66,BE$5,1)</f>
        <v>0</v>
      </c>
      <c r="BF6" s="124" cm="1">
        <f t="array" aca="1" ref="BF6" ca="1">INDEX($CN$7:$CN$66,BF$5,1)</f>
        <v>0</v>
      </c>
      <c r="BG6" s="124" cm="1">
        <f t="array" aca="1" ref="BG6" ca="1">INDEX($CN$7:$CN$66,BG$5,1)</f>
        <v>0</v>
      </c>
      <c r="BH6" s="124" cm="1">
        <f t="array" aca="1" ref="BH6" ca="1">INDEX($CN$7:$CN$66,BH$5,1)</f>
        <v>0</v>
      </c>
      <c r="BI6" s="124" cm="1">
        <f t="array" aca="1" ref="BI6" ca="1">INDEX($CN$7:$CN$66,BI$5,1)</f>
        <v>0</v>
      </c>
      <c r="BJ6" s="124" cm="1">
        <f t="array" aca="1" ref="BJ6" ca="1">INDEX($CN$7:$CN$66,BJ$5,1)</f>
        <v>0</v>
      </c>
      <c r="BK6" s="124" cm="1">
        <f t="array" aca="1" ref="BK6" ca="1">INDEX($CN$7:$CN$66,BK$5,1)</f>
        <v>0</v>
      </c>
      <c r="BL6" s="124" cm="1">
        <f t="array" aca="1" ref="BL6" ca="1">INDEX($CN$7:$CN$66,BL$5,1)</f>
        <v>0</v>
      </c>
      <c r="BM6" s="124" cm="1">
        <f t="array" aca="1" ref="BM6" ca="1">INDEX($CN$7:$CN$66,BM$5,1)</f>
        <v>0</v>
      </c>
      <c r="BN6" s="124" cm="1">
        <f t="array" aca="1" ref="BN6" ca="1">INDEX($CN$7:$CN$66,BN$5,1)</f>
        <v>0</v>
      </c>
      <c r="BO6" s="124" cm="1">
        <f t="array" aca="1" ref="BO6" ca="1">INDEX($CN$7:$CN$66,BO$5,1)</f>
        <v>0</v>
      </c>
      <c r="BP6" s="124" cm="1">
        <f t="array" aca="1" ref="BP6" ca="1">INDEX($CN$7:$CN$66,BP$5,1)</f>
        <v>0</v>
      </c>
      <c r="BQ6" s="124" cm="1">
        <f t="array" aca="1" ref="BQ6" ca="1">INDEX($CN$7:$CN$66,BQ$5,1)</f>
        <v>0</v>
      </c>
      <c r="BR6" s="124" cm="1">
        <f t="array" aca="1" ref="BR6" ca="1">INDEX($CN$7:$CN$66,BR$5,1)</f>
        <v>0</v>
      </c>
      <c r="BS6" s="124" cm="1">
        <f t="array" aca="1" ref="BS6" ca="1">INDEX($CN$7:$CN$66,BS$5,1)</f>
        <v>0</v>
      </c>
      <c r="BT6" s="124" cm="1">
        <f t="array" aca="1" ref="BT6" ca="1">INDEX($CN$7:$CN$66,BT$5,1)</f>
        <v>0</v>
      </c>
      <c r="BU6" s="124" cm="1">
        <f t="array" aca="1" ref="BU6" ca="1">INDEX($CN$7:$CN$66,BU$5,1)</f>
        <v>0</v>
      </c>
      <c r="BV6" s="203"/>
      <c r="BW6" s="203"/>
      <c r="BX6" s="203"/>
      <c r="BZ6" s="120" t="s">
        <v>264</v>
      </c>
      <c r="CA6" s="120" t="s">
        <v>264</v>
      </c>
      <c r="CB6" s="112" t="s">
        <v>263</v>
      </c>
      <c r="CC6" s="113" t="s">
        <v>1</v>
      </c>
      <c r="CD6" s="113">
        <v>1</v>
      </c>
      <c r="CE6" s="113">
        <v>2</v>
      </c>
      <c r="CF6" s="113">
        <v>3</v>
      </c>
      <c r="CG6" s="113">
        <v>4</v>
      </c>
      <c r="CH6" s="114" t="s">
        <v>68</v>
      </c>
      <c r="CI6" s="114" t="s">
        <v>35</v>
      </c>
      <c r="CJ6" s="114" t="s">
        <v>269</v>
      </c>
      <c r="CK6" s="114" t="s">
        <v>270</v>
      </c>
      <c r="CL6" s="140" t="s">
        <v>272</v>
      </c>
      <c r="CM6" s="114" t="s">
        <v>271</v>
      </c>
      <c r="CN6" s="118" t="s">
        <v>273</v>
      </c>
      <c r="CO6" s="113"/>
      <c r="CP6" s="113" t="s">
        <v>87</v>
      </c>
      <c r="CQ6" s="113"/>
      <c r="CR6" s="115"/>
      <c r="CT6" s="114" t="s">
        <v>35</v>
      </c>
      <c r="CU6" s="115" t="s">
        <v>99</v>
      </c>
      <c r="CV6" s="115"/>
    </row>
    <row r="7" spans="1:100" ht="12.75" customHeight="1" x14ac:dyDescent="0.25">
      <c r="A7" s="204">
        <v>1</v>
      </c>
      <c r="B7" s="23" t="s">
        <v>276</v>
      </c>
      <c r="C7" s="150" t="str">
        <f ca="1">IF(CH67=-1,"No hay datos disponibles",IF(CH67=-2,"Error en los datos !!!",IF(G9&gt;H9,"Sin diferencia significativa entre cultivares",IF(B17&gt;C17,"Coeficiente de variación muy alto","Datos sin problemas"))))</f>
        <v>Datos sin problemas</v>
      </c>
      <c r="K7" s="101">
        <v>1</v>
      </c>
      <c r="L7" s="125" t="str">
        <f t="shared" ref="L7:L38" ca="1" si="1">CN7</f>
        <v>IS TERO</v>
      </c>
      <c r="M7" s="126">
        <f t="shared" ref="M7:M38" ca="1" si="2">CL7</f>
        <v>6281.9698267441045</v>
      </c>
      <c r="N7" s="126" t="str">
        <f t="shared" ref="N7:W16" ca="1" si="3">IF(N$5&gt;$K7,"",IF($L7=0,"",IF($G$9&gt;$H$9,"ns",IF(ABS($M7-INDEX($CL$7:$CL$66,N$5,1))&gt;$B$25,"s","ns"))))</f>
        <v>ns</v>
      </c>
      <c r="O7" s="126" t="str">
        <f t="shared" si="3"/>
        <v/>
      </c>
      <c r="P7" s="126" t="str">
        <f t="shared" si="3"/>
        <v/>
      </c>
      <c r="Q7" s="126" t="str">
        <f t="shared" si="3"/>
        <v/>
      </c>
      <c r="R7" s="126" t="str">
        <f t="shared" si="3"/>
        <v/>
      </c>
      <c r="S7" s="126" t="str">
        <f t="shared" si="3"/>
        <v/>
      </c>
      <c r="T7" s="126" t="str">
        <f t="shared" si="3"/>
        <v/>
      </c>
      <c r="U7" s="126" t="str">
        <f t="shared" si="3"/>
        <v/>
      </c>
      <c r="V7" s="126" t="str">
        <f t="shared" si="3"/>
        <v/>
      </c>
      <c r="W7" s="126" t="str">
        <f t="shared" si="3"/>
        <v/>
      </c>
      <c r="X7" s="126" t="str">
        <f t="shared" ref="X7:AG16" si="4">IF(X$5&gt;$K7,"",IF($L7=0,"",IF($G$9&gt;$H$9,"ns",IF(ABS($M7-INDEX($CL$7:$CL$66,X$5,1))&gt;$B$25,"s","ns"))))</f>
        <v/>
      </c>
      <c r="Y7" s="126" t="str">
        <f t="shared" si="4"/>
        <v/>
      </c>
      <c r="Z7" s="126" t="str">
        <f t="shared" si="4"/>
        <v/>
      </c>
      <c r="AA7" s="126" t="str">
        <f t="shared" si="4"/>
        <v/>
      </c>
      <c r="AB7" s="126" t="str">
        <f t="shared" si="4"/>
        <v/>
      </c>
      <c r="AC7" s="126" t="str">
        <f t="shared" si="4"/>
        <v/>
      </c>
      <c r="AD7" s="126" t="str">
        <f t="shared" si="4"/>
        <v/>
      </c>
      <c r="AE7" s="126" t="str">
        <f t="shared" si="4"/>
        <v/>
      </c>
      <c r="AF7" s="126" t="str">
        <f t="shared" si="4"/>
        <v/>
      </c>
      <c r="AG7" s="126" t="str">
        <f t="shared" si="4"/>
        <v/>
      </c>
      <c r="AH7" s="126" t="str">
        <f t="shared" ref="AH7:AQ16" si="5">IF(AH$5&gt;$K7,"",IF($L7=0,"",IF($G$9&gt;$H$9,"ns",IF(ABS($M7-INDEX($CL$7:$CL$66,AH$5,1))&gt;$B$25,"s","ns"))))</f>
        <v/>
      </c>
      <c r="AI7" s="126" t="str">
        <f t="shared" si="5"/>
        <v/>
      </c>
      <c r="AJ7" s="126" t="str">
        <f t="shared" si="5"/>
        <v/>
      </c>
      <c r="AK7" s="126" t="str">
        <f t="shared" si="5"/>
        <v/>
      </c>
      <c r="AL7" s="126" t="str">
        <f t="shared" si="5"/>
        <v/>
      </c>
      <c r="AM7" s="126" t="str">
        <f t="shared" si="5"/>
        <v/>
      </c>
      <c r="AN7" s="126" t="str">
        <f t="shared" si="5"/>
        <v/>
      </c>
      <c r="AO7" s="126" t="str">
        <f t="shared" si="5"/>
        <v/>
      </c>
      <c r="AP7" s="126" t="str">
        <f t="shared" si="5"/>
        <v/>
      </c>
      <c r="AQ7" s="126" t="str">
        <f t="shared" si="5"/>
        <v/>
      </c>
      <c r="AR7" s="126" t="str">
        <f t="shared" ref="AR7:BA16" si="6">IF(AR$5&gt;$K7,"",IF($L7=0,"",IF($G$9&gt;$H$9,"ns",IF(ABS($M7-INDEX($CL$7:$CL$66,AR$5,1))&gt;$B$25,"s","ns"))))</f>
        <v/>
      </c>
      <c r="AS7" s="126" t="str">
        <f t="shared" si="6"/>
        <v/>
      </c>
      <c r="AT7" s="126" t="str">
        <f t="shared" si="6"/>
        <v/>
      </c>
      <c r="AU7" s="126" t="str">
        <f t="shared" si="6"/>
        <v/>
      </c>
      <c r="AV7" s="126" t="str">
        <f t="shared" si="6"/>
        <v/>
      </c>
      <c r="AW7" s="126" t="str">
        <f t="shared" si="6"/>
        <v/>
      </c>
      <c r="AX7" s="126" t="str">
        <f t="shared" si="6"/>
        <v/>
      </c>
      <c r="AY7" s="126" t="str">
        <f t="shared" si="6"/>
        <v/>
      </c>
      <c r="AZ7" s="126" t="str">
        <f t="shared" si="6"/>
        <v/>
      </c>
      <c r="BA7" s="126" t="str">
        <f t="shared" si="6"/>
        <v/>
      </c>
      <c r="BB7" s="126" t="str">
        <f t="shared" ref="BB7:BK16" si="7">IF(BB$5&gt;$K7,"",IF($L7=0,"",IF($G$9&gt;$H$9,"ns",IF(ABS($M7-INDEX($CL$7:$CL$66,BB$5,1))&gt;$B$25,"s","ns"))))</f>
        <v/>
      </c>
      <c r="BC7" s="126" t="str">
        <f t="shared" si="7"/>
        <v/>
      </c>
      <c r="BD7" s="126" t="str">
        <f t="shared" si="7"/>
        <v/>
      </c>
      <c r="BE7" s="126" t="str">
        <f t="shared" si="7"/>
        <v/>
      </c>
      <c r="BF7" s="126" t="str">
        <f t="shared" si="7"/>
        <v/>
      </c>
      <c r="BG7" s="126" t="str">
        <f t="shared" si="7"/>
        <v/>
      </c>
      <c r="BH7" s="126" t="str">
        <f t="shared" si="7"/>
        <v/>
      </c>
      <c r="BI7" s="126" t="str">
        <f t="shared" si="7"/>
        <v/>
      </c>
      <c r="BJ7" s="126" t="str">
        <f t="shared" si="7"/>
        <v/>
      </c>
      <c r="BK7" s="126" t="str">
        <f t="shared" si="7"/>
        <v/>
      </c>
      <c r="BL7" s="126" t="str">
        <f t="shared" ref="BL7:BU16" si="8">IF(BL$5&gt;$K7,"",IF($L7=0,"",IF($G$9&gt;$H$9,"ns",IF(ABS($M7-INDEX($CL$7:$CL$66,BL$5,1))&gt;$B$25,"s","ns"))))</f>
        <v/>
      </c>
      <c r="BM7" s="126" t="str">
        <f t="shared" si="8"/>
        <v/>
      </c>
      <c r="BN7" s="126" t="str">
        <f t="shared" si="8"/>
        <v/>
      </c>
      <c r="BO7" s="126" t="str">
        <f t="shared" si="8"/>
        <v/>
      </c>
      <c r="BP7" s="126" t="str">
        <f t="shared" si="8"/>
        <v/>
      </c>
      <c r="BQ7" s="126" t="str">
        <f t="shared" si="8"/>
        <v/>
      </c>
      <c r="BR7" s="126" t="str">
        <f t="shared" si="8"/>
        <v/>
      </c>
      <c r="BS7" s="126" t="str">
        <f t="shared" si="8"/>
        <v/>
      </c>
      <c r="BT7" s="126" t="str">
        <f t="shared" si="8"/>
        <v/>
      </c>
      <c r="BU7" s="126" t="str">
        <f t="shared" si="8"/>
        <v/>
      </c>
      <c r="BV7" s="194"/>
      <c r="BW7" s="194"/>
      <c r="BX7" s="194"/>
      <c r="BZ7" s="116" t="s">
        <v>265</v>
      </c>
      <c r="CA7" s="116" t="s">
        <v>92</v>
      </c>
      <c r="CB7" s="113">
        <v>1</v>
      </c>
      <c r="CC7" s="116" t="str">
        <f ca="1">IFERROR(INDEX(INDIRECT($BZ7),$CB7,1),0)</f>
        <v>765</v>
      </c>
      <c r="CD7" s="117">
        <f ca="1">IFERROR(INDEX(INDIRECT($CA7),$CB7,CD$6),0)</f>
        <v>4973.8898424840418</v>
      </c>
      <c r="CE7" s="117">
        <f ca="1">IFERROR(INDEX(INDIRECT($CA7),$CB7,CE$6),0)</f>
        <v>4988.8765814644266</v>
      </c>
      <c r="CF7" s="117">
        <f ca="1">IFERROR(INDEX(INDIRECT($CA7),$CB7,CF$6),0)</f>
        <v>4822.0940056191175</v>
      </c>
      <c r="CG7" s="117">
        <f ca="1">IFERROR(INDEX(INDIRECT($CA7),$CB7,CG$6),0)</f>
        <v>0</v>
      </c>
      <c r="CH7" s="117">
        <f t="shared" ref="CH7:CH66" ca="1" si="9">COUNTIFS(CD7:CG7,"&gt;1")</f>
        <v>3</v>
      </c>
      <c r="CI7" s="117">
        <f t="shared" ref="CI7:CI66" ca="1" si="10">IFERROR(SUMIFS(CD7:CG7,CD7:CG7,"&gt;1"),0)</f>
        <v>14784.860429567587</v>
      </c>
      <c r="CJ7" s="127" cm="1">
        <f t="array" aca="1" ref="CJ7" ca="1">IFERROR(AVERAGE(IF(CD7:CG7&gt;1,CD7:CG7)),0)</f>
        <v>4928.286809855862</v>
      </c>
      <c r="CK7" s="127">
        <f ca="1">CJ7+(COUNTIFS($CJ$5:$CJ7,CJ7)-1)*0.00001</f>
        <v>4928.286809855862</v>
      </c>
      <c r="CL7" s="127">
        <f ca="1">LARGE($CK$7:$CK$66,CB7)</f>
        <v>6281.9698267441045</v>
      </c>
      <c r="CM7" s="140">
        <f ca="1">IF(CL7&lt;1,0,MATCH(CL7,$CK$7:$CK$66,0))</f>
        <v>15</v>
      </c>
      <c r="CN7" s="120" t="str">
        <f ca="1">INDEX($CC$7:$CC$66,CM7,1)</f>
        <v>IS TERO</v>
      </c>
      <c r="CO7" s="113"/>
      <c r="CP7" s="113" t="s">
        <v>69</v>
      </c>
      <c r="CQ7" s="117">
        <f ca="1">CD67*CH67</f>
        <v>33</v>
      </c>
      <c r="CR7" s="115"/>
      <c r="CT7" s="117">
        <f ca="1">'ANVA-MDS Sin Fung.'!CI7+'ANVA-MDS Con Fung.'!CI7</f>
        <v>29178.88582664985</v>
      </c>
      <c r="CU7" s="113" t="s">
        <v>69</v>
      </c>
      <c r="CV7" s="127">
        <f ca="1">CQ7</f>
        <v>33</v>
      </c>
    </row>
    <row r="8" spans="1:100" ht="12.75" customHeight="1" x14ac:dyDescent="0.25">
      <c r="A8" s="204">
        <v>1</v>
      </c>
      <c r="B8" s="89" t="s">
        <v>32</v>
      </c>
      <c r="C8" s="47" t="s">
        <v>39</v>
      </c>
      <c r="D8" s="68" t="s">
        <v>36</v>
      </c>
      <c r="E8" s="47" t="s">
        <v>37</v>
      </c>
      <c r="F8" s="47" t="s">
        <v>38</v>
      </c>
      <c r="G8" s="47" t="s">
        <v>88</v>
      </c>
      <c r="H8" s="68" t="s">
        <v>124</v>
      </c>
      <c r="K8" s="101">
        <f>K7+1</f>
        <v>2</v>
      </c>
      <c r="L8" s="125" t="str">
        <f t="shared" ca="1" si="1"/>
        <v>JACARANDÁ</v>
      </c>
      <c r="M8" s="126">
        <f t="shared" ca="1" si="2"/>
        <v>5862.9888364510525</v>
      </c>
      <c r="N8" s="126" t="str">
        <f t="shared" ca="1" si="3"/>
        <v>ns</v>
      </c>
      <c r="O8" s="126" t="str">
        <f t="shared" ca="1" si="3"/>
        <v>ns</v>
      </c>
      <c r="P8" s="126" t="str">
        <f t="shared" si="3"/>
        <v/>
      </c>
      <c r="Q8" s="126" t="str">
        <f t="shared" si="3"/>
        <v/>
      </c>
      <c r="R8" s="126" t="str">
        <f t="shared" si="3"/>
        <v/>
      </c>
      <c r="S8" s="126" t="str">
        <f t="shared" si="3"/>
        <v/>
      </c>
      <c r="T8" s="126" t="str">
        <f t="shared" si="3"/>
        <v/>
      </c>
      <c r="U8" s="126" t="str">
        <f t="shared" si="3"/>
        <v/>
      </c>
      <c r="V8" s="126" t="str">
        <f t="shared" si="3"/>
        <v/>
      </c>
      <c r="W8" s="126" t="str">
        <f t="shared" si="3"/>
        <v/>
      </c>
      <c r="X8" s="126" t="str">
        <f t="shared" si="4"/>
        <v/>
      </c>
      <c r="Y8" s="126" t="str">
        <f t="shared" si="4"/>
        <v/>
      </c>
      <c r="Z8" s="126" t="str">
        <f t="shared" si="4"/>
        <v/>
      </c>
      <c r="AA8" s="126" t="str">
        <f t="shared" si="4"/>
        <v/>
      </c>
      <c r="AB8" s="126" t="str">
        <f t="shared" si="4"/>
        <v/>
      </c>
      <c r="AC8" s="126" t="str">
        <f t="shared" si="4"/>
        <v/>
      </c>
      <c r="AD8" s="126" t="str">
        <f t="shared" si="4"/>
        <v/>
      </c>
      <c r="AE8" s="126" t="str">
        <f t="shared" si="4"/>
        <v/>
      </c>
      <c r="AF8" s="126" t="str">
        <f t="shared" si="4"/>
        <v/>
      </c>
      <c r="AG8" s="126" t="str">
        <f t="shared" si="4"/>
        <v/>
      </c>
      <c r="AH8" s="126" t="str">
        <f t="shared" si="5"/>
        <v/>
      </c>
      <c r="AI8" s="126" t="str">
        <f t="shared" si="5"/>
        <v/>
      </c>
      <c r="AJ8" s="126" t="str">
        <f t="shared" si="5"/>
        <v/>
      </c>
      <c r="AK8" s="126" t="str">
        <f t="shared" si="5"/>
        <v/>
      </c>
      <c r="AL8" s="126" t="str">
        <f t="shared" si="5"/>
        <v/>
      </c>
      <c r="AM8" s="126" t="str">
        <f t="shared" si="5"/>
        <v/>
      </c>
      <c r="AN8" s="126" t="str">
        <f t="shared" si="5"/>
        <v/>
      </c>
      <c r="AO8" s="126" t="str">
        <f t="shared" si="5"/>
        <v/>
      </c>
      <c r="AP8" s="126" t="str">
        <f t="shared" si="5"/>
        <v/>
      </c>
      <c r="AQ8" s="126" t="str">
        <f t="shared" si="5"/>
        <v/>
      </c>
      <c r="AR8" s="126" t="str">
        <f t="shared" si="6"/>
        <v/>
      </c>
      <c r="AS8" s="126" t="str">
        <f t="shared" si="6"/>
        <v/>
      </c>
      <c r="AT8" s="126" t="str">
        <f t="shared" si="6"/>
        <v/>
      </c>
      <c r="AU8" s="126" t="str">
        <f t="shared" si="6"/>
        <v/>
      </c>
      <c r="AV8" s="126" t="str">
        <f t="shared" si="6"/>
        <v/>
      </c>
      <c r="AW8" s="126" t="str">
        <f t="shared" si="6"/>
        <v/>
      </c>
      <c r="AX8" s="126" t="str">
        <f t="shared" si="6"/>
        <v/>
      </c>
      <c r="AY8" s="126" t="str">
        <f t="shared" si="6"/>
        <v/>
      </c>
      <c r="AZ8" s="126" t="str">
        <f t="shared" si="6"/>
        <v/>
      </c>
      <c r="BA8" s="126" t="str">
        <f t="shared" si="6"/>
        <v/>
      </c>
      <c r="BB8" s="126" t="str">
        <f t="shared" si="7"/>
        <v/>
      </c>
      <c r="BC8" s="126" t="str">
        <f t="shared" si="7"/>
        <v/>
      </c>
      <c r="BD8" s="126" t="str">
        <f t="shared" si="7"/>
        <v/>
      </c>
      <c r="BE8" s="126" t="str">
        <f t="shared" si="7"/>
        <v/>
      </c>
      <c r="BF8" s="126" t="str">
        <f t="shared" si="7"/>
        <v/>
      </c>
      <c r="BG8" s="126" t="str">
        <f t="shared" si="7"/>
        <v/>
      </c>
      <c r="BH8" s="126" t="str">
        <f t="shared" si="7"/>
        <v/>
      </c>
      <c r="BI8" s="126" t="str">
        <f t="shared" si="7"/>
        <v/>
      </c>
      <c r="BJ8" s="126" t="str">
        <f t="shared" si="7"/>
        <v/>
      </c>
      <c r="BK8" s="126" t="str">
        <f t="shared" si="7"/>
        <v/>
      </c>
      <c r="BL8" s="126" t="str">
        <f t="shared" si="8"/>
        <v/>
      </c>
      <c r="BM8" s="126" t="str">
        <f t="shared" si="8"/>
        <v/>
      </c>
      <c r="BN8" s="126" t="str">
        <f t="shared" si="8"/>
        <v/>
      </c>
      <c r="BO8" s="126" t="str">
        <f t="shared" si="8"/>
        <v/>
      </c>
      <c r="BP8" s="126" t="str">
        <f t="shared" si="8"/>
        <v/>
      </c>
      <c r="BQ8" s="126" t="str">
        <f t="shared" si="8"/>
        <v/>
      </c>
      <c r="BR8" s="126" t="str">
        <f t="shared" si="8"/>
        <v/>
      </c>
      <c r="BS8" s="126" t="str">
        <f t="shared" si="8"/>
        <v/>
      </c>
      <c r="BT8" s="126" t="str">
        <f t="shared" si="8"/>
        <v/>
      </c>
      <c r="BU8" s="126" t="str">
        <f t="shared" si="8"/>
        <v/>
      </c>
      <c r="BV8" s="194"/>
      <c r="BW8" s="194"/>
      <c r="BX8" s="194"/>
      <c r="BZ8" s="116" t="s">
        <v>265</v>
      </c>
      <c r="CA8" s="116" t="s">
        <v>92</v>
      </c>
      <c r="CB8" s="113">
        <f t="shared" ref="CB8:CB66" si="11">CB7+1</f>
        <v>2</v>
      </c>
      <c r="CC8" s="116" t="str">
        <f t="shared" ref="CC8:CC66" ca="1" si="12">IFERROR(INDEX(INDIRECT($BZ8),$CB8,1),0)</f>
        <v>ACA 319</v>
      </c>
      <c r="CD8" s="117">
        <f t="shared" ref="CD8:CG39" ca="1" si="13">IFERROR(INDEX(INDIRECT($CA8),$CB8,CD$6),0)</f>
        <v>3986.8914557711237</v>
      </c>
      <c r="CE8" s="117">
        <f t="shared" ca="1" si="13"/>
        <v>3637.2802191084061</v>
      </c>
      <c r="CF8" s="117">
        <f t="shared" ca="1" si="13"/>
        <v>4743.3631251986153</v>
      </c>
      <c r="CG8" s="117">
        <f t="shared" ca="1" si="13"/>
        <v>0</v>
      </c>
      <c r="CH8" s="117">
        <f t="shared" ca="1" si="9"/>
        <v>3</v>
      </c>
      <c r="CI8" s="117">
        <f t="shared" ca="1" si="10"/>
        <v>12367.534800078145</v>
      </c>
      <c r="CJ8" s="127" cm="1">
        <f t="array" aca="1" ref="CJ8" ca="1">IFERROR(AVERAGE(IF(CD8:CG8&gt;1,CD8:CG8)),0)</f>
        <v>4122.5116000260487</v>
      </c>
      <c r="CK8" s="127">
        <f ca="1">CJ8+(COUNTIFS($CJ$5:$CJ8,CJ8)-1)*0.00001</f>
        <v>4122.5116000260487</v>
      </c>
      <c r="CL8" s="127">
        <f t="shared" ref="CL8:CL66" ca="1" si="14">LARGE($CK$7:$CK$66,CB8)</f>
        <v>5862.9888364510525</v>
      </c>
      <c r="CM8" s="140">
        <f t="shared" ref="CM8:CM66" ca="1" si="15">IF(CL8&lt;1,0,MATCH(CL8,$CK$7:$CK$66,0))</f>
        <v>16</v>
      </c>
      <c r="CN8" s="120" t="str">
        <f t="shared" ref="CN8:CN66" ca="1" si="16">INDEX($CC$7:$CC$66,CM8,1)</f>
        <v>JACARANDÁ</v>
      </c>
      <c r="CO8" s="113"/>
      <c r="CP8" s="113" t="s">
        <v>70</v>
      </c>
      <c r="CQ8" s="117">
        <f ca="1">CH7*CH67</f>
        <v>3</v>
      </c>
      <c r="CR8" s="115"/>
      <c r="CT8" s="117">
        <f ca="1">'ANVA-MDS Sin Fung.'!CI8+'ANVA-MDS Con Fung.'!CI8</f>
        <v>24364.787852487534</v>
      </c>
      <c r="CU8" s="113" t="s">
        <v>70</v>
      </c>
      <c r="CV8" s="127">
        <f ca="1">CQ8</f>
        <v>3</v>
      </c>
    </row>
    <row r="9" spans="1:100" ht="12.75" customHeight="1" x14ac:dyDescent="0.25">
      <c r="A9" s="204">
        <v>1</v>
      </c>
      <c r="B9" s="49" t="s">
        <v>1</v>
      </c>
      <c r="C9" s="101">
        <f ca="1">'ANVA-MDS Con Fung.'!CQ13</f>
        <v>32</v>
      </c>
      <c r="D9" s="102">
        <f ca="1">'ANVA-MDS Con Fung.'!CQ17</f>
        <v>37903919.457362652</v>
      </c>
      <c r="E9" s="103">
        <f ca="1">IFERROR(D9/C9,"sd")</f>
        <v>1184497.4830425829</v>
      </c>
      <c r="F9" s="103">
        <f ca="1">IFERROR(E9/E11,"sd")</f>
        <v>2.9644289850591443</v>
      </c>
      <c r="G9" s="109">
        <f ca="1">IFERROR(FDIST(F9,C9,C11),"sd")</f>
        <v>1.0820570717145274E-4</v>
      </c>
      <c r="H9" s="101">
        <v>0.05</v>
      </c>
      <c r="I9" s="115" t="str">
        <f ca="1">IF(G9&gt;H9,"ns",IF(G9&lt;0.001,"***",IF(G9&lt;0.01,"**",IF(G9&lt;0.05,"*",""))))</f>
        <v>***</v>
      </c>
      <c r="K9" s="101">
        <f t="shared" ref="K9:K66" si="17">K8+1</f>
        <v>3</v>
      </c>
      <c r="L9" s="125" t="str">
        <f t="shared" ca="1" si="1"/>
        <v>ARAUCARIA</v>
      </c>
      <c r="M9" s="126">
        <f t="shared" ca="1" si="2"/>
        <v>5740.5911312143971</v>
      </c>
      <c r="N9" s="126" t="str">
        <f t="shared" ca="1" si="3"/>
        <v>ns</v>
      </c>
      <c r="O9" s="126" t="str">
        <f t="shared" ca="1" si="3"/>
        <v>ns</v>
      </c>
      <c r="P9" s="126" t="str">
        <f t="shared" ca="1" si="3"/>
        <v>ns</v>
      </c>
      <c r="Q9" s="126" t="str">
        <f t="shared" si="3"/>
        <v/>
      </c>
      <c r="R9" s="126" t="str">
        <f t="shared" si="3"/>
        <v/>
      </c>
      <c r="S9" s="126" t="str">
        <f t="shared" si="3"/>
        <v/>
      </c>
      <c r="T9" s="126" t="str">
        <f t="shared" si="3"/>
        <v/>
      </c>
      <c r="U9" s="126" t="str">
        <f t="shared" si="3"/>
        <v/>
      </c>
      <c r="V9" s="126" t="str">
        <f t="shared" si="3"/>
        <v/>
      </c>
      <c r="W9" s="126" t="str">
        <f t="shared" si="3"/>
        <v/>
      </c>
      <c r="X9" s="126" t="str">
        <f t="shared" si="4"/>
        <v/>
      </c>
      <c r="Y9" s="126" t="str">
        <f t="shared" si="4"/>
        <v/>
      </c>
      <c r="Z9" s="126" t="str">
        <f t="shared" si="4"/>
        <v/>
      </c>
      <c r="AA9" s="126" t="str">
        <f t="shared" si="4"/>
        <v/>
      </c>
      <c r="AB9" s="126" t="str">
        <f t="shared" si="4"/>
        <v/>
      </c>
      <c r="AC9" s="126" t="str">
        <f t="shared" si="4"/>
        <v/>
      </c>
      <c r="AD9" s="126" t="str">
        <f t="shared" si="4"/>
        <v/>
      </c>
      <c r="AE9" s="126" t="str">
        <f t="shared" si="4"/>
        <v/>
      </c>
      <c r="AF9" s="126" t="str">
        <f t="shared" si="4"/>
        <v/>
      </c>
      <c r="AG9" s="126" t="str">
        <f t="shared" si="4"/>
        <v/>
      </c>
      <c r="AH9" s="126" t="str">
        <f t="shared" si="5"/>
        <v/>
      </c>
      <c r="AI9" s="126" t="str">
        <f t="shared" si="5"/>
        <v/>
      </c>
      <c r="AJ9" s="126" t="str">
        <f t="shared" si="5"/>
        <v/>
      </c>
      <c r="AK9" s="126" t="str">
        <f t="shared" si="5"/>
        <v/>
      </c>
      <c r="AL9" s="126" t="str">
        <f t="shared" si="5"/>
        <v/>
      </c>
      <c r="AM9" s="126" t="str">
        <f t="shared" si="5"/>
        <v/>
      </c>
      <c r="AN9" s="126" t="str">
        <f t="shared" si="5"/>
        <v/>
      </c>
      <c r="AO9" s="126" t="str">
        <f t="shared" si="5"/>
        <v/>
      </c>
      <c r="AP9" s="126" t="str">
        <f t="shared" si="5"/>
        <v/>
      </c>
      <c r="AQ9" s="126" t="str">
        <f t="shared" si="5"/>
        <v/>
      </c>
      <c r="AR9" s="126" t="str">
        <f t="shared" si="6"/>
        <v/>
      </c>
      <c r="AS9" s="126" t="str">
        <f t="shared" si="6"/>
        <v/>
      </c>
      <c r="AT9" s="126" t="str">
        <f t="shared" si="6"/>
        <v/>
      </c>
      <c r="AU9" s="126" t="str">
        <f t="shared" si="6"/>
        <v/>
      </c>
      <c r="AV9" s="126" t="str">
        <f t="shared" si="6"/>
        <v/>
      </c>
      <c r="AW9" s="126" t="str">
        <f t="shared" si="6"/>
        <v/>
      </c>
      <c r="AX9" s="126" t="str">
        <f t="shared" si="6"/>
        <v/>
      </c>
      <c r="AY9" s="126" t="str">
        <f t="shared" si="6"/>
        <v/>
      </c>
      <c r="AZ9" s="126" t="str">
        <f t="shared" si="6"/>
        <v/>
      </c>
      <c r="BA9" s="126" t="str">
        <f t="shared" si="6"/>
        <v/>
      </c>
      <c r="BB9" s="126" t="str">
        <f t="shared" si="7"/>
        <v/>
      </c>
      <c r="BC9" s="126" t="str">
        <f t="shared" si="7"/>
        <v/>
      </c>
      <c r="BD9" s="126" t="str">
        <f t="shared" si="7"/>
        <v/>
      </c>
      <c r="BE9" s="126" t="str">
        <f t="shared" si="7"/>
        <v/>
      </c>
      <c r="BF9" s="126" t="str">
        <f t="shared" si="7"/>
        <v/>
      </c>
      <c r="BG9" s="126" t="str">
        <f t="shared" si="7"/>
        <v/>
      </c>
      <c r="BH9" s="126" t="str">
        <f t="shared" si="7"/>
        <v/>
      </c>
      <c r="BI9" s="126" t="str">
        <f t="shared" si="7"/>
        <v/>
      </c>
      <c r="BJ9" s="126" t="str">
        <f t="shared" si="7"/>
        <v/>
      </c>
      <c r="BK9" s="126" t="str">
        <f t="shared" si="7"/>
        <v/>
      </c>
      <c r="BL9" s="126" t="str">
        <f t="shared" si="8"/>
        <v/>
      </c>
      <c r="BM9" s="126" t="str">
        <f t="shared" si="8"/>
        <v/>
      </c>
      <c r="BN9" s="126" t="str">
        <f t="shared" si="8"/>
        <v/>
      </c>
      <c r="BO9" s="126" t="str">
        <f t="shared" si="8"/>
        <v/>
      </c>
      <c r="BP9" s="126" t="str">
        <f t="shared" si="8"/>
        <v/>
      </c>
      <c r="BQ9" s="126" t="str">
        <f t="shared" si="8"/>
        <v/>
      </c>
      <c r="BR9" s="126" t="str">
        <f t="shared" si="8"/>
        <v/>
      </c>
      <c r="BS9" s="126" t="str">
        <f t="shared" si="8"/>
        <v/>
      </c>
      <c r="BT9" s="126" t="str">
        <f t="shared" si="8"/>
        <v/>
      </c>
      <c r="BU9" s="126" t="str">
        <f t="shared" si="8"/>
        <v/>
      </c>
      <c r="BV9" s="194"/>
      <c r="BW9" s="194"/>
      <c r="BX9" s="194"/>
      <c r="BZ9" s="116" t="s">
        <v>265</v>
      </c>
      <c r="CA9" s="116" t="s">
        <v>92</v>
      </c>
      <c r="CB9" s="113">
        <f t="shared" si="11"/>
        <v>3</v>
      </c>
      <c r="CC9" s="116" t="str">
        <f t="shared" ca="1" si="12"/>
        <v>ACA 363</v>
      </c>
      <c r="CD9" s="117">
        <f t="shared" ca="1" si="13"/>
        <v>4406.7152565774404</v>
      </c>
      <c r="CE9" s="117">
        <f t="shared" ca="1" si="13"/>
        <v>4574.1346739407763</v>
      </c>
      <c r="CF9" s="117">
        <f t="shared" ca="1" si="13"/>
        <v>4015.4824816970809</v>
      </c>
      <c r="CG9" s="117">
        <f t="shared" ca="1" si="13"/>
        <v>0</v>
      </c>
      <c r="CH9" s="117">
        <f t="shared" ca="1" si="9"/>
        <v>3</v>
      </c>
      <c r="CI9" s="117">
        <f t="shared" ca="1" si="10"/>
        <v>12996.332412215297</v>
      </c>
      <c r="CJ9" s="127" cm="1">
        <f t="array" aca="1" ref="CJ9" ca="1">IFERROR(AVERAGE(IF(CD9:CG9&gt;1,CD9:CG9)),0)</f>
        <v>4332.1108040717654</v>
      </c>
      <c r="CK9" s="127">
        <f ca="1">CJ9+(COUNTIFS($CJ$5:$CJ9,CJ9)-1)*0.00001</f>
        <v>4332.1108040717654</v>
      </c>
      <c r="CL9" s="127">
        <f t="shared" ca="1" si="14"/>
        <v>5740.5911312143971</v>
      </c>
      <c r="CM9" s="140">
        <f t="shared" ca="1" si="15"/>
        <v>7</v>
      </c>
      <c r="CN9" s="120" t="str">
        <f t="shared" ca="1" si="16"/>
        <v>ARAUCARIA</v>
      </c>
      <c r="CO9" s="113"/>
      <c r="CP9" s="113" t="s">
        <v>71</v>
      </c>
      <c r="CQ9" s="113">
        <f ca="1">CQ7*CQ8</f>
        <v>99</v>
      </c>
      <c r="CR9" s="115"/>
      <c r="CT9" s="117">
        <f ca="1">'ANVA-MDS Sin Fung.'!CI9+'ANVA-MDS Con Fung.'!CI9</f>
        <v>27427.498564367157</v>
      </c>
      <c r="CU9" s="113" t="s">
        <v>71</v>
      </c>
      <c r="CV9" s="140">
        <f ca="1">IF(CV26&lt;&gt;1,"sd",CV20*CV7*CV8)</f>
        <v>198</v>
      </c>
    </row>
    <row r="10" spans="1:100" ht="12.75" customHeight="1" x14ac:dyDescent="0.25">
      <c r="A10" s="204">
        <v>1</v>
      </c>
      <c r="B10" s="49" t="s">
        <v>33</v>
      </c>
      <c r="C10" s="101">
        <f ca="1">'ANVA-MDS Con Fung.'!CQ14</f>
        <v>2</v>
      </c>
      <c r="D10" s="102">
        <f ca="1">'ANVA-MDS Con Fung.'!CQ18</f>
        <v>859668.28169393539</v>
      </c>
      <c r="E10" s="103">
        <f t="shared" ref="E10:E11" ca="1" si="18">IFERROR(D10/C10,"sd")</f>
        <v>429834.1408469677</v>
      </c>
      <c r="F10" s="103">
        <f ca="1">IFERROR(E10/E11,"sd")</f>
        <v>1.075741235533666</v>
      </c>
      <c r="G10" s="109">
        <f ca="1">IFERROR(FDIST(F10,C10,C11),"sd")</f>
        <v>0.3471303343009331</v>
      </c>
      <c r="H10" s="101">
        <v>0.05</v>
      </c>
      <c r="I10" s="115" t="str">
        <f ca="1">IF(G10&gt;H10,"ns",IF(G10&lt;0.001,"***",IF(G10&lt;0.01,"**",IF(G10&lt;0.05,"*",""))))</f>
        <v>ns</v>
      </c>
      <c r="K10" s="101">
        <f t="shared" si="17"/>
        <v>4</v>
      </c>
      <c r="L10" s="125" t="str">
        <f t="shared" ca="1" si="1"/>
        <v>PEHUÉN</v>
      </c>
      <c r="M10" s="126">
        <f t="shared" ca="1" si="2"/>
        <v>5691.8393197736441</v>
      </c>
      <c r="N10" s="126" t="str">
        <f t="shared" ca="1" si="3"/>
        <v>ns</v>
      </c>
      <c r="O10" s="126" t="str">
        <f t="shared" ca="1" si="3"/>
        <v>ns</v>
      </c>
      <c r="P10" s="126" t="str">
        <f t="shared" ca="1" si="3"/>
        <v>ns</v>
      </c>
      <c r="Q10" s="126" t="str">
        <f t="shared" ca="1" si="3"/>
        <v>ns</v>
      </c>
      <c r="R10" s="126" t="str">
        <f t="shared" si="3"/>
        <v/>
      </c>
      <c r="S10" s="126" t="str">
        <f t="shared" si="3"/>
        <v/>
      </c>
      <c r="T10" s="126" t="str">
        <f t="shared" si="3"/>
        <v/>
      </c>
      <c r="U10" s="126" t="str">
        <f t="shared" si="3"/>
        <v/>
      </c>
      <c r="V10" s="126" t="str">
        <f t="shared" si="3"/>
        <v/>
      </c>
      <c r="W10" s="126" t="str">
        <f t="shared" si="3"/>
        <v/>
      </c>
      <c r="X10" s="126" t="str">
        <f t="shared" si="4"/>
        <v/>
      </c>
      <c r="Y10" s="126" t="str">
        <f t="shared" si="4"/>
        <v/>
      </c>
      <c r="Z10" s="126" t="str">
        <f t="shared" si="4"/>
        <v/>
      </c>
      <c r="AA10" s="126" t="str">
        <f t="shared" si="4"/>
        <v/>
      </c>
      <c r="AB10" s="126" t="str">
        <f t="shared" si="4"/>
        <v/>
      </c>
      <c r="AC10" s="126" t="str">
        <f t="shared" si="4"/>
        <v/>
      </c>
      <c r="AD10" s="126" t="str">
        <f t="shared" si="4"/>
        <v/>
      </c>
      <c r="AE10" s="126" t="str">
        <f t="shared" si="4"/>
        <v/>
      </c>
      <c r="AF10" s="126" t="str">
        <f t="shared" si="4"/>
        <v/>
      </c>
      <c r="AG10" s="126" t="str">
        <f t="shared" si="4"/>
        <v/>
      </c>
      <c r="AH10" s="126" t="str">
        <f t="shared" si="5"/>
        <v/>
      </c>
      <c r="AI10" s="126" t="str">
        <f t="shared" si="5"/>
        <v/>
      </c>
      <c r="AJ10" s="126" t="str">
        <f t="shared" si="5"/>
        <v/>
      </c>
      <c r="AK10" s="126" t="str">
        <f t="shared" si="5"/>
        <v/>
      </c>
      <c r="AL10" s="126" t="str">
        <f t="shared" si="5"/>
        <v/>
      </c>
      <c r="AM10" s="126" t="str">
        <f t="shared" si="5"/>
        <v/>
      </c>
      <c r="AN10" s="126" t="str">
        <f t="shared" si="5"/>
        <v/>
      </c>
      <c r="AO10" s="126" t="str">
        <f t="shared" si="5"/>
        <v/>
      </c>
      <c r="AP10" s="126" t="str">
        <f t="shared" si="5"/>
        <v/>
      </c>
      <c r="AQ10" s="126" t="str">
        <f t="shared" si="5"/>
        <v/>
      </c>
      <c r="AR10" s="126" t="str">
        <f t="shared" si="6"/>
        <v/>
      </c>
      <c r="AS10" s="126" t="str">
        <f t="shared" si="6"/>
        <v/>
      </c>
      <c r="AT10" s="126" t="str">
        <f t="shared" si="6"/>
        <v/>
      </c>
      <c r="AU10" s="126" t="str">
        <f t="shared" si="6"/>
        <v/>
      </c>
      <c r="AV10" s="126" t="str">
        <f t="shared" si="6"/>
        <v/>
      </c>
      <c r="AW10" s="126" t="str">
        <f t="shared" si="6"/>
        <v/>
      </c>
      <c r="AX10" s="126" t="str">
        <f t="shared" si="6"/>
        <v/>
      </c>
      <c r="AY10" s="126" t="str">
        <f t="shared" si="6"/>
        <v/>
      </c>
      <c r="AZ10" s="126" t="str">
        <f t="shared" si="6"/>
        <v/>
      </c>
      <c r="BA10" s="126" t="str">
        <f t="shared" si="6"/>
        <v/>
      </c>
      <c r="BB10" s="126" t="str">
        <f t="shared" si="7"/>
        <v/>
      </c>
      <c r="BC10" s="126" t="str">
        <f t="shared" si="7"/>
        <v/>
      </c>
      <c r="BD10" s="126" t="str">
        <f t="shared" si="7"/>
        <v/>
      </c>
      <c r="BE10" s="126" t="str">
        <f t="shared" si="7"/>
        <v/>
      </c>
      <c r="BF10" s="126" t="str">
        <f t="shared" si="7"/>
        <v/>
      </c>
      <c r="BG10" s="126" t="str">
        <f t="shared" si="7"/>
        <v/>
      </c>
      <c r="BH10" s="126" t="str">
        <f t="shared" si="7"/>
        <v/>
      </c>
      <c r="BI10" s="126" t="str">
        <f t="shared" si="7"/>
        <v/>
      </c>
      <c r="BJ10" s="126" t="str">
        <f t="shared" si="7"/>
        <v/>
      </c>
      <c r="BK10" s="126" t="str">
        <f t="shared" si="7"/>
        <v/>
      </c>
      <c r="BL10" s="126" t="str">
        <f t="shared" si="8"/>
        <v/>
      </c>
      <c r="BM10" s="126" t="str">
        <f t="shared" si="8"/>
        <v/>
      </c>
      <c r="BN10" s="126" t="str">
        <f t="shared" si="8"/>
        <v/>
      </c>
      <c r="BO10" s="126" t="str">
        <f t="shared" si="8"/>
        <v/>
      </c>
      <c r="BP10" s="126" t="str">
        <f t="shared" si="8"/>
        <v/>
      </c>
      <c r="BQ10" s="126" t="str">
        <f t="shared" si="8"/>
        <v/>
      </c>
      <c r="BR10" s="126" t="str">
        <f t="shared" si="8"/>
        <v/>
      </c>
      <c r="BS10" s="126" t="str">
        <f t="shared" si="8"/>
        <v/>
      </c>
      <c r="BT10" s="126" t="str">
        <f t="shared" si="8"/>
        <v/>
      </c>
      <c r="BU10" s="126" t="str">
        <f t="shared" si="8"/>
        <v/>
      </c>
      <c r="BV10" s="194"/>
      <c r="BW10" s="194"/>
      <c r="BX10" s="194"/>
      <c r="BZ10" s="116" t="s">
        <v>265</v>
      </c>
      <c r="CA10" s="116" t="s">
        <v>92</v>
      </c>
      <c r="CB10" s="113">
        <f t="shared" si="11"/>
        <v>4</v>
      </c>
      <c r="CC10" s="116" t="str">
        <f t="shared" ca="1" si="12"/>
        <v>ACA 364</v>
      </c>
      <c r="CD10" s="117">
        <f t="shared" ca="1" si="13"/>
        <v>4257.3730011863263</v>
      </c>
      <c r="CE10" s="117">
        <f t="shared" ca="1" si="13"/>
        <v>6703.2802790690939</v>
      </c>
      <c r="CF10" s="117">
        <f t="shared" ca="1" si="13"/>
        <v>4976.9760262010204</v>
      </c>
      <c r="CG10" s="117">
        <f t="shared" ca="1" si="13"/>
        <v>0</v>
      </c>
      <c r="CH10" s="117">
        <f t="shared" ca="1" si="9"/>
        <v>3</v>
      </c>
      <c r="CI10" s="117">
        <f t="shared" ca="1" si="10"/>
        <v>15937.629306456442</v>
      </c>
      <c r="CJ10" s="127" cm="1">
        <f t="array" aca="1" ref="CJ10" ca="1">IFERROR(AVERAGE(IF(CD10:CG10&gt;1,CD10:CG10)),0)</f>
        <v>5312.5431021521472</v>
      </c>
      <c r="CK10" s="127">
        <f ca="1">CJ10+(COUNTIFS($CJ$5:$CJ10,CJ10)-1)*0.00001</f>
        <v>5312.5431021521472</v>
      </c>
      <c r="CL10" s="127">
        <f t="shared" ca="1" si="14"/>
        <v>5691.8393197736441</v>
      </c>
      <c r="CM10" s="140">
        <f t="shared" ca="1" si="15"/>
        <v>27</v>
      </c>
      <c r="CN10" s="120" t="str">
        <f t="shared" ca="1" si="16"/>
        <v>PEHUÉN</v>
      </c>
      <c r="CO10" s="113"/>
      <c r="CP10" s="113" t="s">
        <v>72</v>
      </c>
      <c r="CQ10" s="112">
        <f ca="1">SUMIFS(CD7:CG66,CD7:CG66,"&gt;1")</f>
        <v>490092.01957767166</v>
      </c>
      <c r="CR10" s="115"/>
      <c r="CT10" s="117">
        <f ca="1">'ANVA-MDS Sin Fung.'!CI10+'ANVA-MDS Con Fung.'!CI10</f>
        <v>30026.286660207687</v>
      </c>
      <c r="CU10" s="113" t="s">
        <v>72</v>
      </c>
      <c r="CV10" s="140">
        <f ca="1">'ANVA-MDS Sin Fung.'!CQ10+'ANVA-MDS Con Fung.'!CQ10</f>
        <v>987819.97747700452</v>
      </c>
    </row>
    <row r="11" spans="1:100" ht="12.75" customHeight="1" x14ac:dyDescent="0.25">
      <c r="A11" s="204">
        <v>1</v>
      </c>
      <c r="B11" s="49" t="s">
        <v>34</v>
      </c>
      <c r="C11" s="104">
        <f ca="1">'ANVA-MDS Con Fung.'!CQ15</f>
        <v>64</v>
      </c>
      <c r="D11" s="102">
        <f ca="1">'ANVA-MDS Con Fung.'!CQ19</f>
        <v>25572492.812882423</v>
      </c>
      <c r="E11" s="103">
        <f t="shared" ca="1" si="18"/>
        <v>399570.20020128787</v>
      </c>
      <c r="F11" s="105"/>
      <c r="G11" s="105"/>
      <c r="K11" s="101">
        <f t="shared" si="17"/>
        <v>5</v>
      </c>
      <c r="L11" s="125" t="str">
        <f t="shared" ca="1" si="1"/>
        <v>LG BAYO</v>
      </c>
      <c r="M11" s="126">
        <f t="shared" ca="1" si="2"/>
        <v>5640.6386295222546</v>
      </c>
      <c r="N11" s="126" t="str">
        <f t="shared" ca="1" si="3"/>
        <v>ns</v>
      </c>
      <c r="O11" s="126" t="str">
        <f t="shared" ca="1" si="3"/>
        <v>ns</v>
      </c>
      <c r="P11" s="126" t="str">
        <f t="shared" ca="1" si="3"/>
        <v>ns</v>
      </c>
      <c r="Q11" s="126" t="str">
        <f t="shared" ca="1" si="3"/>
        <v>ns</v>
      </c>
      <c r="R11" s="126" t="str">
        <f t="shared" ca="1" si="3"/>
        <v>ns</v>
      </c>
      <c r="S11" s="126" t="str">
        <f t="shared" si="3"/>
        <v/>
      </c>
      <c r="T11" s="126" t="str">
        <f t="shared" si="3"/>
        <v/>
      </c>
      <c r="U11" s="126" t="str">
        <f t="shared" si="3"/>
        <v/>
      </c>
      <c r="V11" s="126" t="str">
        <f t="shared" si="3"/>
        <v/>
      </c>
      <c r="W11" s="126" t="str">
        <f t="shared" si="3"/>
        <v/>
      </c>
      <c r="X11" s="126" t="str">
        <f t="shared" si="4"/>
        <v/>
      </c>
      <c r="Y11" s="126" t="str">
        <f t="shared" si="4"/>
        <v/>
      </c>
      <c r="Z11" s="126" t="str">
        <f t="shared" si="4"/>
        <v/>
      </c>
      <c r="AA11" s="126" t="str">
        <f t="shared" si="4"/>
        <v/>
      </c>
      <c r="AB11" s="126" t="str">
        <f t="shared" si="4"/>
        <v/>
      </c>
      <c r="AC11" s="126" t="str">
        <f t="shared" si="4"/>
        <v/>
      </c>
      <c r="AD11" s="126" t="str">
        <f t="shared" si="4"/>
        <v/>
      </c>
      <c r="AE11" s="126" t="str">
        <f t="shared" si="4"/>
        <v/>
      </c>
      <c r="AF11" s="126" t="str">
        <f t="shared" si="4"/>
        <v/>
      </c>
      <c r="AG11" s="126" t="str">
        <f t="shared" si="4"/>
        <v/>
      </c>
      <c r="AH11" s="126" t="str">
        <f t="shared" si="5"/>
        <v/>
      </c>
      <c r="AI11" s="126" t="str">
        <f t="shared" si="5"/>
        <v/>
      </c>
      <c r="AJ11" s="126" t="str">
        <f t="shared" si="5"/>
        <v/>
      </c>
      <c r="AK11" s="126" t="str">
        <f t="shared" si="5"/>
        <v/>
      </c>
      <c r="AL11" s="126" t="str">
        <f t="shared" si="5"/>
        <v/>
      </c>
      <c r="AM11" s="126" t="str">
        <f t="shared" si="5"/>
        <v/>
      </c>
      <c r="AN11" s="126" t="str">
        <f t="shared" si="5"/>
        <v/>
      </c>
      <c r="AO11" s="126" t="str">
        <f t="shared" si="5"/>
        <v/>
      </c>
      <c r="AP11" s="126" t="str">
        <f t="shared" si="5"/>
        <v/>
      </c>
      <c r="AQ11" s="126" t="str">
        <f t="shared" si="5"/>
        <v/>
      </c>
      <c r="AR11" s="126" t="str">
        <f t="shared" si="6"/>
        <v/>
      </c>
      <c r="AS11" s="126" t="str">
        <f t="shared" si="6"/>
        <v/>
      </c>
      <c r="AT11" s="126" t="str">
        <f t="shared" si="6"/>
        <v/>
      </c>
      <c r="AU11" s="126" t="str">
        <f t="shared" si="6"/>
        <v/>
      </c>
      <c r="AV11" s="126" t="str">
        <f t="shared" si="6"/>
        <v/>
      </c>
      <c r="AW11" s="126" t="str">
        <f t="shared" si="6"/>
        <v/>
      </c>
      <c r="AX11" s="126" t="str">
        <f t="shared" si="6"/>
        <v/>
      </c>
      <c r="AY11" s="126" t="str">
        <f t="shared" si="6"/>
        <v/>
      </c>
      <c r="AZ11" s="126" t="str">
        <f t="shared" si="6"/>
        <v/>
      </c>
      <c r="BA11" s="126" t="str">
        <f t="shared" si="6"/>
        <v/>
      </c>
      <c r="BB11" s="126" t="str">
        <f t="shared" si="7"/>
        <v/>
      </c>
      <c r="BC11" s="126" t="str">
        <f t="shared" si="7"/>
        <v/>
      </c>
      <c r="BD11" s="126" t="str">
        <f t="shared" si="7"/>
        <v/>
      </c>
      <c r="BE11" s="126" t="str">
        <f t="shared" si="7"/>
        <v/>
      </c>
      <c r="BF11" s="126" t="str">
        <f t="shared" si="7"/>
        <v/>
      </c>
      <c r="BG11" s="126" t="str">
        <f t="shared" si="7"/>
        <v/>
      </c>
      <c r="BH11" s="126" t="str">
        <f t="shared" si="7"/>
        <v/>
      </c>
      <c r="BI11" s="126" t="str">
        <f t="shared" si="7"/>
        <v/>
      </c>
      <c r="BJ11" s="126" t="str">
        <f t="shared" si="7"/>
        <v/>
      </c>
      <c r="BK11" s="126" t="str">
        <f t="shared" si="7"/>
        <v/>
      </c>
      <c r="BL11" s="126" t="str">
        <f t="shared" si="8"/>
        <v/>
      </c>
      <c r="BM11" s="126" t="str">
        <f t="shared" si="8"/>
        <v/>
      </c>
      <c r="BN11" s="126" t="str">
        <f t="shared" si="8"/>
        <v/>
      </c>
      <c r="BO11" s="126" t="str">
        <f t="shared" si="8"/>
        <v/>
      </c>
      <c r="BP11" s="126" t="str">
        <f t="shared" si="8"/>
        <v/>
      </c>
      <c r="BQ11" s="126" t="str">
        <f t="shared" si="8"/>
        <v/>
      </c>
      <c r="BR11" s="126" t="str">
        <f t="shared" si="8"/>
        <v/>
      </c>
      <c r="BS11" s="126" t="str">
        <f t="shared" si="8"/>
        <v/>
      </c>
      <c r="BT11" s="126" t="str">
        <f t="shared" si="8"/>
        <v/>
      </c>
      <c r="BU11" s="126" t="str">
        <f t="shared" si="8"/>
        <v/>
      </c>
      <c r="BV11" s="194"/>
      <c r="BW11" s="194"/>
      <c r="BX11" s="194"/>
      <c r="BZ11" s="116" t="s">
        <v>265</v>
      </c>
      <c r="CA11" s="116" t="s">
        <v>92</v>
      </c>
      <c r="CB11" s="113">
        <f t="shared" si="11"/>
        <v>5</v>
      </c>
      <c r="CC11" s="116" t="str">
        <f t="shared" ca="1" si="12"/>
        <v>ACA 502</v>
      </c>
      <c r="CD11" s="117">
        <f t="shared" ca="1" si="13"/>
        <v>4254.9376554932978</v>
      </c>
      <c r="CE11" s="117">
        <f t="shared" ca="1" si="13"/>
        <v>4342.5385323707978</v>
      </c>
      <c r="CF11" s="117">
        <f t="shared" ca="1" si="13"/>
        <v>4159.2508682062289</v>
      </c>
      <c r="CG11" s="117">
        <f t="shared" ca="1" si="13"/>
        <v>0</v>
      </c>
      <c r="CH11" s="117">
        <f t="shared" ca="1" si="9"/>
        <v>3</v>
      </c>
      <c r="CI11" s="117">
        <f t="shared" ca="1" si="10"/>
        <v>12756.727056070325</v>
      </c>
      <c r="CJ11" s="127" cm="1">
        <f t="array" aca="1" ref="CJ11" ca="1">IFERROR(AVERAGE(IF(CD11:CG11&gt;1,CD11:CG11)),0)</f>
        <v>4252.2423520234415</v>
      </c>
      <c r="CK11" s="127">
        <f ca="1">CJ11+(COUNTIFS($CJ$5:$CJ11,CJ11)-1)*0.00001</f>
        <v>4252.2423520234415</v>
      </c>
      <c r="CL11" s="127">
        <f t="shared" ca="1" si="14"/>
        <v>5640.6386295222546</v>
      </c>
      <c r="CM11" s="140">
        <f t="shared" ca="1" si="15"/>
        <v>21</v>
      </c>
      <c r="CN11" s="120" t="str">
        <f t="shared" ca="1" si="16"/>
        <v>LG BAYO</v>
      </c>
      <c r="CO11" s="113"/>
      <c r="CP11" s="113" t="s">
        <v>73</v>
      </c>
      <c r="CQ11" s="112">
        <f ca="1">IF(CH67&lt;&gt;1,"sd",CQ10/CQ9)</f>
        <v>4950.4244401785018</v>
      </c>
      <c r="CR11" s="115"/>
      <c r="CT11" s="117">
        <f ca="1">'ANVA-MDS Sin Fung.'!CI11+'ANVA-MDS Con Fung.'!CI11</f>
        <v>27192.400725674917</v>
      </c>
      <c r="CU11" s="113" t="s">
        <v>73</v>
      </c>
      <c r="CV11" s="112">
        <f ca="1">IF(CV26&lt;&gt;1,"sd",CV10/CV9)</f>
        <v>4988.989785237397</v>
      </c>
    </row>
    <row r="12" spans="1:100" ht="12.75" customHeight="1" x14ac:dyDescent="0.25">
      <c r="A12" s="204">
        <v>1</v>
      </c>
      <c r="B12" s="49" t="s">
        <v>35</v>
      </c>
      <c r="C12" s="101">
        <f ca="1">CQ16</f>
        <v>98</v>
      </c>
      <c r="D12" s="102">
        <f ca="1">'ANVA-MDS Con Fung.'!CQ20</f>
        <v>64336080.551939011</v>
      </c>
      <c r="E12" s="105"/>
      <c r="F12" s="105"/>
      <c r="G12" s="105"/>
      <c r="K12" s="101">
        <f t="shared" si="17"/>
        <v>6</v>
      </c>
      <c r="L12" s="125" t="str">
        <f t="shared" ca="1" si="1"/>
        <v>BAGUETTE 820</v>
      </c>
      <c r="M12" s="126">
        <f t="shared" ca="1" si="2"/>
        <v>5600.5847706747081</v>
      </c>
      <c r="N12" s="126" t="str">
        <f t="shared" ca="1" si="3"/>
        <v>ns</v>
      </c>
      <c r="O12" s="126" t="str">
        <f t="shared" ca="1" si="3"/>
        <v>ns</v>
      </c>
      <c r="P12" s="126" t="str">
        <f t="shared" ca="1" si="3"/>
        <v>ns</v>
      </c>
      <c r="Q12" s="126" t="str">
        <f t="shared" ca="1" si="3"/>
        <v>ns</v>
      </c>
      <c r="R12" s="126" t="str">
        <f t="shared" ca="1" si="3"/>
        <v>ns</v>
      </c>
      <c r="S12" s="126" t="str">
        <f t="shared" ca="1" si="3"/>
        <v>ns</v>
      </c>
      <c r="T12" s="126" t="str">
        <f t="shared" si="3"/>
        <v/>
      </c>
      <c r="U12" s="126" t="str">
        <f t="shared" si="3"/>
        <v/>
      </c>
      <c r="V12" s="126" t="str">
        <f t="shared" si="3"/>
        <v/>
      </c>
      <c r="W12" s="126" t="str">
        <f t="shared" si="3"/>
        <v/>
      </c>
      <c r="X12" s="126" t="str">
        <f t="shared" si="4"/>
        <v/>
      </c>
      <c r="Y12" s="126" t="str">
        <f t="shared" si="4"/>
        <v/>
      </c>
      <c r="Z12" s="126" t="str">
        <f t="shared" si="4"/>
        <v/>
      </c>
      <c r="AA12" s="126" t="str">
        <f t="shared" si="4"/>
        <v/>
      </c>
      <c r="AB12" s="126" t="str">
        <f t="shared" si="4"/>
        <v/>
      </c>
      <c r="AC12" s="126" t="str">
        <f t="shared" si="4"/>
        <v/>
      </c>
      <c r="AD12" s="126" t="str">
        <f t="shared" si="4"/>
        <v/>
      </c>
      <c r="AE12" s="126" t="str">
        <f t="shared" si="4"/>
        <v/>
      </c>
      <c r="AF12" s="126" t="str">
        <f t="shared" si="4"/>
        <v/>
      </c>
      <c r="AG12" s="126" t="str">
        <f t="shared" si="4"/>
        <v/>
      </c>
      <c r="AH12" s="126" t="str">
        <f t="shared" si="5"/>
        <v/>
      </c>
      <c r="AI12" s="126" t="str">
        <f t="shared" si="5"/>
        <v/>
      </c>
      <c r="AJ12" s="126" t="str">
        <f t="shared" si="5"/>
        <v/>
      </c>
      <c r="AK12" s="126" t="str">
        <f t="shared" si="5"/>
        <v/>
      </c>
      <c r="AL12" s="126" t="str">
        <f t="shared" si="5"/>
        <v/>
      </c>
      <c r="AM12" s="126" t="str">
        <f t="shared" si="5"/>
        <v/>
      </c>
      <c r="AN12" s="126" t="str">
        <f t="shared" si="5"/>
        <v/>
      </c>
      <c r="AO12" s="126" t="str">
        <f t="shared" si="5"/>
        <v/>
      </c>
      <c r="AP12" s="126" t="str">
        <f t="shared" si="5"/>
        <v/>
      </c>
      <c r="AQ12" s="126" t="str">
        <f t="shared" si="5"/>
        <v/>
      </c>
      <c r="AR12" s="126" t="str">
        <f t="shared" si="6"/>
        <v/>
      </c>
      <c r="AS12" s="126" t="str">
        <f t="shared" si="6"/>
        <v/>
      </c>
      <c r="AT12" s="126" t="str">
        <f t="shared" si="6"/>
        <v/>
      </c>
      <c r="AU12" s="126" t="str">
        <f t="shared" si="6"/>
        <v/>
      </c>
      <c r="AV12" s="126" t="str">
        <f t="shared" si="6"/>
        <v/>
      </c>
      <c r="AW12" s="126" t="str">
        <f t="shared" si="6"/>
        <v/>
      </c>
      <c r="AX12" s="126" t="str">
        <f t="shared" si="6"/>
        <v/>
      </c>
      <c r="AY12" s="126" t="str">
        <f t="shared" si="6"/>
        <v/>
      </c>
      <c r="AZ12" s="126" t="str">
        <f t="shared" si="6"/>
        <v/>
      </c>
      <c r="BA12" s="126" t="str">
        <f t="shared" si="6"/>
        <v/>
      </c>
      <c r="BB12" s="126" t="str">
        <f t="shared" si="7"/>
        <v/>
      </c>
      <c r="BC12" s="126" t="str">
        <f t="shared" si="7"/>
        <v/>
      </c>
      <c r="BD12" s="126" t="str">
        <f t="shared" si="7"/>
        <v/>
      </c>
      <c r="BE12" s="126" t="str">
        <f t="shared" si="7"/>
        <v/>
      </c>
      <c r="BF12" s="126" t="str">
        <f t="shared" si="7"/>
        <v/>
      </c>
      <c r="BG12" s="126" t="str">
        <f t="shared" si="7"/>
        <v/>
      </c>
      <c r="BH12" s="126" t="str">
        <f t="shared" si="7"/>
        <v/>
      </c>
      <c r="BI12" s="126" t="str">
        <f t="shared" si="7"/>
        <v/>
      </c>
      <c r="BJ12" s="126" t="str">
        <f t="shared" si="7"/>
        <v/>
      </c>
      <c r="BK12" s="126" t="str">
        <f t="shared" si="7"/>
        <v/>
      </c>
      <c r="BL12" s="126" t="str">
        <f t="shared" si="8"/>
        <v/>
      </c>
      <c r="BM12" s="126" t="str">
        <f t="shared" si="8"/>
        <v/>
      </c>
      <c r="BN12" s="126" t="str">
        <f t="shared" si="8"/>
        <v/>
      </c>
      <c r="BO12" s="126" t="str">
        <f t="shared" si="8"/>
        <v/>
      </c>
      <c r="BP12" s="126" t="str">
        <f t="shared" si="8"/>
        <v/>
      </c>
      <c r="BQ12" s="126" t="str">
        <f t="shared" si="8"/>
        <v/>
      </c>
      <c r="BR12" s="126" t="str">
        <f t="shared" si="8"/>
        <v/>
      </c>
      <c r="BS12" s="126" t="str">
        <f t="shared" si="8"/>
        <v/>
      </c>
      <c r="BT12" s="126" t="str">
        <f t="shared" si="8"/>
        <v/>
      </c>
      <c r="BU12" s="126" t="str">
        <f t="shared" si="8"/>
        <v/>
      </c>
      <c r="BV12" s="194"/>
      <c r="BW12" s="194"/>
      <c r="BX12" s="194"/>
      <c r="BZ12" s="116" t="s">
        <v>265</v>
      </c>
      <c r="CA12" s="116" t="s">
        <v>92</v>
      </c>
      <c r="CB12" s="113">
        <f t="shared" si="11"/>
        <v>6</v>
      </c>
      <c r="CC12" s="116" t="str">
        <f t="shared" ca="1" si="12"/>
        <v>ACA 308</v>
      </c>
      <c r="CD12" s="117">
        <f t="shared" ca="1" si="13"/>
        <v>4771.9618128834272</v>
      </c>
      <c r="CE12" s="117">
        <f t="shared" ca="1" si="13"/>
        <v>5736.9225190776806</v>
      </c>
      <c r="CF12" s="117">
        <f t="shared" ca="1" si="13"/>
        <v>5224.7617663349392</v>
      </c>
      <c r="CG12" s="117">
        <f t="shared" ca="1" si="13"/>
        <v>0</v>
      </c>
      <c r="CH12" s="117">
        <f t="shared" ca="1" si="9"/>
        <v>3</v>
      </c>
      <c r="CI12" s="117">
        <f t="shared" ca="1" si="10"/>
        <v>15733.646098296047</v>
      </c>
      <c r="CJ12" s="127" cm="1">
        <f t="array" aca="1" ref="CJ12" ca="1">IFERROR(AVERAGE(IF(CD12:CG12&gt;1,CD12:CG12)),0)</f>
        <v>5244.5486994320154</v>
      </c>
      <c r="CK12" s="127">
        <f ca="1">CJ12+(COUNTIFS($CJ$5:$CJ12,CJ12)-1)*0.00001</f>
        <v>5244.5486994320154</v>
      </c>
      <c r="CL12" s="127">
        <f t="shared" ca="1" si="14"/>
        <v>5600.5847706747081</v>
      </c>
      <c r="CM12" s="140">
        <f t="shared" ca="1" si="15"/>
        <v>9</v>
      </c>
      <c r="CN12" s="120" t="str">
        <f t="shared" ca="1" si="16"/>
        <v>BAGUETTE 820</v>
      </c>
      <c r="CO12" s="113"/>
      <c r="CP12" s="113" t="s">
        <v>74</v>
      </c>
      <c r="CQ12" s="112">
        <f ca="1">IF(CH67&lt;&gt;1,"sd",CQ10^2/CQ9)</f>
        <v>2426163511.6537461</v>
      </c>
      <c r="CR12" s="115"/>
      <c r="CT12" s="117">
        <f ca="1">'ANVA-MDS Sin Fung.'!CI12+'ANVA-MDS Con Fung.'!CI12</f>
        <v>31018.368532942488</v>
      </c>
      <c r="CU12" s="113" t="s">
        <v>74</v>
      </c>
      <c r="CV12" s="112">
        <f ca="1">IF(CV26&lt;&gt;1,"sd",CV10^2/CV9)</f>
        <v>4928223777.2862101</v>
      </c>
    </row>
    <row r="13" spans="1:100" ht="12.75" customHeight="1" x14ac:dyDescent="0.25">
      <c r="A13" s="204">
        <v>1</v>
      </c>
      <c r="B13" s="2" t="s">
        <v>234</v>
      </c>
      <c r="K13" s="101">
        <f t="shared" si="17"/>
        <v>7</v>
      </c>
      <c r="L13" s="125" t="str">
        <f t="shared" ca="1" si="1"/>
        <v>SY 134</v>
      </c>
      <c r="M13" s="126">
        <f t="shared" ca="1" si="2"/>
        <v>5439.5099491266819</v>
      </c>
      <c r="N13" s="126" t="str">
        <f t="shared" ca="1" si="3"/>
        <v>ns</v>
      </c>
      <c r="O13" s="126" t="str">
        <f t="shared" ca="1" si="3"/>
        <v>ns</v>
      </c>
      <c r="P13" s="126" t="str">
        <f t="shared" ca="1" si="3"/>
        <v>ns</v>
      </c>
      <c r="Q13" s="126" t="str">
        <f t="shared" ca="1" si="3"/>
        <v>ns</v>
      </c>
      <c r="R13" s="126" t="str">
        <f t="shared" ca="1" si="3"/>
        <v>ns</v>
      </c>
      <c r="S13" s="126" t="str">
        <f t="shared" ca="1" si="3"/>
        <v>ns</v>
      </c>
      <c r="T13" s="126" t="str">
        <f t="shared" ca="1" si="3"/>
        <v>ns</v>
      </c>
      <c r="U13" s="126" t="str">
        <f t="shared" si="3"/>
        <v/>
      </c>
      <c r="V13" s="126" t="str">
        <f t="shared" si="3"/>
        <v/>
      </c>
      <c r="W13" s="126" t="str">
        <f t="shared" si="3"/>
        <v/>
      </c>
      <c r="X13" s="126" t="str">
        <f t="shared" si="4"/>
        <v/>
      </c>
      <c r="Y13" s="126" t="str">
        <f t="shared" si="4"/>
        <v/>
      </c>
      <c r="Z13" s="126" t="str">
        <f t="shared" si="4"/>
        <v/>
      </c>
      <c r="AA13" s="126" t="str">
        <f t="shared" si="4"/>
        <v/>
      </c>
      <c r="AB13" s="126" t="str">
        <f t="shared" si="4"/>
        <v/>
      </c>
      <c r="AC13" s="126" t="str">
        <f t="shared" si="4"/>
        <v/>
      </c>
      <c r="AD13" s="126" t="str">
        <f t="shared" si="4"/>
        <v/>
      </c>
      <c r="AE13" s="126" t="str">
        <f t="shared" si="4"/>
        <v/>
      </c>
      <c r="AF13" s="126" t="str">
        <f t="shared" si="4"/>
        <v/>
      </c>
      <c r="AG13" s="126" t="str">
        <f t="shared" si="4"/>
        <v/>
      </c>
      <c r="AH13" s="126" t="str">
        <f t="shared" si="5"/>
        <v/>
      </c>
      <c r="AI13" s="126" t="str">
        <f t="shared" si="5"/>
        <v/>
      </c>
      <c r="AJ13" s="126" t="str">
        <f t="shared" si="5"/>
        <v/>
      </c>
      <c r="AK13" s="126" t="str">
        <f t="shared" si="5"/>
        <v/>
      </c>
      <c r="AL13" s="126" t="str">
        <f t="shared" si="5"/>
        <v/>
      </c>
      <c r="AM13" s="126" t="str">
        <f t="shared" si="5"/>
        <v/>
      </c>
      <c r="AN13" s="126" t="str">
        <f t="shared" si="5"/>
        <v/>
      </c>
      <c r="AO13" s="126" t="str">
        <f t="shared" si="5"/>
        <v/>
      </c>
      <c r="AP13" s="126" t="str">
        <f t="shared" si="5"/>
        <v/>
      </c>
      <c r="AQ13" s="126" t="str">
        <f t="shared" si="5"/>
        <v/>
      </c>
      <c r="AR13" s="126" t="str">
        <f t="shared" si="6"/>
        <v/>
      </c>
      <c r="AS13" s="126" t="str">
        <f t="shared" si="6"/>
        <v/>
      </c>
      <c r="AT13" s="126" t="str">
        <f t="shared" si="6"/>
        <v/>
      </c>
      <c r="AU13" s="126" t="str">
        <f t="shared" si="6"/>
        <v/>
      </c>
      <c r="AV13" s="126" t="str">
        <f t="shared" si="6"/>
        <v/>
      </c>
      <c r="AW13" s="126" t="str">
        <f t="shared" si="6"/>
        <v/>
      </c>
      <c r="AX13" s="126" t="str">
        <f t="shared" si="6"/>
        <v/>
      </c>
      <c r="AY13" s="126" t="str">
        <f t="shared" si="6"/>
        <v/>
      </c>
      <c r="AZ13" s="126" t="str">
        <f t="shared" si="6"/>
        <v/>
      </c>
      <c r="BA13" s="126" t="str">
        <f t="shared" si="6"/>
        <v/>
      </c>
      <c r="BB13" s="126" t="str">
        <f t="shared" si="7"/>
        <v/>
      </c>
      <c r="BC13" s="126" t="str">
        <f t="shared" si="7"/>
        <v/>
      </c>
      <c r="BD13" s="126" t="str">
        <f t="shared" si="7"/>
        <v/>
      </c>
      <c r="BE13" s="126" t="str">
        <f t="shared" si="7"/>
        <v/>
      </c>
      <c r="BF13" s="126" t="str">
        <f t="shared" si="7"/>
        <v/>
      </c>
      <c r="BG13" s="126" t="str">
        <f t="shared" si="7"/>
        <v/>
      </c>
      <c r="BH13" s="126" t="str">
        <f t="shared" si="7"/>
        <v/>
      </c>
      <c r="BI13" s="126" t="str">
        <f t="shared" si="7"/>
        <v/>
      </c>
      <c r="BJ13" s="126" t="str">
        <f t="shared" si="7"/>
        <v/>
      </c>
      <c r="BK13" s="126" t="str">
        <f t="shared" si="7"/>
        <v/>
      </c>
      <c r="BL13" s="126" t="str">
        <f t="shared" si="8"/>
        <v/>
      </c>
      <c r="BM13" s="126" t="str">
        <f t="shared" si="8"/>
        <v/>
      </c>
      <c r="BN13" s="126" t="str">
        <f t="shared" si="8"/>
        <v/>
      </c>
      <c r="BO13" s="126" t="str">
        <f t="shared" si="8"/>
        <v/>
      </c>
      <c r="BP13" s="126" t="str">
        <f t="shared" si="8"/>
        <v/>
      </c>
      <c r="BQ13" s="126" t="str">
        <f t="shared" si="8"/>
        <v/>
      </c>
      <c r="BR13" s="126" t="str">
        <f t="shared" si="8"/>
        <v/>
      </c>
      <c r="BS13" s="126" t="str">
        <f t="shared" si="8"/>
        <v/>
      </c>
      <c r="BT13" s="126" t="str">
        <f t="shared" si="8"/>
        <v/>
      </c>
      <c r="BU13" s="126" t="str">
        <f t="shared" si="8"/>
        <v/>
      </c>
      <c r="BV13" s="194"/>
      <c r="BW13" s="194"/>
      <c r="BX13" s="194"/>
      <c r="BZ13" s="116" t="s">
        <v>265</v>
      </c>
      <c r="CA13" s="116" t="s">
        <v>92</v>
      </c>
      <c r="CB13" s="113">
        <f t="shared" si="11"/>
        <v>7</v>
      </c>
      <c r="CC13" s="116" t="str">
        <f t="shared" ca="1" si="12"/>
        <v>ARAUCARIA</v>
      </c>
      <c r="CD13" s="117">
        <f t="shared" ca="1" si="13"/>
        <v>6592.6727369244318</v>
      </c>
      <c r="CE13" s="117">
        <f t="shared" ca="1" si="13"/>
        <v>4848.2297051307487</v>
      </c>
      <c r="CF13" s="117">
        <f t="shared" ca="1" si="13"/>
        <v>5780.8709515880118</v>
      </c>
      <c r="CG13" s="117">
        <f t="shared" ca="1" si="13"/>
        <v>0</v>
      </c>
      <c r="CH13" s="117">
        <f t="shared" ca="1" si="9"/>
        <v>3</v>
      </c>
      <c r="CI13" s="117">
        <f t="shared" ca="1" si="10"/>
        <v>17221.773393643191</v>
      </c>
      <c r="CJ13" s="127" cm="1">
        <f t="array" aca="1" ref="CJ13" ca="1">IFERROR(AVERAGE(IF(CD13:CG13&gt;1,CD13:CG13)),0)</f>
        <v>5740.5911312143971</v>
      </c>
      <c r="CK13" s="127">
        <f ca="1">CJ13+(COUNTIFS($CJ$5:$CJ13,CJ13)-1)*0.00001</f>
        <v>5740.5911312143971</v>
      </c>
      <c r="CL13" s="127">
        <f t="shared" ca="1" si="14"/>
        <v>5439.5099491266819</v>
      </c>
      <c r="CM13" s="140">
        <f t="shared" ca="1" si="15"/>
        <v>31</v>
      </c>
      <c r="CN13" s="120" t="str">
        <f t="shared" ca="1" si="16"/>
        <v>SY 134</v>
      </c>
      <c r="CO13" s="113"/>
      <c r="CP13" s="113" t="s">
        <v>75</v>
      </c>
      <c r="CQ13" s="122">
        <f ca="1">IF(CH67&lt;&gt;1,"sd",CQ7-1)</f>
        <v>32</v>
      </c>
      <c r="CR13" s="115"/>
      <c r="CT13" s="117">
        <f ca="1">'ANVA-MDS Sin Fung.'!CI13+'ANVA-MDS Con Fung.'!CI13</f>
        <v>32252.927059860711</v>
      </c>
      <c r="CU13" s="113" t="s">
        <v>75</v>
      </c>
      <c r="CV13" s="122">
        <f ca="1">IF(CV26&lt;&gt;1,"sd",CV7-1)</f>
        <v>32</v>
      </c>
    </row>
    <row r="14" spans="1:100" ht="12.75" customHeight="1" x14ac:dyDescent="0.25">
      <c r="A14" s="204">
        <v>1</v>
      </c>
      <c r="B14" s="3"/>
      <c r="K14" s="101">
        <f t="shared" si="17"/>
        <v>8</v>
      </c>
      <c r="L14" s="125" t="str">
        <f t="shared" ca="1" si="1"/>
        <v>ARAZÁ</v>
      </c>
      <c r="M14" s="126">
        <f t="shared" ca="1" si="2"/>
        <v>5429.1530958324438</v>
      </c>
      <c r="N14" s="126" t="str">
        <f t="shared" ca="1" si="3"/>
        <v>ns</v>
      </c>
      <c r="O14" s="126" t="str">
        <f t="shared" ca="1" si="3"/>
        <v>ns</v>
      </c>
      <c r="P14" s="126" t="str">
        <f t="shared" ca="1" si="3"/>
        <v>ns</v>
      </c>
      <c r="Q14" s="126" t="str">
        <f t="shared" ca="1" si="3"/>
        <v>ns</v>
      </c>
      <c r="R14" s="126" t="str">
        <f t="shared" ca="1" si="3"/>
        <v>ns</v>
      </c>
      <c r="S14" s="126" t="str">
        <f t="shared" ca="1" si="3"/>
        <v>ns</v>
      </c>
      <c r="T14" s="126" t="str">
        <f t="shared" ca="1" si="3"/>
        <v>ns</v>
      </c>
      <c r="U14" s="126" t="str">
        <f t="shared" ca="1" si="3"/>
        <v>ns</v>
      </c>
      <c r="V14" s="126" t="str">
        <f t="shared" si="3"/>
        <v/>
      </c>
      <c r="W14" s="126" t="str">
        <f t="shared" si="3"/>
        <v/>
      </c>
      <c r="X14" s="126" t="str">
        <f t="shared" si="4"/>
        <v/>
      </c>
      <c r="Y14" s="126" t="str">
        <f t="shared" si="4"/>
        <v/>
      </c>
      <c r="Z14" s="126" t="str">
        <f t="shared" si="4"/>
        <v/>
      </c>
      <c r="AA14" s="126" t="str">
        <f t="shared" si="4"/>
        <v/>
      </c>
      <c r="AB14" s="126" t="str">
        <f t="shared" si="4"/>
        <v/>
      </c>
      <c r="AC14" s="126" t="str">
        <f t="shared" si="4"/>
        <v/>
      </c>
      <c r="AD14" s="126" t="str">
        <f t="shared" si="4"/>
        <v/>
      </c>
      <c r="AE14" s="126" t="str">
        <f t="shared" si="4"/>
        <v/>
      </c>
      <c r="AF14" s="126" t="str">
        <f t="shared" si="4"/>
        <v/>
      </c>
      <c r="AG14" s="126" t="str">
        <f t="shared" si="4"/>
        <v/>
      </c>
      <c r="AH14" s="126" t="str">
        <f t="shared" si="5"/>
        <v/>
      </c>
      <c r="AI14" s="126" t="str">
        <f t="shared" si="5"/>
        <v/>
      </c>
      <c r="AJ14" s="126" t="str">
        <f t="shared" si="5"/>
        <v/>
      </c>
      <c r="AK14" s="126" t="str">
        <f t="shared" si="5"/>
        <v/>
      </c>
      <c r="AL14" s="126" t="str">
        <f t="shared" si="5"/>
        <v/>
      </c>
      <c r="AM14" s="126" t="str">
        <f t="shared" si="5"/>
        <v/>
      </c>
      <c r="AN14" s="126" t="str">
        <f t="shared" si="5"/>
        <v/>
      </c>
      <c r="AO14" s="126" t="str">
        <f t="shared" si="5"/>
        <v/>
      </c>
      <c r="AP14" s="126" t="str">
        <f t="shared" si="5"/>
        <v/>
      </c>
      <c r="AQ14" s="126" t="str">
        <f t="shared" si="5"/>
        <v/>
      </c>
      <c r="AR14" s="126" t="str">
        <f t="shared" si="6"/>
        <v/>
      </c>
      <c r="AS14" s="126" t="str">
        <f t="shared" si="6"/>
        <v/>
      </c>
      <c r="AT14" s="126" t="str">
        <f t="shared" si="6"/>
        <v/>
      </c>
      <c r="AU14" s="126" t="str">
        <f t="shared" si="6"/>
        <v/>
      </c>
      <c r="AV14" s="126" t="str">
        <f t="shared" si="6"/>
        <v/>
      </c>
      <c r="AW14" s="126" t="str">
        <f t="shared" si="6"/>
        <v/>
      </c>
      <c r="AX14" s="126" t="str">
        <f t="shared" si="6"/>
        <v/>
      </c>
      <c r="AY14" s="126" t="str">
        <f t="shared" si="6"/>
        <v/>
      </c>
      <c r="AZ14" s="126" t="str">
        <f t="shared" si="6"/>
        <v/>
      </c>
      <c r="BA14" s="126" t="str">
        <f t="shared" si="6"/>
        <v/>
      </c>
      <c r="BB14" s="126" t="str">
        <f t="shared" si="7"/>
        <v/>
      </c>
      <c r="BC14" s="126" t="str">
        <f t="shared" si="7"/>
        <v/>
      </c>
      <c r="BD14" s="126" t="str">
        <f t="shared" si="7"/>
        <v/>
      </c>
      <c r="BE14" s="126" t="str">
        <f t="shared" si="7"/>
        <v/>
      </c>
      <c r="BF14" s="126" t="str">
        <f t="shared" si="7"/>
        <v/>
      </c>
      <c r="BG14" s="126" t="str">
        <f t="shared" si="7"/>
        <v/>
      </c>
      <c r="BH14" s="126" t="str">
        <f t="shared" si="7"/>
        <v/>
      </c>
      <c r="BI14" s="126" t="str">
        <f t="shared" si="7"/>
        <v/>
      </c>
      <c r="BJ14" s="126" t="str">
        <f t="shared" si="7"/>
        <v/>
      </c>
      <c r="BK14" s="126" t="str">
        <f t="shared" si="7"/>
        <v/>
      </c>
      <c r="BL14" s="126" t="str">
        <f t="shared" si="8"/>
        <v/>
      </c>
      <c r="BM14" s="126" t="str">
        <f t="shared" si="8"/>
        <v/>
      </c>
      <c r="BN14" s="126" t="str">
        <f t="shared" si="8"/>
        <v/>
      </c>
      <c r="BO14" s="126" t="str">
        <f t="shared" si="8"/>
        <v/>
      </c>
      <c r="BP14" s="126" t="str">
        <f t="shared" si="8"/>
        <v/>
      </c>
      <c r="BQ14" s="126" t="str">
        <f t="shared" si="8"/>
        <v/>
      </c>
      <c r="BR14" s="126" t="str">
        <f t="shared" si="8"/>
        <v/>
      </c>
      <c r="BS14" s="126" t="str">
        <f t="shared" si="8"/>
        <v/>
      </c>
      <c r="BT14" s="126" t="str">
        <f t="shared" si="8"/>
        <v/>
      </c>
      <c r="BU14" s="126" t="str">
        <f t="shared" si="8"/>
        <v/>
      </c>
      <c r="BV14" s="194"/>
      <c r="BW14" s="194"/>
      <c r="BX14" s="194"/>
      <c r="BZ14" s="116" t="s">
        <v>265</v>
      </c>
      <c r="CA14" s="116" t="s">
        <v>92</v>
      </c>
      <c r="CB14" s="113">
        <f t="shared" si="11"/>
        <v>8</v>
      </c>
      <c r="CC14" s="116" t="str">
        <f t="shared" ca="1" si="12"/>
        <v>ARAZÁ</v>
      </c>
      <c r="CD14" s="117">
        <f t="shared" ca="1" si="13"/>
        <v>4524.9547213529077</v>
      </c>
      <c r="CE14" s="117">
        <f t="shared" ca="1" si="13"/>
        <v>5527.3045864662708</v>
      </c>
      <c r="CF14" s="117">
        <f t="shared" ca="1" si="13"/>
        <v>6235.1999796781538</v>
      </c>
      <c r="CG14" s="117">
        <f t="shared" ca="1" si="13"/>
        <v>0</v>
      </c>
      <c r="CH14" s="117">
        <f t="shared" ca="1" si="9"/>
        <v>3</v>
      </c>
      <c r="CI14" s="117">
        <f t="shared" ca="1" si="10"/>
        <v>16287.459287497331</v>
      </c>
      <c r="CJ14" s="127" cm="1">
        <f t="array" aca="1" ref="CJ14" ca="1">IFERROR(AVERAGE(IF(CD14:CG14&gt;1,CD14:CG14)),0)</f>
        <v>5429.1530958324438</v>
      </c>
      <c r="CK14" s="127">
        <f ca="1">CJ14+(COUNTIFS($CJ$5:$CJ14,CJ14)-1)*0.00001</f>
        <v>5429.1530958324438</v>
      </c>
      <c r="CL14" s="127">
        <f t="shared" ca="1" si="14"/>
        <v>5429.1530958324438</v>
      </c>
      <c r="CM14" s="140">
        <f t="shared" ca="1" si="15"/>
        <v>8</v>
      </c>
      <c r="CN14" s="120" t="str">
        <f t="shared" ca="1" si="16"/>
        <v>ARAZÁ</v>
      </c>
      <c r="CO14" s="113"/>
      <c r="CP14" s="113" t="s">
        <v>76</v>
      </c>
      <c r="CQ14" s="122">
        <f ca="1">IF(CH67&lt;&gt;1,"sd",CQ8-1)</f>
        <v>2</v>
      </c>
      <c r="CR14" s="115"/>
      <c r="CT14" s="117">
        <f ca="1">'ANVA-MDS Sin Fung.'!CI14+'ANVA-MDS Con Fung.'!CI14</f>
        <v>33150.940735316057</v>
      </c>
      <c r="CU14" s="113" t="s">
        <v>76</v>
      </c>
      <c r="CV14" s="122">
        <f ca="1">IF(CV26&lt;&gt;1,"sd",(CV8-1)*CV20)</f>
        <v>4</v>
      </c>
    </row>
    <row r="15" spans="1:100" ht="12.75" customHeight="1" x14ac:dyDescent="0.25">
      <c r="A15" s="204">
        <v>1</v>
      </c>
      <c r="K15" s="101">
        <f t="shared" si="17"/>
        <v>9</v>
      </c>
      <c r="L15" s="125" t="str">
        <f t="shared" ca="1" si="1"/>
        <v>FRESNO</v>
      </c>
      <c r="M15" s="126">
        <f t="shared" ca="1" si="2"/>
        <v>5328.9900513798775</v>
      </c>
      <c r="N15" s="126" t="str">
        <f t="shared" ca="1" si="3"/>
        <v>ns</v>
      </c>
      <c r="O15" s="126" t="str">
        <f t="shared" ca="1" si="3"/>
        <v>ns</v>
      </c>
      <c r="P15" s="126" t="str">
        <f t="shared" ca="1" si="3"/>
        <v>ns</v>
      </c>
      <c r="Q15" s="126" t="str">
        <f t="shared" ca="1" si="3"/>
        <v>ns</v>
      </c>
      <c r="R15" s="126" t="str">
        <f t="shared" ca="1" si="3"/>
        <v>ns</v>
      </c>
      <c r="S15" s="126" t="str">
        <f t="shared" ca="1" si="3"/>
        <v>ns</v>
      </c>
      <c r="T15" s="126" t="str">
        <f t="shared" ca="1" si="3"/>
        <v>ns</v>
      </c>
      <c r="U15" s="126" t="str">
        <f t="shared" ca="1" si="3"/>
        <v>ns</v>
      </c>
      <c r="V15" s="126" t="str">
        <f t="shared" ca="1" si="3"/>
        <v>ns</v>
      </c>
      <c r="W15" s="126" t="str">
        <f t="shared" si="3"/>
        <v/>
      </c>
      <c r="X15" s="126" t="str">
        <f t="shared" si="4"/>
        <v/>
      </c>
      <c r="Y15" s="126" t="str">
        <f t="shared" si="4"/>
        <v/>
      </c>
      <c r="Z15" s="126" t="str">
        <f t="shared" si="4"/>
        <v/>
      </c>
      <c r="AA15" s="126" t="str">
        <f t="shared" si="4"/>
        <v/>
      </c>
      <c r="AB15" s="126" t="str">
        <f t="shared" si="4"/>
        <v/>
      </c>
      <c r="AC15" s="126" t="str">
        <f t="shared" si="4"/>
        <v/>
      </c>
      <c r="AD15" s="126" t="str">
        <f t="shared" si="4"/>
        <v/>
      </c>
      <c r="AE15" s="126" t="str">
        <f t="shared" si="4"/>
        <v/>
      </c>
      <c r="AF15" s="126" t="str">
        <f t="shared" si="4"/>
        <v/>
      </c>
      <c r="AG15" s="126" t="str">
        <f t="shared" si="4"/>
        <v/>
      </c>
      <c r="AH15" s="126" t="str">
        <f t="shared" si="5"/>
        <v/>
      </c>
      <c r="AI15" s="126" t="str">
        <f t="shared" si="5"/>
        <v/>
      </c>
      <c r="AJ15" s="126" t="str">
        <f t="shared" si="5"/>
        <v/>
      </c>
      <c r="AK15" s="126" t="str">
        <f t="shared" si="5"/>
        <v/>
      </c>
      <c r="AL15" s="126" t="str">
        <f t="shared" si="5"/>
        <v/>
      </c>
      <c r="AM15" s="126" t="str">
        <f t="shared" si="5"/>
        <v/>
      </c>
      <c r="AN15" s="126" t="str">
        <f t="shared" si="5"/>
        <v/>
      </c>
      <c r="AO15" s="126" t="str">
        <f t="shared" si="5"/>
        <v/>
      </c>
      <c r="AP15" s="126" t="str">
        <f t="shared" si="5"/>
        <v/>
      </c>
      <c r="AQ15" s="126" t="str">
        <f t="shared" si="5"/>
        <v/>
      </c>
      <c r="AR15" s="126" t="str">
        <f t="shared" si="6"/>
        <v/>
      </c>
      <c r="AS15" s="126" t="str">
        <f t="shared" si="6"/>
        <v/>
      </c>
      <c r="AT15" s="126" t="str">
        <f t="shared" si="6"/>
        <v/>
      </c>
      <c r="AU15" s="126" t="str">
        <f t="shared" si="6"/>
        <v/>
      </c>
      <c r="AV15" s="126" t="str">
        <f t="shared" si="6"/>
        <v/>
      </c>
      <c r="AW15" s="126" t="str">
        <f t="shared" si="6"/>
        <v/>
      </c>
      <c r="AX15" s="126" t="str">
        <f t="shared" si="6"/>
        <v/>
      </c>
      <c r="AY15" s="126" t="str">
        <f t="shared" si="6"/>
        <v/>
      </c>
      <c r="AZ15" s="126" t="str">
        <f t="shared" si="6"/>
        <v/>
      </c>
      <c r="BA15" s="126" t="str">
        <f t="shared" si="6"/>
        <v/>
      </c>
      <c r="BB15" s="126" t="str">
        <f t="shared" si="7"/>
        <v/>
      </c>
      <c r="BC15" s="126" t="str">
        <f t="shared" si="7"/>
        <v/>
      </c>
      <c r="BD15" s="126" t="str">
        <f t="shared" si="7"/>
        <v/>
      </c>
      <c r="BE15" s="126" t="str">
        <f t="shared" si="7"/>
        <v/>
      </c>
      <c r="BF15" s="126" t="str">
        <f t="shared" si="7"/>
        <v/>
      </c>
      <c r="BG15" s="126" t="str">
        <f t="shared" si="7"/>
        <v/>
      </c>
      <c r="BH15" s="126" t="str">
        <f t="shared" si="7"/>
        <v/>
      </c>
      <c r="BI15" s="126" t="str">
        <f t="shared" si="7"/>
        <v/>
      </c>
      <c r="BJ15" s="126" t="str">
        <f t="shared" si="7"/>
        <v/>
      </c>
      <c r="BK15" s="126" t="str">
        <f t="shared" si="7"/>
        <v/>
      </c>
      <c r="BL15" s="126" t="str">
        <f t="shared" si="8"/>
        <v/>
      </c>
      <c r="BM15" s="126" t="str">
        <f t="shared" si="8"/>
        <v/>
      </c>
      <c r="BN15" s="126" t="str">
        <f t="shared" si="8"/>
        <v/>
      </c>
      <c r="BO15" s="126" t="str">
        <f t="shared" si="8"/>
        <v/>
      </c>
      <c r="BP15" s="126" t="str">
        <f t="shared" si="8"/>
        <v/>
      </c>
      <c r="BQ15" s="126" t="str">
        <f t="shared" si="8"/>
        <v/>
      </c>
      <c r="BR15" s="126" t="str">
        <f t="shared" si="8"/>
        <v/>
      </c>
      <c r="BS15" s="126" t="str">
        <f t="shared" si="8"/>
        <v/>
      </c>
      <c r="BT15" s="126" t="str">
        <f t="shared" si="8"/>
        <v/>
      </c>
      <c r="BU15" s="126" t="str">
        <f t="shared" si="8"/>
        <v/>
      </c>
      <c r="BV15" s="194"/>
      <c r="BW15" s="194"/>
      <c r="BX15" s="194"/>
      <c r="BZ15" s="116" t="s">
        <v>265</v>
      </c>
      <c r="CA15" s="116" t="s">
        <v>92</v>
      </c>
      <c r="CB15" s="113">
        <f t="shared" si="11"/>
        <v>9</v>
      </c>
      <c r="CC15" s="116" t="str">
        <f t="shared" ca="1" si="12"/>
        <v>BAGUETTE 820</v>
      </c>
      <c r="CD15" s="117">
        <f t="shared" ca="1" si="13"/>
        <v>5426.5194693462499</v>
      </c>
      <c r="CE15" s="117">
        <f t="shared" ca="1" si="13"/>
        <v>5418.3520844226423</v>
      </c>
      <c r="CF15" s="117">
        <f t="shared" ca="1" si="13"/>
        <v>5956.8827582552331</v>
      </c>
      <c r="CG15" s="117">
        <f t="shared" ca="1" si="13"/>
        <v>0</v>
      </c>
      <c r="CH15" s="117">
        <f t="shared" ca="1" si="9"/>
        <v>3</v>
      </c>
      <c r="CI15" s="117">
        <f t="shared" ca="1" si="10"/>
        <v>16801.754312024124</v>
      </c>
      <c r="CJ15" s="127" cm="1">
        <f t="array" aca="1" ref="CJ15" ca="1">IFERROR(AVERAGE(IF(CD15:CG15&gt;1,CD15:CG15)),0)</f>
        <v>5600.5847706747081</v>
      </c>
      <c r="CK15" s="127">
        <f ca="1">CJ15+(COUNTIFS($CJ$5:$CJ15,CJ15)-1)*0.00001</f>
        <v>5600.5847706747081</v>
      </c>
      <c r="CL15" s="127">
        <f t="shared" ca="1" si="14"/>
        <v>5328.9900513798775</v>
      </c>
      <c r="CM15" s="140">
        <f t="shared" ca="1" si="15"/>
        <v>13</v>
      </c>
      <c r="CN15" s="120" t="str">
        <f t="shared" ca="1" si="16"/>
        <v>FRESNO</v>
      </c>
      <c r="CO15" s="113"/>
      <c r="CP15" s="113" t="s">
        <v>77</v>
      </c>
      <c r="CQ15" s="112">
        <f ca="1">IF(CH67&lt;&gt;1,"sd",CQ13*CQ14)</f>
        <v>64</v>
      </c>
      <c r="CR15" s="115"/>
      <c r="CT15" s="117">
        <f ca="1">'ANVA-MDS Sin Fung.'!CI15+'ANVA-MDS Con Fung.'!CI15</f>
        <v>34691.626494175958</v>
      </c>
      <c r="CU15" s="113" t="s">
        <v>77</v>
      </c>
      <c r="CV15" s="140">
        <f ca="1">IF(CV26&lt;&gt;1,"sd",CV14*CV13)</f>
        <v>128</v>
      </c>
    </row>
    <row r="16" spans="1:100" ht="12.75" customHeight="1" x14ac:dyDescent="0.25">
      <c r="A16" s="204">
        <v>1</v>
      </c>
      <c r="B16" s="2" t="s">
        <v>275</v>
      </c>
      <c r="K16" s="101">
        <f t="shared" si="17"/>
        <v>10</v>
      </c>
      <c r="L16" s="125" t="str">
        <f t="shared" ca="1" si="1"/>
        <v>ACA 364</v>
      </c>
      <c r="M16" s="126">
        <f t="shared" ca="1" si="2"/>
        <v>5312.5431021521472</v>
      </c>
      <c r="N16" s="126" t="str">
        <f t="shared" ca="1" si="3"/>
        <v>ns</v>
      </c>
      <c r="O16" s="126" t="str">
        <f t="shared" ca="1" si="3"/>
        <v>ns</v>
      </c>
      <c r="P16" s="126" t="str">
        <f t="shared" ca="1" si="3"/>
        <v>ns</v>
      </c>
      <c r="Q16" s="126" t="str">
        <f t="shared" ca="1" si="3"/>
        <v>ns</v>
      </c>
      <c r="R16" s="126" t="str">
        <f t="shared" ca="1" si="3"/>
        <v>ns</v>
      </c>
      <c r="S16" s="126" t="str">
        <f t="shared" ca="1" si="3"/>
        <v>ns</v>
      </c>
      <c r="T16" s="126" t="str">
        <f t="shared" ca="1" si="3"/>
        <v>ns</v>
      </c>
      <c r="U16" s="126" t="str">
        <f t="shared" ca="1" si="3"/>
        <v>ns</v>
      </c>
      <c r="V16" s="126" t="str">
        <f t="shared" ca="1" si="3"/>
        <v>ns</v>
      </c>
      <c r="W16" s="126" t="str">
        <f t="shared" ca="1" si="3"/>
        <v>ns</v>
      </c>
      <c r="X16" s="126" t="str">
        <f t="shared" si="4"/>
        <v/>
      </c>
      <c r="Y16" s="126" t="str">
        <f t="shared" si="4"/>
        <v/>
      </c>
      <c r="Z16" s="126" t="str">
        <f t="shared" si="4"/>
        <v/>
      </c>
      <c r="AA16" s="126" t="str">
        <f t="shared" si="4"/>
        <v/>
      </c>
      <c r="AB16" s="126" t="str">
        <f t="shared" si="4"/>
        <v/>
      </c>
      <c r="AC16" s="126" t="str">
        <f t="shared" si="4"/>
        <v/>
      </c>
      <c r="AD16" s="126" t="str">
        <f t="shared" si="4"/>
        <v/>
      </c>
      <c r="AE16" s="126" t="str">
        <f t="shared" si="4"/>
        <v/>
      </c>
      <c r="AF16" s="126" t="str">
        <f t="shared" si="4"/>
        <v/>
      </c>
      <c r="AG16" s="126" t="str">
        <f t="shared" si="4"/>
        <v/>
      </c>
      <c r="AH16" s="126" t="str">
        <f t="shared" si="5"/>
        <v/>
      </c>
      <c r="AI16" s="126" t="str">
        <f t="shared" si="5"/>
        <v/>
      </c>
      <c r="AJ16" s="126" t="str">
        <f t="shared" si="5"/>
        <v/>
      </c>
      <c r="AK16" s="126" t="str">
        <f t="shared" si="5"/>
        <v/>
      </c>
      <c r="AL16" s="126" t="str">
        <f t="shared" si="5"/>
        <v/>
      </c>
      <c r="AM16" s="126" t="str">
        <f t="shared" si="5"/>
        <v/>
      </c>
      <c r="AN16" s="126" t="str">
        <f t="shared" si="5"/>
        <v/>
      </c>
      <c r="AO16" s="126" t="str">
        <f t="shared" si="5"/>
        <v/>
      </c>
      <c r="AP16" s="126" t="str">
        <f t="shared" si="5"/>
        <v/>
      </c>
      <c r="AQ16" s="126" t="str">
        <f t="shared" si="5"/>
        <v/>
      </c>
      <c r="AR16" s="126" t="str">
        <f t="shared" si="6"/>
        <v/>
      </c>
      <c r="AS16" s="126" t="str">
        <f t="shared" si="6"/>
        <v/>
      </c>
      <c r="AT16" s="126" t="str">
        <f t="shared" si="6"/>
        <v/>
      </c>
      <c r="AU16" s="126" t="str">
        <f t="shared" si="6"/>
        <v/>
      </c>
      <c r="AV16" s="126" t="str">
        <f t="shared" si="6"/>
        <v/>
      </c>
      <c r="AW16" s="126" t="str">
        <f t="shared" si="6"/>
        <v/>
      </c>
      <c r="AX16" s="126" t="str">
        <f t="shared" si="6"/>
        <v/>
      </c>
      <c r="AY16" s="126" t="str">
        <f t="shared" si="6"/>
        <v/>
      </c>
      <c r="AZ16" s="126" t="str">
        <f t="shared" si="6"/>
        <v/>
      </c>
      <c r="BA16" s="126" t="str">
        <f t="shared" si="6"/>
        <v/>
      </c>
      <c r="BB16" s="126" t="str">
        <f t="shared" si="7"/>
        <v/>
      </c>
      <c r="BC16" s="126" t="str">
        <f t="shared" si="7"/>
        <v/>
      </c>
      <c r="BD16" s="126" t="str">
        <f t="shared" si="7"/>
        <v/>
      </c>
      <c r="BE16" s="126" t="str">
        <f t="shared" si="7"/>
        <v/>
      </c>
      <c r="BF16" s="126" t="str">
        <f t="shared" si="7"/>
        <v/>
      </c>
      <c r="BG16" s="126" t="str">
        <f t="shared" si="7"/>
        <v/>
      </c>
      <c r="BH16" s="126" t="str">
        <f t="shared" si="7"/>
        <v/>
      </c>
      <c r="BI16" s="126" t="str">
        <f t="shared" si="7"/>
        <v/>
      </c>
      <c r="BJ16" s="126" t="str">
        <f t="shared" si="7"/>
        <v/>
      </c>
      <c r="BK16" s="126" t="str">
        <f t="shared" si="7"/>
        <v/>
      </c>
      <c r="BL16" s="126" t="str">
        <f t="shared" si="8"/>
        <v/>
      </c>
      <c r="BM16" s="126" t="str">
        <f t="shared" si="8"/>
        <v/>
      </c>
      <c r="BN16" s="126" t="str">
        <f t="shared" si="8"/>
        <v/>
      </c>
      <c r="BO16" s="126" t="str">
        <f t="shared" si="8"/>
        <v/>
      </c>
      <c r="BP16" s="126" t="str">
        <f t="shared" si="8"/>
        <v/>
      </c>
      <c r="BQ16" s="126" t="str">
        <f t="shared" si="8"/>
        <v/>
      </c>
      <c r="BR16" s="126" t="str">
        <f t="shared" si="8"/>
        <v/>
      </c>
      <c r="BS16" s="126" t="str">
        <f t="shared" si="8"/>
        <v/>
      </c>
      <c r="BT16" s="126" t="str">
        <f t="shared" si="8"/>
        <v/>
      </c>
      <c r="BU16" s="126" t="str">
        <f t="shared" si="8"/>
        <v/>
      </c>
      <c r="BV16" s="194"/>
      <c r="BW16" s="194"/>
      <c r="BX16" s="194"/>
      <c r="BZ16" s="116" t="s">
        <v>265</v>
      </c>
      <c r="CA16" s="116" t="s">
        <v>92</v>
      </c>
      <c r="CB16" s="113">
        <f t="shared" si="11"/>
        <v>10</v>
      </c>
      <c r="CC16" s="116" t="str">
        <f t="shared" ca="1" si="12"/>
        <v>BASILIO</v>
      </c>
      <c r="CD16" s="117">
        <f t="shared" ca="1" si="13"/>
        <v>3857.0138346415019</v>
      </c>
      <c r="CE16" s="117">
        <f t="shared" ca="1" si="13"/>
        <v>4528.9811102573249</v>
      </c>
      <c r="CF16" s="117">
        <f t="shared" ca="1" si="13"/>
        <v>3122.3326629773314</v>
      </c>
      <c r="CG16" s="117">
        <f t="shared" ca="1" si="13"/>
        <v>0</v>
      </c>
      <c r="CH16" s="117">
        <f t="shared" ca="1" si="9"/>
        <v>3</v>
      </c>
      <c r="CI16" s="117">
        <f t="shared" ca="1" si="10"/>
        <v>11508.327607876157</v>
      </c>
      <c r="CJ16" s="127" cm="1">
        <f t="array" aca="1" ref="CJ16" ca="1">IFERROR(AVERAGE(IF(CD16:CG16&gt;1,CD16:CG16)),0)</f>
        <v>3836.1092026253859</v>
      </c>
      <c r="CK16" s="127">
        <f ca="1">CJ16+(COUNTIFS($CJ$5:$CJ16,CJ16)-1)*0.00001</f>
        <v>3836.1092026253859</v>
      </c>
      <c r="CL16" s="127">
        <f t="shared" ca="1" si="14"/>
        <v>5312.5431021521472</v>
      </c>
      <c r="CM16" s="140">
        <f t="shared" ca="1" si="15"/>
        <v>4</v>
      </c>
      <c r="CN16" s="120" t="str">
        <f t="shared" ca="1" si="16"/>
        <v>ACA 364</v>
      </c>
      <c r="CO16" s="113"/>
      <c r="CP16" s="113" t="s">
        <v>152</v>
      </c>
      <c r="CQ16" s="112">
        <f ca="1">IF(CH67&lt;&gt;1,"sd",SUM(CQ13:CQ15))</f>
        <v>98</v>
      </c>
      <c r="CR16" s="115"/>
      <c r="CT16" s="117">
        <f ca="1">'ANVA-MDS Sin Fung.'!CI16+'ANVA-MDS Con Fung.'!CI16</f>
        <v>24406.03359246171</v>
      </c>
      <c r="CU16" s="113" t="s">
        <v>80</v>
      </c>
      <c r="CV16" s="140">
        <f t="array" aca="1" ref="CV16" ca="1">IF(CV26&lt;&gt;1,"sd",SUM(IF(CT7:CT66&gt;1,(CT7:CT66)^2))/(CV8*CV20)-CV12)</f>
        <v>74882064.982945442</v>
      </c>
    </row>
    <row r="17" spans="1:100" ht="12.75" customHeight="1" x14ac:dyDescent="0.25">
      <c r="A17" s="204">
        <v>1</v>
      </c>
      <c r="B17" s="110">
        <f ca="1">'ANVA-MDS Con Fung.'!CQ22</f>
        <v>0.12768918337661436</v>
      </c>
      <c r="C17" s="214">
        <v>0.15</v>
      </c>
      <c r="D17" s="115" t="str">
        <f ca="1">IF(B17&gt;C17,"ns","*")</f>
        <v>*</v>
      </c>
      <c r="K17" s="101">
        <f t="shared" si="17"/>
        <v>11</v>
      </c>
      <c r="L17" s="125" t="str">
        <f t="shared" ca="1" si="1"/>
        <v>LIMAY</v>
      </c>
      <c r="M17" s="126">
        <f t="shared" ca="1" si="2"/>
        <v>5293.1726595417695</v>
      </c>
      <c r="N17" s="126" t="str">
        <f t="shared" ref="N17:W26" ca="1" si="19">IF(N$5&gt;$K17,"",IF($L17=0,"",IF($G$9&gt;$H$9,"ns",IF(ABS($M17-INDEX($CL$7:$CL$66,N$5,1))&gt;$B$25,"s","ns"))))</f>
        <v>ns</v>
      </c>
      <c r="O17" s="126" t="str">
        <f t="shared" ca="1" si="19"/>
        <v>ns</v>
      </c>
      <c r="P17" s="126" t="str">
        <f t="shared" ca="1" si="19"/>
        <v>ns</v>
      </c>
      <c r="Q17" s="126" t="str">
        <f t="shared" ca="1" si="19"/>
        <v>ns</v>
      </c>
      <c r="R17" s="126" t="str">
        <f t="shared" ca="1" si="19"/>
        <v>ns</v>
      </c>
      <c r="S17" s="126" t="str">
        <f t="shared" ca="1" si="19"/>
        <v>ns</v>
      </c>
      <c r="T17" s="126" t="str">
        <f t="shared" ca="1" si="19"/>
        <v>ns</v>
      </c>
      <c r="U17" s="126" t="str">
        <f t="shared" ca="1" si="19"/>
        <v>ns</v>
      </c>
      <c r="V17" s="126" t="str">
        <f t="shared" ca="1" si="19"/>
        <v>ns</v>
      </c>
      <c r="W17" s="126" t="str">
        <f t="shared" ca="1" si="19"/>
        <v>ns</v>
      </c>
      <c r="X17" s="126" t="str">
        <f t="shared" ref="X17:AG26" ca="1" si="20">IF(X$5&gt;$K17,"",IF($L17=0,"",IF($G$9&gt;$H$9,"ns",IF(ABS($M17-INDEX($CL$7:$CL$66,X$5,1))&gt;$B$25,"s","ns"))))</f>
        <v>ns</v>
      </c>
      <c r="Y17" s="126" t="str">
        <f t="shared" si="20"/>
        <v/>
      </c>
      <c r="Z17" s="126" t="str">
        <f t="shared" si="20"/>
        <v/>
      </c>
      <c r="AA17" s="126" t="str">
        <f t="shared" si="20"/>
        <v/>
      </c>
      <c r="AB17" s="126" t="str">
        <f t="shared" si="20"/>
        <v/>
      </c>
      <c r="AC17" s="126" t="str">
        <f t="shared" si="20"/>
        <v/>
      </c>
      <c r="AD17" s="126" t="str">
        <f t="shared" si="20"/>
        <v/>
      </c>
      <c r="AE17" s="126" t="str">
        <f t="shared" si="20"/>
        <v/>
      </c>
      <c r="AF17" s="126" t="str">
        <f t="shared" si="20"/>
        <v/>
      </c>
      <c r="AG17" s="126" t="str">
        <f t="shared" si="20"/>
        <v/>
      </c>
      <c r="AH17" s="126" t="str">
        <f t="shared" ref="AH17:AQ26" si="21">IF(AH$5&gt;$K17,"",IF($L17=0,"",IF($G$9&gt;$H$9,"ns",IF(ABS($M17-INDEX($CL$7:$CL$66,AH$5,1))&gt;$B$25,"s","ns"))))</f>
        <v/>
      </c>
      <c r="AI17" s="126" t="str">
        <f t="shared" si="21"/>
        <v/>
      </c>
      <c r="AJ17" s="126" t="str">
        <f t="shared" si="21"/>
        <v/>
      </c>
      <c r="AK17" s="126" t="str">
        <f t="shared" si="21"/>
        <v/>
      </c>
      <c r="AL17" s="126" t="str">
        <f t="shared" si="21"/>
        <v/>
      </c>
      <c r="AM17" s="126" t="str">
        <f t="shared" si="21"/>
        <v/>
      </c>
      <c r="AN17" s="126" t="str">
        <f t="shared" si="21"/>
        <v/>
      </c>
      <c r="AO17" s="126" t="str">
        <f t="shared" si="21"/>
        <v/>
      </c>
      <c r="AP17" s="126" t="str">
        <f t="shared" si="21"/>
        <v/>
      </c>
      <c r="AQ17" s="126" t="str">
        <f t="shared" si="21"/>
        <v/>
      </c>
      <c r="AR17" s="126" t="str">
        <f t="shared" ref="AR17:BA26" si="22">IF(AR$5&gt;$K17,"",IF($L17=0,"",IF($G$9&gt;$H$9,"ns",IF(ABS($M17-INDEX($CL$7:$CL$66,AR$5,1))&gt;$B$25,"s","ns"))))</f>
        <v/>
      </c>
      <c r="AS17" s="126" t="str">
        <f t="shared" si="22"/>
        <v/>
      </c>
      <c r="AT17" s="126" t="str">
        <f t="shared" si="22"/>
        <v/>
      </c>
      <c r="AU17" s="126" t="str">
        <f t="shared" si="22"/>
        <v/>
      </c>
      <c r="AV17" s="126" t="str">
        <f t="shared" si="22"/>
        <v/>
      </c>
      <c r="AW17" s="126" t="str">
        <f t="shared" si="22"/>
        <v/>
      </c>
      <c r="AX17" s="126" t="str">
        <f t="shared" si="22"/>
        <v/>
      </c>
      <c r="AY17" s="126" t="str">
        <f t="shared" si="22"/>
        <v/>
      </c>
      <c r="AZ17" s="126" t="str">
        <f t="shared" si="22"/>
        <v/>
      </c>
      <c r="BA17" s="126" t="str">
        <f t="shared" si="22"/>
        <v/>
      </c>
      <c r="BB17" s="126" t="str">
        <f t="shared" ref="BB17:BK26" si="23">IF(BB$5&gt;$K17,"",IF($L17=0,"",IF($G$9&gt;$H$9,"ns",IF(ABS($M17-INDEX($CL$7:$CL$66,BB$5,1))&gt;$B$25,"s","ns"))))</f>
        <v/>
      </c>
      <c r="BC17" s="126" t="str">
        <f t="shared" si="23"/>
        <v/>
      </c>
      <c r="BD17" s="126" t="str">
        <f t="shared" si="23"/>
        <v/>
      </c>
      <c r="BE17" s="126" t="str">
        <f t="shared" si="23"/>
        <v/>
      </c>
      <c r="BF17" s="126" t="str">
        <f t="shared" si="23"/>
        <v/>
      </c>
      <c r="BG17" s="126" t="str">
        <f t="shared" si="23"/>
        <v/>
      </c>
      <c r="BH17" s="126" t="str">
        <f t="shared" si="23"/>
        <v/>
      </c>
      <c r="BI17" s="126" t="str">
        <f t="shared" si="23"/>
        <v/>
      </c>
      <c r="BJ17" s="126" t="str">
        <f t="shared" si="23"/>
        <v/>
      </c>
      <c r="BK17" s="126" t="str">
        <f t="shared" si="23"/>
        <v/>
      </c>
      <c r="BL17" s="126" t="str">
        <f t="shared" ref="BL17:BU26" si="24">IF(BL$5&gt;$K17,"",IF($L17=0,"",IF($G$9&gt;$H$9,"ns",IF(ABS($M17-INDEX($CL$7:$CL$66,BL$5,1))&gt;$B$25,"s","ns"))))</f>
        <v/>
      </c>
      <c r="BM17" s="126" t="str">
        <f t="shared" si="24"/>
        <v/>
      </c>
      <c r="BN17" s="126" t="str">
        <f t="shared" si="24"/>
        <v/>
      </c>
      <c r="BO17" s="126" t="str">
        <f t="shared" si="24"/>
        <v/>
      </c>
      <c r="BP17" s="126" t="str">
        <f t="shared" si="24"/>
        <v/>
      </c>
      <c r="BQ17" s="126" t="str">
        <f t="shared" si="24"/>
        <v/>
      </c>
      <c r="BR17" s="126" t="str">
        <f t="shared" si="24"/>
        <v/>
      </c>
      <c r="BS17" s="126" t="str">
        <f t="shared" si="24"/>
        <v/>
      </c>
      <c r="BT17" s="126" t="str">
        <f t="shared" si="24"/>
        <v/>
      </c>
      <c r="BU17" s="126" t="str">
        <f t="shared" si="24"/>
        <v/>
      </c>
      <c r="BV17" s="194"/>
      <c r="BW17" s="194"/>
      <c r="BX17" s="194"/>
      <c r="BZ17" s="116" t="s">
        <v>265</v>
      </c>
      <c r="CA17" s="116" t="s">
        <v>92</v>
      </c>
      <c r="CB17" s="113">
        <f t="shared" si="11"/>
        <v>11</v>
      </c>
      <c r="CC17" s="116" t="str">
        <f t="shared" ca="1" si="12"/>
        <v>BUCK PACÍFICO</v>
      </c>
      <c r="CD17" s="117">
        <f t="shared" ca="1" si="13"/>
        <v>3994.3792354135717</v>
      </c>
      <c r="CE17" s="117">
        <f t="shared" ca="1" si="13"/>
        <v>5056.51264408527</v>
      </c>
      <c r="CF17" s="117">
        <f t="shared" ca="1" si="13"/>
        <v>5235.5957327889964</v>
      </c>
      <c r="CG17" s="117">
        <f t="shared" ca="1" si="13"/>
        <v>0</v>
      </c>
      <c r="CH17" s="117">
        <f t="shared" ca="1" si="9"/>
        <v>3</v>
      </c>
      <c r="CI17" s="117">
        <f t="shared" ca="1" si="10"/>
        <v>14286.487612287838</v>
      </c>
      <c r="CJ17" s="127" cm="1">
        <f t="array" aca="1" ref="CJ17" ca="1">IFERROR(AVERAGE(IF(CD17:CG17&gt;1,CD17:CG17)),0)</f>
        <v>4762.1625374292789</v>
      </c>
      <c r="CK17" s="127">
        <f ca="1">CJ17+(COUNTIFS($CJ$5:$CJ17,CJ17)-1)*0.00001</f>
        <v>4762.1625374292789</v>
      </c>
      <c r="CL17" s="127">
        <f t="shared" ca="1" si="14"/>
        <v>5293.1726595417695</v>
      </c>
      <c r="CM17" s="140">
        <f t="shared" ca="1" si="15"/>
        <v>23</v>
      </c>
      <c r="CN17" s="120" t="str">
        <f t="shared" ca="1" si="16"/>
        <v>LIMAY</v>
      </c>
      <c r="CO17" s="113"/>
      <c r="CP17" s="113" t="s">
        <v>80</v>
      </c>
      <c r="CQ17" s="112">
        <f t="array" aca="1" ref="CQ17" ca="1">IF(CH67&lt;&gt;1,"sd",SUM(IF(CI7:CI66&gt;1,(CI7:CI66)^2))/CQ8-CQ12)</f>
        <v>37903919.457362652</v>
      </c>
      <c r="CR17" s="115"/>
      <c r="CT17" s="117">
        <f ca="1">'ANVA-MDS Sin Fung.'!CI17+'ANVA-MDS Con Fung.'!CI17</f>
        <v>30578.927022380693</v>
      </c>
      <c r="CU17" s="118" t="s">
        <v>103</v>
      </c>
      <c r="CV17" s="140" cm="1">
        <f t="array" aca="1" ref="CV17" ca="1">IF(CV26&lt;&gt;1,"sd",(SUM(IF('ANVA-MDS Sin Fung.'!CD68:CG68&gt;1,('ANVA-MDS Sin Fung.'!CD68:CF68)^2))+SUM(IF('ANVA-MDS Con Fung.'!CD68:CG68&gt;1,('ANVA-MDS Con Fung.'!CD68:CG68)^2)))/CV7-CV24-CV12)</f>
        <v>4195034.0727272034</v>
      </c>
    </row>
    <row r="18" spans="1:100" ht="12.75" customHeight="1" x14ac:dyDescent="0.25">
      <c r="A18" s="204">
        <v>1</v>
      </c>
      <c r="B18" s="2"/>
      <c r="K18" s="101">
        <f t="shared" si="17"/>
        <v>12</v>
      </c>
      <c r="L18" s="125" t="str">
        <f t="shared" ca="1" si="1"/>
        <v>LG LOBUNO</v>
      </c>
      <c r="M18" s="126">
        <f t="shared" ca="1" si="2"/>
        <v>5279.5275606725309</v>
      </c>
      <c r="N18" s="126" t="str">
        <f t="shared" ca="1" si="19"/>
        <v>ns</v>
      </c>
      <c r="O18" s="126" t="str">
        <f t="shared" ca="1" si="19"/>
        <v>ns</v>
      </c>
      <c r="P18" s="126" t="str">
        <f t="shared" ca="1" si="19"/>
        <v>ns</v>
      </c>
      <c r="Q18" s="126" t="str">
        <f t="shared" ca="1" si="19"/>
        <v>ns</v>
      </c>
      <c r="R18" s="126" t="str">
        <f t="shared" ca="1" si="19"/>
        <v>ns</v>
      </c>
      <c r="S18" s="126" t="str">
        <f t="shared" ca="1" si="19"/>
        <v>ns</v>
      </c>
      <c r="T18" s="126" t="str">
        <f t="shared" ca="1" si="19"/>
        <v>ns</v>
      </c>
      <c r="U18" s="126" t="str">
        <f t="shared" ca="1" si="19"/>
        <v>ns</v>
      </c>
      <c r="V18" s="126" t="str">
        <f t="shared" ca="1" si="19"/>
        <v>ns</v>
      </c>
      <c r="W18" s="126" t="str">
        <f t="shared" ca="1" si="19"/>
        <v>ns</v>
      </c>
      <c r="X18" s="126" t="str">
        <f t="shared" ca="1" si="20"/>
        <v>ns</v>
      </c>
      <c r="Y18" s="126" t="str">
        <f t="shared" ca="1" si="20"/>
        <v>ns</v>
      </c>
      <c r="Z18" s="126" t="str">
        <f t="shared" si="20"/>
        <v/>
      </c>
      <c r="AA18" s="126" t="str">
        <f t="shared" si="20"/>
        <v/>
      </c>
      <c r="AB18" s="126" t="str">
        <f t="shared" si="20"/>
        <v/>
      </c>
      <c r="AC18" s="126" t="str">
        <f t="shared" si="20"/>
        <v/>
      </c>
      <c r="AD18" s="126" t="str">
        <f t="shared" si="20"/>
        <v/>
      </c>
      <c r="AE18" s="126" t="str">
        <f t="shared" si="20"/>
        <v/>
      </c>
      <c r="AF18" s="126" t="str">
        <f t="shared" si="20"/>
        <v/>
      </c>
      <c r="AG18" s="126" t="str">
        <f t="shared" si="20"/>
        <v/>
      </c>
      <c r="AH18" s="126" t="str">
        <f t="shared" si="21"/>
        <v/>
      </c>
      <c r="AI18" s="126" t="str">
        <f t="shared" si="21"/>
        <v/>
      </c>
      <c r="AJ18" s="126" t="str">
        <f t="shared" si="21"/>
        <v/>
      </c>
      <c r="AK18" s="126" t="str">
        <f t="shared" si="21"/>
        <v/>
      </c>
      <c r="AL18" s="126" t="str">
        <f t="shared" si="21"/>
        <v/>
      </c>
      <c r="AM18" s="126" t="str">
        <f t="shared" si="21"/>
        <v/>
      </c>
      <c r="AN18" s="126" t="str">
        <f t="shared" si="21"/>
        <v/>
      </c>
      <c r="AO18" s="126" t="str">
        <f t="shared" si="21"/>
        <v/>
      </c>
      <c r="AP18" s="126" t="str">
        <f t="shared" si="21"/>
        <v/>
      </c>
      <c r="AQ18" s="126" t="str">
        <f t="shared" si="21"/>
        <v/>
      </c>
      <c r="AR18" s="126" t="str">
        <f t="shared" si="22"/>
        <v/>
      </c>
      <c r="AS18" s="126" t="str">
        <f t="shared" si="22"/>
        <v/>
      </c>
      <c r="AT18" s="126" t="str">
        <f t="shared" si="22"/>
        <v/>
      </c>
      <c r="AU18" s="126" t="str">
        <f t="shared" si="22"/>
        <v/>
      </c>
      <c r="AV18" s="126" t="str">
        <f t="shared" si="22"/>
        <v/>
      </c>
      <c r="AW18" s="126" t="str">
        <f t="shared" si="22"/>
        <v/>
      </c>
      <c r="AX18" s="126" t="str">
        <f t="shared" si="22"/>
        <v/>
      </c>
      <c r="AY18" s="126" t="str">
        <f t="shared" si="22"/>
        <v/>
      </c>
      <c r="AZ18" s="126" t="str">
        <f t="shared" si="22"/>
        <v/>
      </c>
      <c r="BA18" s="126" t="str">
        <f t="shared" si="22"/>
        <v/>
      </c>
      <c r="BB18" s="126" t="str">
        <f t="shared" si="23"/>
        <v/>
      </c>
      <c r="BC18" s="126" t="str">
        <f t="shared" si="23"/>
        <v/>
      </c>
      <c r="BD18" s="126" t="str">
        <f t="shared" si="23"/>
        <v/>
      </c>
      <c r="BE18" s="126" t="str">
        <f t="shared" si="23"/>
        <v/>
      </c>
      <c r="BF18" s="126" t="str">
        <f t="shared" si="23"/>
        <v/>
      </c>
      <c r="BG18" s="126" t="str">
        <f t="shared" si="23"/>
        <v/>
      </c>
      <c r="BH18" s="126" t="str">
        <f t="shared" si="23"/>
        <v/>
      </c>
      <c r="BI18" s="126" t="str">
        <f t="shared" si="23"/>
        <v/>
      </c>
      <c r="BJ18" s="126" t="str">
        <f t="shared" si="23"/>
        <v/>
      </c>
      <c r="BK18" s="126" t="str">
        <f t="shared" si="23"/>
        <v/>
      </c>
      <c r="BL18" s="126" t="str">
        <f t="shared" si="24"/>
        <v/>
      </c>
      <c r="BM18" s="126" t="str">
        <f t="shared" si="24"/>
        <v/>
      </c>
      <c r="BN18" s="126" t="str">
        <f t="shared" si="24"/>
        <v/>
      </c>
      <c r="BO18" s="126" t="str">
        <f t="shared" si="24"/>
        <v/>
      </c>
      <c r="BP18" s="126" t="str">
        <f t="shared" si="24"/>
        <v/>
      </c>
      <c r="BQ18" s="126" t="str">
        <f t="shared" si="24"/>
        <v/>
      </c>
      <c r="BR18" s="126" t="str">
        <f t="shared" si="24"/>
        <v/>
      </c>
      <c r="BS18" s="126" t="str">
        <f t="shared" si="24"/>
        <v/>
      </c>
      <c r="BT18" s="126" t="str">
        <f t="shared" si="24"/>
        <v/>
      </c>
      <c r="BU18" s="126" t="str">
        <f t="shared" si="24"/>
        <v/>
      </c>
      <c r="BV18" s="194"/>
      <c r="BW18" s="194"/>
      <c r="BX18" s="194"/>
      <c r="BZ18" s="116" t="s">
        <v>265</v>
      </c>
      <c r="CA18" s="116" t="s">
        <v>92</v>
      </c>
      <c r="CB18" s="113">
        <f t="shared" si="11"/>
        <v>12</v>
      </c>
      <c r="CC18" s="116" t="str">
        <f t="shared" ca="1" si="12"/>
        <v>CATALPA</v>
      </c>
      <c r="CD18" s="117">
        <f t="shared" ca="1" si="13"/>
        <v>4017.8797666475039</v>
      </c>
      <c r="CE18" s="117">
        <f t="shared" ca="1" si="13"/>
        <v>3444.6755940203598</v>
      </c>
      <c r="CF18" s="117">
        <f t="shared" ca="1" si="13"/>
        <v>4066.8815520097201</v>
      </c>
      <c r="CG18" s="117">
        <f t="shared" ca="1" si="13"/>
        <v>0</v>
      </c>
      <c r="CH18" s="117">
        <f t="shared" ca="1" si="9"/>
        <v>3</v>
      </c>
      <c r="CI18" s="117">
        <f t="shared" ca="1" si="10"/>
        <v>11529.436912677584</v>
      </c>
      <c r="CJ18" s="127" cm="1">
        <f t="array" aca="1" ref="CJ18" ca="1">IFERROR(AVERAGE(IF(CD18:CG18&gt;1,CD18:CG18)),0)</f>
        <v>3843.1456375591947</v>
      </c>
      <c r="CK18" s="127">
        <f ca="1">CJ18+(COUNTIFS($CJ$5:$CJ18,CJ18)-1)*0.00001</f>
        <v>3843.1456375591947</v>
      </c>
      <c r="CL18" s="127">
        <f t="shared" ca="1" si="14"/>
        <v>5279.5275606725309</v>
      </c>
      <c r="CM18" s="140">
        <f t="shared" ca="1" si="15"/>
        <v>22</v>
      </c>
      <c r="CN18" s="120" t="str">
        <f t="shared" ca="1" si="16"/>
        <v>LG LOBUNO</v>
      </c>
      <c r="CO18" s="113"/>
      <c r="CP18" s="113" t="s">
        <v>79</v>
      </c>
      <c r="CQ18" s="112">
        <f t="array" aca="1" ref="CQ18" ca="1">IF(CH67&lt;&gt;1,"sd",SUM(IF(CD68:CG68&gt;1,(CD68:CG68)^2))/CQ7-CQ12)</f>
        <v>859668.28169393539</v>
      </c>
      <c r="CR18" s="115"/>
      <c r="CT18" s="117">
        <f ca="1">'ANVA-MDS Sin Fung.'!CI18+'ANVA-MDS Con Fung.'!CI18</f>
        <v>26525.761002398489</v>
      </c>
      <c r="CU18" s="113" t="s">
        <v>81</v>
      </c>
      <c r="CV18" s="140">
        <f ca="1">IF(CV26&lt;&gt;1,"sd",CV19-CV16-CV24-CV17-CV25)</f>
        <v>44637667.372170031</v>
      </c>
    </row>
    <row r="19" spans="1:100" ht="12.75" customHeight="1" x14ac:dyDescent="0.25">
      <c r="A19" s="204">
        <v>1</v>
      </c>
      <c r="K19" s="101">
        <f t="shared" si="17"/>
        <v>13</v>
      </c>
      <c r="L19" s="125" t="str">
        <f t="shared" ca="1" si="1"/>
        <v>ACA 308</v>
      </c>
      <c r="M19" s="126">
        <f t="shared" ca="1" si="2"/>
        <v>5244.5486994320154</v>
      </c>
      <c r="N19" s="126" t="str">
        <f t="shared" ca="1" si="19"/>
        <v>s</v>
      </c>
      <c r="O19" s="126" t="str">
        <f t="shared" ca="1" si="19"/>
        <v>ns</v>
      </c>
      <c r="P19" s="126" t="str">
        <f t="shared" ca="1" si="19"/>
        <v>ns</v>
      </c>
      <c r="Q19" s="126" t="str">
        <f t="shared" ca="1" si="19"/>
        <v>ns</v>
      </c>
      <c r="R19" s="126" t="str">
        <f t="shared" ca="1" si="19"/>
        <v>ns</v>
      </c>
      <c r="S19" s="126" t="str">
        <f t="shared" ca="1" si="19"/>
        <v>ns</v>
      </c>
      <c r="T19" s="126" t="str">
        <f t="shared" ca="1" si="19"/>
        <v>ns</v>
      </c>
      <c r="U19" s="126" t="str">
        <f t="shared" ca="1" si="19"/>
        <v>ns</v>
      </c>
      <c r="V19" s="126" t="str">
        <f t="shared" ca="1" si="19"/>
        <v>ns</v>
      </c>
      <c r="W19" s="126" t="str">
        <f t="shared" ca="1" si="19"/>
        <v>ns</v>
      </c>
      <c r="X19" s="126" t="str">
        <f t="shared" ca="1" si="20"/>
        <v>ns</v>
      </c>
      <c r="Y19" s="126" t="str">
        <f t="shared" ca="1" si="20"/>
        <v>ns</v>
      </c>
      <c r="Z19" s="126" t="str">
        <f t="shared" ca="1" si="20"/>
        <v>ns</v>
      </c>
      <c r="AA19" s="126" t="str">
        <f t="shared" si="20"/>
        <v/>
      </c>
      <c r="AB19" s="126" t="str">
        <f t="shared" si="20"/>
        <v/>
      </c>
      <c r="AC19" s="126" t="str">
        <f t="shared" si="20"/>
        <v/>
      </c>
      <c r="AD19" s="126" t="str">
        <f t="shared" si="20"/>
        <v/>
      </c>
      <c r="AE19" s="126" t="str">
        <f t="shared" si="20"/>
        <v/>
      </c>
      <c r="AF19" s="126" t="str">
        <f t="shared" si="20"/>
        <v/>
      </c>
      <c r="AG19" s="126" t="str">
        <f t="shared" si="20"/>
        <v/>
      </c>
      <c r="AH19" s="126" t="str">
        <f t="shared" si="21"/>
        <v/>
      </c>
      <c r="AI19" s="126" t="str">
        <f t="shared" si="21"/>
        <v/>
      </c>
      <c r="AJ19" s="126" t="str">
        <f t="shared" si="21"/>
        <v/>
      </c>
      <c r="AK19" s="126" t="str">
        <f t="shared" si="21"/>
        <v/>
      </c>
      <c r="AL19" s="126" t="str">
        <f t="shared" si="21"/>
        <v/>
      </c>
      <c r="AM19" s="126" t="str">
        <f t="shared" si="21"/>
        <v/>
      </c>
      <c r="AN19" s="126" t="str">
        <f t="shared" si="21"/>
        <v/>
      </c>
      <c r="AO19" s="126" t="str">
        <f t="shared" si="21"/>
        <v/>
      </c>
      <c r="AP19" s="126" t="str">
        <f t="shared" si="21"/>
        <v/>
      </c>
      <c r="AQ19" s="126" t="str">
        <f t="shared" si="21"/>
        <v/>
      </c>
      <c r="AR19" s="126" t="str">
        <f t="shared" si="22"/>
        <v/>
      </c>
      <c r="AS19" s="126" t="str">
        <f t="shared" si="22"/>
        <v/>
      </c>
      <c r="AT19" s="126" t="str">
        <f t="shared" si="22"/>
        <v/>
      </c>
      <c r="AU19" s="126" t="str">
        <f t="shared" si="22"/>
        <v/>
      </c>
      <c r="AV19" s="126" t="str">
        <f t="shared" si="22"/>
        <v/>
      </c>
      <c r="AW19" s="126" t="str">
        <f t="shared" si="22"/>
        <v/>
      </c>
      <c r="AX19" s="126" t="str">
        <f t="shared" si="22"/>
        <v/>
      </c>
      <c r="AY19" s="126" t="str">
        <f t="shared" si="22"/>
        <v/>
      </c>
      <c r="AZ19" s="126" t="str">
        <f t="shared" si="22"/>
        <v/>
      </c>
      <c r="BA19" s="126" t="str">
        <f t="shared" si="22"/>
        <v/>
      </c>
      <c r="BB19" s="126" t="str">
        <f t="shared" si="23"/>
        <v/>
      </c>
      <c r="BC19" s="126" t="str">
        <f t="shared" si="23"/>
        <v/>
      </c>
      <c r="BD19" s="126" t="str">
        <f t="shared" si="23"/>
        <v/>
      </c>
      <c r="BE19" s="126" t="str">
        <f t="shared" si="23"/>
        <v/>
      </c>
      <c r="BF19" s="126" t="str">
        <f t="shared" si="23"/>
        <v/>
      </c>
      <c r="BG19" s="126" t="str">
        <f t="shared" si="23"/>
        <v/>
      </c>
      <c r="BH19" s="126" t="str">
        <f t="shared" si="23"/>
        <v/>
      </c>
      <c r="BI19" s="126" t="str">
        <f t="shared" si="23"/>
        <v/>
      </c>
      <c r="BJ19" s="126" t="str">
        <f t="shared" si="23"/>
        <v/>
      </c>
      <c r="BK19" s="126" t="str">
        <f t="shared" si="23"/>
        <v/>
      </c>
      <c r="BL19" s="126" t="str">
        <f t="shared" si="24"/>
        <v/>
      </c>
      <c r="BM19" s="126" t="str">
        <f t="shared" si="24"/>
        <v/>
      </c>
      <c r="BN19" s="126" t="str">
        <f t="shared" si="24"/>
        <v/>
      </c>
      <c r="BO19" s="126" t="str">
        <f t="shared" si="24"/>
        <v/>
      </c>
      <c r="BP19" s="126" t="str">
        <f t="shared" si="24"/>
        <v/>
      </c>
      <c r="BQ19" s="126" t="str">
        <f t="shared" si="24"/>
        <v/>
      </c>
      <c r="BR19" s="126" t="str">
        <f t="shared" si="24"/>
        <v/>
      </c>
      <c r="BS19" s="126" t="str">
        <f t="shared" si="24"/>
        <v/>
      </c>
      <c r="BT19" s="126" t="str">
        <f t="shared" si="24"/>
        <v/>
      </c>
      <c r="BU19" s="126" t="str">
        <f t="shared" si="24"/>
        <v/>
      </c>
      <c r="BV19" s="194"/>
      <c r="BW19" s="194"/>
      <c r="BX19" s="194"/>
      <c r="BZ19" s="116" t="s">
        <v>265</v>
      </c>
      <c r="CA19" s="116" t="s">
        <v>92</v>
      </c>
      <c r="CB19" s="113">
        <f t="shared" si="11"/>
        <v>13</v>
      </c>
      <c r="CC19" s="116" t="str">
        <f t="shared" ca="1" si="12"/>
        <v>FRESNO</v>
      </c>
      <c r="CD19" s="117">
        <f t="shared" ca="1" si="13"/>
        <v>5334.5302763056579</v>
      </c>
      <c r="CE19" s="117">
        <f t="shared" ca="1" si="13"/>
        <v>5503.4902187696216</v>
      </c>
      <c r="CF19" s="117">
        <f t="shared" ca="1" si="13"/>
        <v>5148.9496590643539</v>
      </c>
      <c r="CG19" s="117">
        <f t="shared" ca="1" si="13"/>
        <v>0</v>
      </c>
      <c r="CH19" s="117">
        <f t="shared" ca="1" si="9"/>
        <v>3</v>
      </c>
      <c r="CI19" s="117">
        <f t="shared" ca="1" si="10"/>
        <v>15986.970154139633</v>
      </c>
      <c r="CJ19" s="127" cm="1">
        <f t="array" aca="1" ref="CJ19" ca="1">IFERROR(AVERAGE(IF(CD19:CG19&gt;1,CD19:CG19)),0)</f>
        <v>5328.9900513798775</v>
      </c>
      <c r="CK19" s="127">
        <f ca="1">CJ19+(COUNTIFS($CJ$5:$CJ19,CJ19)-1)*0.00001</f>
        <v>5328.9900513798775</v>
      </c>
      <c r="CL19" s="127">
        <f t="shared" ca="1" si="14"/>
        <v>5244.5486994320154</v>
      </c>
      <c r="CM19" s="140">
        <f t="shared" ca="1" si="15"/>
        <v>6</v>
      </c>
      <c r="CN19" s="120" t="str">
        <f t="shared" ca="1" si="16"/>
        <v>ACA 308</v>
      </c>
      <c r="CO19" s="113"/>
      <c r="CP19" s="113" t="s">
        <v>81</v>
      </c>
      <c r="CQ19" s="112">
        <f ca="1">IF(CH67&lt;&gt;1,"sd",CQ20-CQ18-CQ17)</f>
        <v>25572492.812882423</v>
      </c>
      <c r="CR19" s="115"/>
      <c r="CT19" s="117">
        <f ca="1">'ANVA-MDS Sin Fung.'!CI19+'ANVA-MDS Con Fung.'!CI19</f>
        <v>32195.218131011017</v>
      </c>
      <c r="CU19" s="113" t="s">
        <v>78</v>
      </c>
      <c r="CV19" s="140" cm="1">
        <f t="array" aca="1" ref="CV19" ca="1">IF(CV26&lt;&gt;1,"sd",_xlfn.VAR.P(IF('ANVA-MDS Sin Fung.'!CD7:CG66&gt;1,'ANVA-MDS Sin Fung.'!CD7:CG66),IF('ANVA-MDS Con Fung.'!CD7:CG66&gt;1,'ANVA-MDS Con Fung.'!CD7:CG66))*CV9)</f>
        <v>134417010.78511864</v>
      </c>
    </row>
    <row r="20" spans="1:100" ht="12.75" customHeight="1" x14ac:dyDescent="0.25">
      <c r="A20" s="204">
        <v>1</v>
      </c>
      <c r="B20" s="2" t="s">
        <v>274</v>
      </c>
      <c r="K20" s="101">
        <f t="shared" si="17"/>
        <v>14</v>
      </c>
      <c r="L20" s="125" t="str">
        <f t="shared" ca="1" si="1"/>
        <v>SY 109</v>
      </c>
      <c r="M20" s="126">
        <f t="shared" ca="1" si="2"/>
        <v>5205.5344531266273</v>
      </c>
      <c r="N20" s="126" t="str">
        <f t="shared" ca="1" si="19"/>
        <v>s</v>
      </c>
      <c r="O20" s="126" t="str">
        <f t="shared" ca="1" si="19"/>
        <v>ns</v>
      </c>
      <c r="P20" s="126" t="str">
        <f t="shared" ca="1" si="19"/>
        <v>ns</v>
      </c>
      <c r="Q20" s="126" t="str">
        <f t="shared" ca="1" si="19"/>
        <v>ns</v>
      </c>
      <c r="R20" s="126" t="str">
        <f t="shared" ca="1" si="19"/>
        <v>ns</v>
      </c>
      <c r="S20" s="126" t="str">
        <f t="shared" ca="1" si="19"/>
        <v>ns</v>
      </c>
      <c r="T20" s="126" t="str">
        <f t="shared" ca="1" si="19"/>
        <v>ns</v>
      </c>
      <c r="U20" s="126" t="str">
        <f t="shared" ca="1" si="19"/>
        <v>ns</v>
      </c>
      <c r="V20" s="126" t="str">
        <f t="shared" ca="1" si="19"/>
        <v>ns</v>
      </c>
      <c r="W20" s="126" t="str">
        <f t="shared" ca="1" si="19"/>
        <v>ns</v>
      </c>
      <c r="X20" s="126" t="str">
        <f t="shared" ca="1" si="20"/>
        <v>ns</v>
      </c>
      <c r="Y20" s="126" t="str">
        <f t="shared" ca="1" si="20"/>
        <v>ns</v>
      </c>
      <c r="Z20" s="126" t="str">
        <f t="shared" ca="1" si="20"/>
        <v>ns</v>
      </c>
      <c r="AA20" s="126" t="str">
        <f t="shared" ca="1" si="20"/>
        <v>ns</v>
      </c>
      <c r="AB20" s="126" t="str">
        <f t="shared" si="20"/>
        <v/>
      </c>
      <c r="AC20" s="126" t="str">
        <f t="shared" si="20"/>
        <v/>
      </c>
      <c r="AD20" s="126" t="str">
        <f t="shared" si="20"/>
        <v/>
      </c>
      <c r="AE20" s="126" t="str">
        <f t="shared" si="20"/>
        <v/>
      </c>
      <c r="AF20" s="126" t="str">
        <f t="shared" si="20"/>
        <v/>
      </c>
      <c r="AG20" s="126" t="str">
        <f t="shared" si="20"/>
        <v/>
      </c>
      <c r="AH20" s="126" t="str">
        <f t="shared" si="21"/>
        <v/>
      </c>
      <c r="AI20" s="126" t="str">
        <f t="shared" si="21"/>
        <v/>
      </c>
      <c r="AJ20" s="126" t="str">
        <f t="shared" si="21"/>
        <v/>
      </c>
      <c r="AK20" s="126" t="str">
        <f t="shared" si="21"/>
        <v/>
      </c>
      <c r="AL20" s="126" t="str">
        <f t="shared" si="21"/>
        <v/>
      </c>
      <c r="AM20" s="126" t="str">
        <f t="shared" si="21"/>
        <v/>
      </c>
      <c r="AN20" s="126" t="str">
        <f t="shared" si="21"/>
        <v/>
      </c>
      <c r="AO20" s="126" t="str">
        <f t="shared" si="21"/>
        <v/>
      </c>
      <c r="AP20" s="126" t="str">
        <f t="shared" si="21"/>
        <v/>
      </c>
      <c r="AQ20" s="126" t="str">
        <f t="shared" si="21"/>
        <v/>
      </c>
      <c r="AR20" s="126" t="str">
        <f t="shared" si="22"/>
        <v/>
      </c>
      <c r="AS20" s="126" t="str">
        <f t="shared" si="22"/>
        <v/>
      </c>
      <c r="AT20" s="126" t="str">
        <f t="shared" si="22"/>
        <v/>
      </c>
      <c r="AU20" s="126" t="str">
        <f t="shared" si="22"/>
        <v/>
      </c>
      <c r="AV20" s="126" t="str">
        <f t="shared" si="22"/>
        <v/>
      </c>
      <c r="AW20" s="126" t="str">
        <f t="shared" si="22"/>
        <v/>
      </c>
      <c r="AX20" s="126" t="str">
        <f t="shared" si="22"/>
        <v/>
      </c>
      <c r="AY20" s="126" t="str">
        <f t="shared" si="22"/>
        <v/>
      </c>
      <c r="AZ20" s="126" t="str">
        <f t="shared" si="22"/>
        <v/>
      </c>
      <c r="BA20" s="126" t="str">
        <f t="shared" si="22"/>
        <v/>
      </c>
      <c r="BB20" s="126" t="str">
        <f t="shared" si="23"/>
        <v/>
      </c>
      <c r="BC20" s="126" t="str">
        <f t="shared" si="23"/>
        <v/>
      </c>
      <c r="BD20" s="126" t="str">
        <f t="shared" si="23"/>
        <v/>
      </c>
      <c r="BE20" s="126" t="str">
        <f t="shared" si="23"/>
        <v/>
      </c>
      <c r="BF20" s="126" t="str">
        <f t="shared" si="23"/>
        <v/>
      </c>
      <c r="BG20" s="126" t="str">
        <f t="shared" si="23"/>
        <v/>
      </c>
      <c r="BH20" s="126" t="str">
        <f t="shared" si="23"/>
        <v/>
      </c>
      <c r="BI20" s="126" t="str">
        <f t="shared" si="23"/>
        <v/>
      </c>
      <c r="BJ20" s="126" t="str">
        <f t="shared" si="23"/>
        <v/>
      </c>
      <c r="BK20" s="126" t="str">
        <f t="shared" si="23"/>
        <v/>
      </c>
      <c r="BL20" s="126" t="str">
        <f t="shared" si="24"/>
        <v/>
      </c>
      <c r="BM20" s="126" t="str">
        <f t="shared" si="24"/>
        <v/>
      </c>
      <c r="BN20" s="126" t="str">
        <f t="shared" si="24"/>
        <v/>
      </c>
      <c r="BO20" s="126" t="str">
        <f t="shared" si="24"/>
        <v/>
      </c>
      <c r="BP20" s="126" t="str">
        <f t="shared" si="24"/>
        <v/>
      </c>
      <c r="BQ20" s="126" t="str">
        <f t="shared" si="24"/>
        <v/>
      </c>
      <c r="BR20" s="126" t="str">
        <f t="shared" si="24"/>
        <v/>
      </c>
      <c r="BS20" s="126" t="str">
        <f t="shared" si="24"/>
        <v/>
      </c>
      <c r="BT20" s="126" t="str">
        <f t="shared" si="24"/>
        <v/>
      </c>
      <c r="BU20" s="126" t="str">
        <f t="shared" si="24"/>
        <v/>
      </c>
      <c r="BV20" s="194"/>
      <c r="BW20" s="194"/>
      <c r="BX20" s="194"/>
      <c r="BZ20" s="116" t="s">
        <v>265</v>
      </c>
      <c r="CA20" s="116" t="s">
        <v>92</v>
      </c>
      <c r="CB20" s="113">
        <f t="shared" si="11"/>
        <v>14</v>
      </c>
      <c r="CC20" s="116" t="str">
        <f t="shared" ca="1" si="12"/>
        <v>IS CARPINTERO</v>
      </c>
      <c r="CD20" s="117">
        <f t="shared" ca="1" si="13"/>
        <v>5807.741279125592</v>
      </c>
      <c r="CE20" s="117">
        <f t="shared" ca="1" si="13"/>
        <v>5176.0811698341931</v>
      </c>
      <c r="CF20" s="117">
        <f t="shared" ca="1" si="13"/>
        <v>3868.1428439633601</v>
      </c>
      <c r="CG20" s="117">
        <f t="shared" ca="1" si="13"/>
        <v>0</v>
      </c>
      <c r="CH20" s="117">
        <f t="shared" ca="1" si="9"/>
        <v>3</v>
      </c>
      <c r="CI20" s="117">
        <f t="shared" ca="1" si="10"/>
        <v>14851.965292923145</v>
      </c>
      <c r="CJ20" s="127" cm="1">
        <f t="array" aca="1" ref="CJ20" ca="1">IFERROR(AVERAGE(IF(CD20:CG20&gt;1,CD20:CG20)),0)</f>
        <v>4950.6550976410481</v>
      </c>
      <c r="CK20" s="127">
        <f ca="1">CJ20+(COUNTIFS($CJ$5:$CJ20,CJ20)-1)*0.00001</f>
        <v>4950.6550976410481</v>
      </c>
      <c r="CL20" s="127">
        <f t="shared" ca="1" si="14"/>
        <v>5205.5344531266273</v>
      </c>
      <c r="CM20" s="140">
        <f t="shared" ca="1" si="15"/>
        <v>30</v>
      </c>
      <c r="CN20" s="120" t="str">
        <f t="shared" ca="1" si="16"/>
        <v>SY 109</v>
      </c>
      <c r="CO20" s="113"/>
      <c r="CP20" s="113" t="s">
        <v>78</v>
      </c>
      <c r="CQ20" s="112">
        <f t="array" aca="1" ref="CQ20" ca="1">IF(CH67&lt;&gt;1,"sd",SUM(IF(CD7:CG66&gt;1,(CD7:CG66)^2))-CQ12)</f>
        <v>64336080.551939011</v>
      </c>
      <c r="CR20" s="115"/>
      <c r="CT20" s="117">
        <f ca="1">'ANVA-MDS Sin Fung.'!CI20+'ANVA-MDS Con Fung.'!CI20</f>
        <v>29571.298183802355</v>
      </c>
      <c r="CU20" s="119" t="s">
        <v>100</v>
      </c>
      <c r="CV20" s="140">
        <f ca="1">IF(CV26&lt;&gt;1,"sd",IF('ANVA-MDS Sin Fung.'!CH67=0,0,1)+IF('ANVA-MDS Con Fung.'!CH67=0,0,1))</f>
        <v>2</v>
      </c>
    </row>
    <row r="21" spans="1:100" ht="12.75" customHeight="1" x14ac:dyDescent="0.25">
      <c r="A21" s="204">
        <v>1</v>
      </c>
      <c r="B21" s="103">
        <f ca="1">'ANVA-MDS Con Fung.'!CQ26</f>
        <v>0.58915493657967755</v>
      </c>
      <c r="K21" s="101">
        <f t="shared" si="17"/>
        <v>15</v>
      </c>
      <c r="L21" s="125" t="str">
        <f t="shared" ca="1" si="1"/>
        <v>MS INTA BONAERENSE 324</v>
      </c>
      <c r="M21" s="126">
        <f t="shared" ca="1" si="2"/>
        <v>5178.4255891444091</v>
      </c>
      <c r="N21" s="126" t="str">
        <f t="shared" ca="1" si="19"/>
        <v>s</v>
      </c>
      <c r="O21" s="126" t="str">
        <f t="shared" ca="1" si="19"/>
        <v>ns</v>
      </c>
      <c r="P21" s="126" t="str">
        <f t="shared" ca="1" si="19"/>
        <v>ns</v>
      </c>
      <c r="Q21" s="126" t="str">
        <f t="shared" ca="1" si="19"/>
        <v>ns</v>
      </c>
      <c r="R21" s="126" t="str">
        <f t="shared" ca="1" si="19"/>
        <v>ns</v>
      </c>
      <c r="S21" s="126" t="str">
        <f t="shared" ca="1" si="19"/>
        <v>ns</v>
      </c>
      <c r="T21" s="126" t="str">
        <f t="shared" ca="1" si="19"/>
        <v>ns</v>
      </c>
      <c r="U21" s="126" t="str">
        <f t="shared" ca="1" si="19"/>
        <v>ns</v>
      </c>
      <c r="V21" s="126" t="str">
        <f t="shared" ca="1" si="19"/>
        <v>ns</v>
      </c>
      <c r="W21" s="126" t="str">
        <f t="shared" ca="1" si="19"/>
        <v>ns</v>
      </c>
      <c r="X21" s="126" t="str">
        <f t="shared" ca="1" si="20"/>
        <v>ns</v>
      </c>
      <c r="Y21" s="126" t="str">
        <f t="shared" ca="1" si="20"/>
        <v>ns</v>
      </c>
      <c r="Z21" s="126" t="str">
        <f t="shared" ca="1" si="20"/>
        <v>ns</v>
      </c>
      <c r="AA21" s="126" t="str">
        <f t="shared" ca="1" si="20"/>
        <v>ns</v>
      </c>
      <c r="AB21" s="126" t="str">
        <f t="shared" ca="1" si="20"/>
        <v>ns</v>
      </c>
      <c r="AC21" s="126" t="str">
        <f t="shared" si="20"/>
        <v/>
      </c>
      <c r="AD21" s="126" t="str">
        <f t="shared" si="20"/>
        <v/>
      </c>
      <c r="AE21" s="126" t="str">
        <f t="shared" si="20"/>
        <v/>
      </c>
      <c r="AF21" s="126" t="str">
        <f t="shared" si="20"/>
        <v/>
      </c>
      <c r="AG21" s="126" t="str">
        <f t="shared" si="20"/>
        <v/>
      </c>
      <c r="AH21" s="126" t="str">
        <f t="shared" si="21"/>
        <v/>
      </c>
      <c r="AI21" s="126" t="str">
        <f t="shared" si="21"/>
        <v/>
      </c>
      <c r="AJ21" s="126" t="str">
        <f t="shared" si="21"/>
        <v/>
      </c>
      <c r="AK21" s="126" t="str">
        <f t="shared" si="21"/>
        <v/>
      </c>
      <c r="AL21" s="126" t="str">
        <f t="shared" si="21"/>
        <v/>
      </c>
      <c r="AM21" s="126" t="str">
        <f t="shared" si="21"/>
        <v/>
      </c>
      <c r="AN21" s="126" t="str">
        <f t="shared" si="21"/>
        <v/>
      </c>
      <c r="AO21" s="126" t="str">
        <f t="shared" si="21"/>
        <v/>
      </c>
      <c r="AP21" s="126" t="str">
        <f t="shared" si="21"/>
        <v/>
      </c>
      <c r="AQ21" s="126" t="str">
        <f t="shared" si="21"/>
        <v/>
      </c>
      <c r="AR21" s="126" t="str">
        <f t="shared" si="22"/>
        <v/>
      </c>
      <c r="AS21" s="126" t="str">
        <f t="shared" si="22"/>
        <v/>
      </c>
      <c r="AT21" s="126" t="str">
        <f t="shared" si="22"/>
        <v/>
      </c>
      <c r="AU21" s="126" t="str">
        <f t="shared" si="22"/>
        <v/>
      </c>
      <c r="AV21" s="126" t="str">
        <f t="shared" si="22"/>
        <v/>
      </c>
      <c r="AW21" s="126" t="str">
        <f t="shared" si="22"/>
        <v/>
      </c>
      <c r="AX21" s="126" t="str">
        <f t="shared" si="22"/>
        <v/>
      </c>
      <c r="AY21" s="126" t="str">
        <f t="shared" si="22"/>
        <v/>
      </c>
      <c r="AZ21" s="126" t="str">
        <f t="shared" si="22"/>
        <v/>
      </c>
      <c r="BA21" s="126" t="str">
        <f t="shared" si="22"/>
        <v/>
      </c>
      <c r="BB21" s="126" t="str">
        <f t="shared" si="23"/>
        <v/>
      </c>
      <c r="BC21" s="126" t="str">
        <f t="shared" si="23"/>
        <v/>
      </c>
      <c r="BD21" s="126" t="str">
        <f t="shared" si="23"/>
        <v/>
      </c>
      <c r="BE21" s="126" t="str">
        <f t="shared" si="23"/>
        <v/>
      </c>
      <c r="BF21" s="126" t="str">
        <f t="shared" si="23"/>
        <v/>
      </c>
      <c r="BG21" s="126" t="str">
        <f t="shared" si="23"/>
        <v/>
      </c>
      <c r="BH21" s="126" t="str">
        <f t="shared" si="23"/>
        <v/>
      </c>
      <c r="BI21" s="126" t="str">
        <f t="shared" si="23"/>
        <v/>
      </c>
      <c r="BJ21" s="126" t="str">
        <f t="shared" si="23"/>
        <v/>
      </c>
      <c r="BK21" s="126" t="str">
        <f t="shared" si="23"/>
        <v/>
      </c>
      <c r="BL21" s="126" t="str">
        <f t="shared" si="24"/>
        <v/>
      </c>
      <c r="BM21" s="126" t="str">
        <f t="shared" si="24"/>
        <v/>
      </c>
      <c r="BN21" s="126" t="str">
        <f t="shared" si="24"/>
        <v/>
      </c>
      <c r="BO21" s="126" t="str">
        <f t="shared" si="24"/>
        <v/>
      </c>
      <c r="BP21" s="126" t="str">
        <f t="shared" si="24"/>
        <v/>
      </c>
      <c r="BQ21" s="126" t="str">
        <f t="shared" si="24"/>
        <v/>
      </c>
      <c r="BR21" s="126" t="str">
        <f t="shared" si="24"/>
        <v/>
      </c>
      <c r="BS21" s="126" t="str">
        <f t="shared" si="24"/>
        <v/>
      </c>
      <c r="BT21" s="126" t="str">
        <f t="shared" si="24"/>
        <v/>
      </c>
      <c r="BU21" s="126" t="str">
        <f t="shared" si="24"/>
        <v/>
      </c>
      <c r="BV21" s="194"/>
      <c r="BW21" s="194"/>
      <c r="BX21" s="194"/>
      <c r="BZ21" s="116" t="s">
        <v>265</v>
      </c>
      <c r="CA21" s="116" t="s">
        <v>92</v>
      </c>
      <c r="CB21" s="113">
        <f t="shared" si="11"/>
        <v>15</v>
      </c>
      <c r="CC21" s="116" t="str">
        <f t="shared" ca="1" si="12"/>
        <v>IS TERO</v>
      </c>
      <c r="CD21" s="117">
        <f t="shared" ca="1" si="13"/>
        <v>7020.4407264521351</v>
      </c>
      <c r="CE21" s="117">
        <f t="shared" ca="1" si="13"/>
        <v>5447.1540182849203</v>
      </c>
      <c r="CF21" s="117">
        <f t="shared" ca="1" si="13"/>
        <v>6378.3147354952562</v>
      </c>
      <c r="CG21" s="117">
        <f t="shared" ca="1" si="13"/>
        <v>0</v>
      </c>
      <c r="CH21" s="117">
        <f t="shared" ca="1" si="9"/>
        <v>3</v>
      </c>
      <c r="CI21" s="117">
        <f t="shared" ca="1" si="10"/>
        <v>18845.909480232312</v>
      </c>
      <c r="CJ21" s="127" cm="1">
        <f t="array" aca="1" ref="CJ21" ca="1">IFERROR(AVERAGE(IF(CD21:CG21&gt;1,CD21:CG21)),0)</f>
        <v>6281.9698267441045</v>
      </c>
      <c r="CK21" s="127">
        <f ca="1">CJ21+(COUNTIFS($CJ$5:$CJ21,CJ21)-1)*0.00001</f>
        <v>6281.9698267441045</v>
      </c>
      <c r="CL21" s="127">
        <f t="shared" ca="1" si="14"/>
        <v>5178.4255891444091</v>
      </c>
      <c r="CM21" s="140">
        <f t="shared" ca="1" si="15"/>
        <v>25</v>
      </c>
      <c r="CN21" s="120" t="str">
        <f t="shared" ca="1" si="16"/>
        <v>MS INTA BONAERENSE 324</v>
      </c>
      <c r="CO21" s="113"/>
      <c r="CP21" s="113" t="s">
        <v>82</v>
      </c>
      <c r="CQ21" s="112">
        <f ca="1">IF(CH67&lt;&gt;1,"sd",CQ19/CQ15)</f>
        <v>399570.20020128787</v>
      </c>
      <c r="CR21" s="115"/>
      <c r="CT21" s="117">
        <f ca="1">'ANVA-MDS Sin Fung.'!CI21+'ANVA-MDS Con Fung.'!CI21</f>
        <v>37857.310111481966</v>
      </c>
      <c r="CU21" s="119" t="s">
        <v>101</v>
      </c>
      <c r="CV21" s="140">
        <f ca="1">IF(CV26&lt;&gt;1,"sd",CV20-1)</f>
        <v>1</v>
      </c>
    </row>
    <row r="22" spans="1:100" ht="12.75" customHeight="1" x14ac:dyDescent="0.25">
      <c r="A22" s="204">
        <v>1</v>
      </c>
      <c r="B22" s="3"/>
      <c r="K22" s="101">
        <f t="shared" si="17"/>
        <v>16</v>
      </c>
      <c r="L22" s="125" t="str">
        <f t="shared" ca="1" si="1"/>
        <v>KLEIN EXTREMO</v>
      </c>
      <c r="M22" s="126">
        <f t="shared" ca="1" si="2"/>
        <v>5095.2089467378528</v>
      </c>
      <c r="N22" s="126" t="str">
        <f t="shared" ca="1" si="19"/>
        <v>s</v>
      </c>
      <c r="O22" s="126" t="str">
        <f t="shared" ca="1" si="19"/>
        <v>ns</v>
      </c>
      <c r="P22" s="126" t="str">
        <f t="shared" ca="1" si="19"/>
        <v>ns</v>
      </c>
      <c r="Q22" s="126" t="str">
        <f t="shared" ca="1" si="19"/>
        <v>ns</v>
      </c>
      <c r="R22" s="126" t="str">
        <f t="shared" ca="1" si="19"/>
        <v>ns</v>
      </c>
      <c r="S22" s="126" t="str">
        <f t="shared" ca="1" si="19"/>
        <v>ns</v>
      </c>
      <c r="T22" s="126" t="str">
        <f t="shared" ca="1" si="19"/>
        <v>ns</v>
      </c>
      <c r="U22" s="126" t="str">
        <f t="shared" ca="1" si="19"/>
        <v>ns</v>
      </c>
      <c r="V22" s="126" t="str">
        <f t="shared" ca="1" si="19"/>
        <v>ns</v>
      </c>
      <c r="W22" s="126" t="str">
        <f t="shared" ca="1" si="19"/>
        <v>ns</v>
      </c>
      <c r="X22" s="126" t="str">
        <f t="shared" ca="1" si="20"/>
        <v>ns</v>
      </c>
      <c r="Y22" s="126" t="str">
        <f t="shared" ca="1" si="20"/>
        <v>ns</v>
      </c>
      <c r="Z22" s="126" t="str">
        <f t="shared" ca="1" si="20"/>
        <v>ns</v>
      </c>
      <c r="AA22" s="126" t="str">
        <f t="shared" ca="1" si="20"/>
        <v>ns</v>
      </c>
      <c r="AB22" s="126" t="str">
        <f t="shared" ca="1" si="20"/>
        <v>ns</v>
      </c>
      <c r="AC22" s="126" t="str">
        <f t="shared" ca="1" si="20"/>
        <v>ns</v>
      </c>
      <c r="AD22" s="126" t="str">
        <f t="shared" si="20"/>
        <v/>
      </c>
      <c r="AE22" s="126" t="str">
        <f t="shared" si="20"/>
        <v/>
      </c>
      <c r="AF22" s="126" t="str">
        <f t="shared" si="20"/>
        <v/>
      </c>
      <c r="AG22" s="126" t="str">
        <f t="shared" si="20"/>
        <v/>
      </c>
      <c r="AH22" s="126" t="str">
        <f t="shared" si="21"/>
        <v/>
      </c>
      <c r="AI22" s="126" t="str">
        <f t="shared" si="21"/>
        <v/>
      </c>
      <c r="AJ22" s="126" t="str">
        <f t="shared" si="21"/>
        <v/>
      </c>
      <c r="AK22" s="126" t="str">
        <f t="shared" si="21"/>
        <v/>
      </c>
      <c r="AL22" s="126" t="str">
        <f t="shared" si="21"/>
        <v/>
      </c>
      <c r="AM22" s="126" t="str">
        <f t="shared" si="21"/>
        <v/>
      </c>
      <c r="AN22" s="126" t="str">
        <f t="shared" si="21"/>
        <v/>
      </c>
      <c r="AO22" s="126" t="str">
        <f t="shared" si="21"/>
        <v/>
      </c>
      <c r="AP22" s="126" t="str">
        <f t="shared" si="21"/>
        <v/>
      </c>
      <c r="AQ22" s="126" t="str">
        <f t="shared" si="21"/>
        <v/>
      </c>
      <c r="AR22" s="126" t="str">
        <f t="shared" si="22"/>
        <v/>
      </c>
      <c r="AS22" s="126" t="str">
        <f t="shared" si="22"/>
        <v/>
      </c>
      <c r="AT22" s="126" t="str">
        <f t="shared" si="22"/>
        <v/>
      </c>
      <c r="AU22" s="126" t="str">
        <f t="shared" si="22"/>
        <v/>
      </c>
      <c r="AV22" s="126" t="str">
        <f t="shared" si="22"/>
        <v/>
      </c>
      <c r="AW22" s="126" t="str">
        <f t="shared" si="22"/>
        <v/>
      </c>
      <c r="AX22" s="126" t="str">
        <f t="shared" si="22"/>
        <v/>
      </c>
      <c r="AY22" s="126" t="str">
        <f t="shared" si="22"/>
        <v/>
      </c>
      <c r="AZ22" s="126" t="str">
        <f t="shared" si="22"/>
        <v/>
      </c>
      <c r="BA22" s="126" t="str">
        <f t="shared" si="22"/>
        <v/>
      </c>
      <c r="BB22" s="126" t="str">
        <f t="shared" si="23"/>
        <v/>
      </c>
      <c r="BC22" s="126" t="str">
        <f t="shared" si="23"/>
        <v/>
      </c>
      <c r="BD22" s="126" t="str">
        <f t="shared" si="23"/>
        <v/>
      </c>
      <c r="BE22" s="126" t="str">
        <f t="shared" si="23"/>
        <v/>
      </c>
      <c r="BF22" s="126" t="str">
        <f t="shared" si="23"/>
        <v/>
      </c>
      <c r="BG22" s="126" t="str">
        <f t="shared" si="23"/>
        <v/>
      </c>
      <c r="BH22" s="126" t="str">
        <f t="shared" si="23"/>
        <v/>
      </c>
      <c r="BI22" s="126" t="str">
        <f t="shared" si="23"/>
        <v/>
      </c>
      <c r="BJ22" s="126" t="str">
        <f t="shared" si="23"/>
        <v/>
      </c>
      <c r="BK22" s="126" t="str">
        <f t="shared" si="23"/>
        <v/>
      </c>
      <c r="BL22" s="126" t="str">
        <f t="shared" si="24"/>
        <v/>
      </c>
      <c r="BM22" s="126" t="str">
        <f t="shared" si="24"/>
        <v/>
      </c>
      <c r="BN22" s="126" t="str">
        <f t="shared" si="24"/>
        <v/>
      </c>
      <c r="BO22" s="126" t="str">
        <f t="shared" si="24"/>
        <v/>
      </c>
      <c r="BP22" s="126" t="str">
        <f t="shared" si="24"/>
        <v/>
      </c>
      <c r="BQ22" s="126" t="str">
        <f t="shared" si="24"/>
        <v/>
      </c>
      <c r="BR22" s="126" t="str">
        <f t="shared" si="24"/>
        <v/>
      </c>
      <c r="BS22" s="126" t="str">
        <f t="shared" si="24"/>
        <v/>
      </c>
      <c r="BT22" s="126" t="str">
        <f t="shared" si="24"/>
        <v/>
      </c>
      <c r="BU22" s="126" t="str">
        <f t="shared" si="24"/>
        <v/>
      </c>
      <c r="BV22" s="194"/>
      <c r="BW22" s="194"/>
      <c r="BX22" s="194"/>
      <c r="BZ22" s="116" t="s">
        <v>265</v>
      </c>
      <c r="CA22" s="116" t="s">
        <v>92</v>
      </c>
      <c r="CB22" s="113">
        <f t="shared" si="11"/>
        <v>16</v>
      </c>
      <c r="CC22" s="116" t="str">
        <f t="shared" ca="1" si="12"/>
        <v>JACARANDÁ</v>
      </c>
      <c r="CD22" s="117">
        <f t="shared" ca="1" si="13"/>
        <v>5967.6423431214507</v>
      </c>
      <c r="CE22" s="117">
        <f t="shared" ca="1" si="13"/>
        <v>5428.3536378723702</v>
      </c>
      <c r="CF22" s="117">
        <f t="shared" ca="1" si="13"/>
        <v>6192.9705283593366</v>
      </c>
      <c r="CG22" s="117">
        <f t="shared" ca="1" si="13"/>
        <v>0</v>
      </c>
      <c r="CH22" s="117">
        <f t="shared" ca="1" si="9"/>
        <v>3</v>
      </c>
      <c r="CI22" s="117">
        <f t="shared" ca="1" si="10"/>
        <v>17588.966509353158</v>
      </c>
      <c r="CJ22" s="127" cm="1">
        <f t="array" aca="1" ref="CJ22" ca="1">IFERROR(AVERAGE(IF(CD22:CG22&gt;1,CD22:CG22)),0)</f>
        <v>5862.9888364510525</v>
      </c>
      <c r="CK22" s="127">
        <f ca="1">CJ22+(COUNTIFS($CJ$5:$CJ22,CJ22)-1)*0.00001</f>
        <v>5862.9888364510525</v>
      </c>
      <c r="CL22" s="127">
        <f t="shared" ca="1" si="14"/>
        <v>5095.2089467378528</v>
      </c>
      <c r="CM22" s="140">
        <f t="shared" ca="1" si="15"/>
        <v>18</v>
      </c>
      <c r="CN22" s="120" t="str">
        <f t="shared" ca="1" si="16"/>
        <v>KLEIN EXTREMO</v>
      </c>
      <c r="CO22" s="113"/>
      <c r="CP22" s="113" t="s">
        <v>83</v>
      </c>
      <c r="CQ22" s="123">
        <f ca="1">IF(CH67&lt;&gt;1,"sd",SQRT(CQ21)/CQ11)</f>
        <v>0.12768918337661436</v>
      </c>
      <c r="CR22" s="115"/>
      <c r="CT22" s="117">
        <f ca="1">'ANVA-MDS Sin Fung.'!CI22+'ANVA-MDS Con Fung.'!CI22</f>
        <v>37366.204840745835</v>
      </c>
      <c r="CU22" s="119" t="s">
        <v>105</v>
      </c>
      <c r="CV22" s="140">
        <f ca="1">IF(CV26&lt;&gt;1,"sd",CV21*CV13)</f>
        <v>32</v>
      </c>
    </row>
    <row r="23" spans="1:100" ht="12.75" customHeight="1" x14ac:dyDescent="0.25">
      <c r="A23" s="204">
        <v>1</v>
      </c>
      <c r="B23" s="3"/>
      <c r="K23" s="101">
        <f t="shared" si="17"/>
        <v>17</v>
      </c>
      <c r="L23" s="125" t="str">
        <f t="shared" ca="1" si="1"/>
        <v>KLEIN EMBLEMA</v>
      </c>
      <c r="M23" s="126">
        <f t="shared" ca="1" si="2"/>
        <v>5079.5819730530329</v>
      </c>
      <c r="N23" s="126" t="str">
        <f t="shared" ca="1" si="19"/>
        <v>s</v>
      </c>
      <c r="O23" s="126" t="str">
        <f t="shared" ca="1" si="19"/>
        <v>ns</v>
      </c>
      <c r="P23" s="126" t="str">
        <f t="shared" ca="1" si="19"/>
        <v>ns</v>
      </c>
      <c r="Q23" s="126" t="str">
        <f t="shared" ca="1" si="19"/>
        <v>ns</v>
      </c>
      <c r="R23" s="126" t="str">
        <f t="shared" ca="1" si="19"/>
        <v>ns</v>
      </c>
      <c r="S23" s="126" t="str">
        <f t="shared" ca="1" si="19"/>
        <v>ns</v>
      </c>
      <c r="T23" s="126" t="str">
        <f t="shared" ca="1" si="19"/>
        <v>ns</v>
      </c>
      <c r="U23" s="126" t="str">
        <f t="shared" ca="1" si="19"/>
        <v>ns</v>
      </c>
      <c r="V23" s="126" t="str">
        <f t="shared" ca="1" si="19"/>
        <v>ns</v>
      </c>
      <c r="W23" s="126" t="str">
        <f t="shared" ca="1" si="19"/>
        <v>ns</v>
      </c>
      <c r="X23" s="126" t="str">
        <f t="shared" ca="1" si="20"/>
        <v>ns</v>
      </c>
      <c r="Y23" s="126" t="str">
        <f t="shared" ca="1" si="20"/>
        <v>ns</v>
      </c>
      <c r="Z23" s="126" t="str">
        <f t="shared" ca="1" si="20"/>
        <v>ns</v>
      </c>
      <c r="AA23" s="126" t="str">
        <f t="shared" ca="1" si="20"/>
        <v>ns</v>
      </c>
      <c r="AB23" s="126" t="str">
        <f t="shared" ca="1" si="20"/>
        <v>ns</v>
      </c>
      <c r="AC23" s="126" t="str">
        <f t="shared" ca="1" si="20"/>
        <v>ns</v>
      </c>
      <c r="AD23" s="126" t="str">
        <f t="shared" ca="1" si="20"/>
        <v>ns</v>
      </c>
      <c r="AE23" s="126" t="str">
        <f t="shared" si="20"/>
        <v/>
      </c>
      <c r="AF23" s="126" t="str">
        <f t="shared" si="20"/>
        <v/>
      </c>
      <c r="AG23" s="126" t="str">
        <f t="shared" si="20"/>
        <v/>
      </c>
      <c r="AH23" s="126" t="str">
        <f t="shared" si="21"/>
        <v/>
      </c>
      <c r="AI23" s="126" t="str">
        <f t="shared" si="21"/>
        <v/>
      </c>
      <c r="AJ23" s="126" t="str">
        <f t="shared" si="21"/>
        <v/>
      </c>
      <c r="AK23" s="126" t="str">
        <f t="shared" si="21"/>
        <v/>
      </c>
      <c r="AL23" s="126" t="str">
        <f t="shared" si="21"/>
        <v/>
      </c>
      <c r="AM23" s="126" t="str">
        <f t="shared" si="21"/>
        <v/>
      </c>
      <c r="AN23" s="126" t="str">
        <f t="shared" si="21"/>
        <v/>
      </c>
      <c r="AO23" s="126" t="str">
        <f t="shared" si="21"/>
        <v/>
      </c>
      <c r="AP23" s="126" t="str">
        <f t="shared" si="21"/>
        <v/>
      </c>
      <c r="AQ23" s="126" t="str">
        <f t="shared" si="21"/>
        <v/>
      </c>
      <c r="AR23" s="126" t="str">
        <f t="shared" si="22"/>
        <v/>
      </c>
      <c r="AS23" s="126" t="str">
        <f t="shared" si="22"/>
        <v/>
      </c>
      <c r="AT23" s="126" t="str">
        <f t="shared" si="22"/>
        <v/>
      </c>
      <c r="AU23" s="126" t="str">
        <f t="shared" si="22"/>
        <v/>
      </c>
      <c r="AV23" s="126" t="str">
        <f t="shared" si="22"/>
        <v/>
      </c>
      <c r="AW23" s="126" t="str">
        <f t="shared" si="22"/>
        <v/>
      </c>
      <c r="AX23" s="126" t="str">
        <f t="shared" si="22"/>
        <v/>
      </c>
      <c r="AY23" s="126" t="str">
        <f t="shared" si="22"/>
        <v/>
      </c>
      <c r="AZ23" s="126" t="str">
        <f t="shared" si="22"/>
        <v/>
      </c>
      <c r="BA23" s="126" t="str">
        <f t="shared" si="22"/>
        <v/>
      </c>
      <c r="BB23" s="126" t="str">
        <f t="shared" si="23"/>
        <v/>
      </c>
      <c r="BC23" s="126" t="str">
        <f t="shared" si="23"/>
        <v/>
      </c>
      <c r="BD23" s="126" t="str">
        <f t="shared" si="23"/>
        <v/>
      </c>
      <c r="BE23" s="126" t="str">
        <f t="shared" si="23"/>
        <v/>
      </c>
      <c r="BF23" s="126" t="str">
        <f t="shared" si="23"/>
        <v/>
      </c>
      <c r="BG23" s="126" t="str">
        <f t="shared" si="23"/>
        <v/>
      </c>
      <c r="BH23" s="126" t="str">
        <f t="shared" si="23"/>
        <v/>
      </c>
      <c r="BI23" s="126" t="str">
        <f t="shared" si="23"/>
        <v/>
      </c>
      <c r="BJ23" s="126" t="str">
        <f t="shared" si="23"/>
        <v/>
      </c>
      <c r="BK23" s="126" t="str">
        <f t="shared" si="23"/>
        <v/>
      </c>
      <c r="BL23" s="126" t="str">
        <f t="shared" si="24"/>
        <v/>
      </c>
      <c r="BM23" s="126" t="str">
        <f t="shared" si="24"/>
        <v/>
      </c>
      <c r="BN23" s="126" t="str">
        <f t="shared" si="24"/>
        <v/>
      </c>
      <c r="BO23" s="126" t="str">
        <f t="shared" si="24"/>
        <v/>
      </c>
      <c r="BP23" s="126" t="str">
        <f t="shared" si="24"/>
        <v/>
      </c>
      <c r="BQ23" s="126" t="str">
        <f t="shared" si="24"/>
        <v/>
      </c>
      <c r="BR23" s="126" t="str">
        <f t="shared" si="24"/>
        <v/>
      </c>
      <c r="BS23" s="126" t="str">
        <f t="shared" si="24"/>
        <v/>
      </c>
      <c r="BT23" s="126" t="str">
        <f t="shared" si="24"/>
        <v/>
      </c>
      <c r="BU23" s="126" t="str">
        <f t="shared" si="24"/>
        <v/>
      </c>
      <c r="BV23" s="194"/>
      <c r="BW23" s="194"/>
      <c r="BX23" s="194"/>
      <c r="BZ23" s="116" t="s">
        <v>265</v>
      </c>
      <c r="CA23" s="116" t="s">
        <v>92</v>
      </c>
      <c r="CB23" s="113">
        <f t="shared" si="11"/>
        <v>17</v>
      </c>
      <c r="CC23" s="116" t="str">
        <f t="shared" ca="1" si="12"/>
        <v>KLEIN EMBLEMA</v>
      </c>
      <c r="CD23" s="117">
        <f t="shared" ca="1" si="13"/>
        <v>5893.0789275016423</v>
      </c>
      <c r="CE23" s="117">
        <f t="shared" ca="1" si="13"/>
        <v>5034.5863368067794</v>
      </c>
      <c r="CF23" s="117">
        <f t="shared" ca="1" si="13"/>
        <v>4311.0806548506771</v>
      </c>
      <c r="CG23" s="117">
        <f t="shared" ca="1" si="13"/>
        <v>0</v>
      </c>
      <c r="CH23" s="117">
        <f t="shared" ca="1" si="9"/>
        <v>3</v>
      </c>
      <c r="CI23" s="117">
        <f t="shared" ca="1" si="10"/>
        <v>15238.745919159099</v>
      </c>
      <c r="CJ23" s="127" cm="1">
        <f t="array" aca="1" ref="CJ23" ca="1">IFERROR(AVERAGE(IF(CD23:CG23&gt;1,CD23:CG23)),0)</f>
        <v>5079.5819730530329</v>
      </c>
      <c r="CK23" s="127">
        <f ca="1">CJ23+(COUNTIFS($CJ$5:$CJ23,CJ23)-1)*0.00001</f>
        <v>5079.5819730530329</v>
      </c>
      <c r="CL23" s="127">
        <f t="shared" ca="1" si="14"/>
        <v>5079.5819730530329</v>
      </c>
      <c r="CM23" s="140">
        <f t="shared" ca="1" si="15"/>
        <v>17</v>
      </c>
      <c r="CN23" s="120" t="str">
        <f t="shared" ca="1" si="16"/>
        <v>KLEIN EMBLEMA</v>
      </c>
      <c r="CO23" s="113"/>
      <c r="CP23" s="113" t="s">
        <v>84</v>
      </c>
      <c r="CQ23" s="112">
        <f ca="1">IF(CH67&lt;&gt;1,"sd",SQRT(CQ21/CQ8))</f>
        <v>364.95214307325642</v>
      </c>
      <c r="CR23" s="115"/>
      <c r="CT23" s="117">
        <f ca="1">'ANVA-MDS Sin Fung.'!CI23+'ANVA-MDS Con Fung.'!CI23</f>
        <v>30090.18863934555</v>
      </c>
      <c r="CU23" s="113" t="s">
        <v>152</v>
      </c>
      <c r="CV23" s="140">
        <f ca="1">IF(CV26&lt;&gt;1,"sd",CV13+CV14+CV15+CV21+CV22)</f>
        <v>197</v>
      </c>
    </row>
    <row r="24" spans="1:100" ht="12.75" customHeight="1" x14ac:dyDescent="0.25">
      <c r="A24" s="204">
        <v>1</v>
      </c>
      <c r="B24" s="2" t="s">
        <v>277</v>
      </c>
      <c r="K24" s="101">
        <f t="shared" si="17"/>
        <v>18</v>
      </c>
      <c r="L24" s="125" t="str">
        <f t="shared" ca="1" si="1"/>
        <v>IS CARPINTERO</v>
      </c>
      <c r="M24" s="126">
        <f t="shared" ca="1" si="2"/>
        <v>4950.6550976410481</v>
      </c>
      <c r="N24" s="126" t="str">
        <f t="shared" ca="1" si="19"/>
        <v>s</v>
      </c>
      <c r="O24" s="126" t="str">
        <f t="shared" ca="1" si="19"/>
        <v>ns</v>
      </c>
      <c r="P24" s="126" t="str">
        <f t="shared" ca="1" si="19"/>
        <v>ns</v>
      </c>
      <c r="Q24" s="126" t="str">
        <f t="shared" ca="1" si="19"/>
        <v>ns</v>
      </c>
      <c r="R24" s="126" t="str">
        <f t="shared" ca="1" si="19"/>
        <v>ns</v>
      </c>
      <c r="S24" s="126" t="str">
        <f t="shared" ca="1" si="19"/>
        <v>ns</v>
      </c>
      <c r="T24" s="126" t="str">
        <f t="shared" ca="1" si="19"/>
        <v>ns</v>
      </c>
      <c r="U24" s="126" t="str">
        <f t="shared" ca="1" si="19"/>
        <v>ns</v>
      </c>
      <c r="V24" s="126" t="str">
        <f t="shared" ca="1" si="19"/>
        <v>ns</v>
      </c>
      <c r="W24" s="126" t="str">
        <f t="shared" ca="1" si="19"/>
        <v>ns</v>
      </c>
      <c r="X24" s="126" t="str">
        <f t="shared" ca="1" si="20"/>
        <v>ns</v>
      </c>
      <c r="Y24" s="126" t="str">
        <f t="shared" ca="1" si="20"/>
        <v>ns</v>
      </c>
      <c r="Z24" s="126" t="str">
        <f t="shared" ca="1" si="20"/>
        <v>ns</v>
      </c>
      <c r="AA24" s="126" t="str">
        <f t="shared" ca="1" si="20"/>
        <v>ns</v>
      </c>
      <c r="AB24" s="126" t="str">
        <f t="shared" ca="1" si="20"/>
        <v>ns</v>
      </c>
      <c r="AC24" s="126" t="str">
        <f t="shared" ca="1" si="20"/>
        <v>ns</v>
      </c>
      <c r="AD24" s="126" t="str">
        <f t="shared" ca="1" si="20"/>
        <v>ns</v>
      </c>
      <c r="AE24" s="126" t="str">
        <f t="shared" ca="1" si="20"/>
        <v>ns</v>
      </c>
      <c r="AF24" s="126" t="str">
        <f t="shared" si="20"/>
        <v/>
      </c>
      <c r="AG24" s="126" t="str">
        <f t="shared" si="20"/>
        <v/>
      </c>
      <c r="AH24" s="126" t="str">
        <f t="shared" si="21"/>
        <v/>
      </c>
      <c r="AI24" s="126" t="str">
        <f t="shared" si="21"/>
        <v/>
      </c>
      <c r="AJ24" s="126" t="str">
        <f t="shared" si="21"/>
        <v/>
      </c>
      <c r="AK24" s="126" t="str">
        <f t="shared" si="21"/>
        <v/>
      </c>
      <c r="AL24" s="126" t="str">
        <f t="shared" si="21"/>
        <v/>
      </c>
      <c r="AM24" s="126" t="str">
        <f t="shared" si="21"/>
        <v/>
      </c>
      <c r="AN24" s="126" t="str">
        <f t="shared" si="21"/>
        <v/>
      </c>
      <c r="AO24" s="126" t="str">
        <f t="shared" si="21"/>
        <v/>
      </c>
      <c r="AP24" s="126" t="str">
        <f t="shared" si="21"/>
        <v/>
      </c>
      <c r="AQ24" s="126" t="str">
        <f t="shared" si="21"/>
        <v/>
      </c>
      <c r="AR24" s="126" t="str">
        <f t="shared" si="22"/>
        <v/>
      </c>
      <c r="AS24" s="126" t="str">
        <f t="shared" si="22"/>
        <v/>
      </c>
      <c r="AT24" s="126" t="str">
        <f t="shared" si="22"/>
        <v/>
      </c>
      <c r="AU24" s="126" t="str">
        <f t="shared" si="22"/>
        <v/>
      </c>
      <c r="AV24" s="126" t="str">
        <f t="shared" si="22"/>
        <v/>
      </c>
      <c r="AW24" s="126" t="str">
        <f t="shared" si="22"/>
        <v/>
      </c>
      <c r="AX24" s="126" t="str">
        <f t="shared" si="22"/>
        <v/>
      </c>
      <c r="AY24" s="126" t="str">
        <f t="shared" si="22"/>
        <v/>
      </c>
      <c r="AZ24" s="126" t="str">
        <f t="shared" si="22"/>
        <v/>
      </c>
      <c r="BA24" s="126" t="str">
        <f t="shared" si="22"/>
        <v/>
      </c>
      <c r="BB24" s="126" t="str">
        <f t="shared" si="23"/>
        <v/>
      </c>
      <c r="BC24" s="126" t="str">
        <f t="shared" si="23"/>
        <v/>
      </c>
      <c r="BD24" s="126" t="str">
        <f t="shared" si="23"/>
        <v/>
      </c>
      <c r="BE24" s="126" t="str">
        <f t="shared" si="23"/>
        <v/>
      </c>
      <c r="BF24" s="126" t="str">
        <f t="shared" si="23"/>
        <v/>
      </c>
      <c r="BG24" s="126" t="str">
        <f t="shared" si="23"/>
        <v/>
      </c>
      <c r="BH24" s="126" t="str">
        <f t="shared" si="23"/>
        <v/>
      </c>
      <c r="BI24" s="126" t="str">
        <f t="shared" si="23"/>
        <v/>
      </c>
      <c r="BJ24" s="126" t="str">
        <f t="shared" si="23"/>
        <v/>
      </c>
      <c r="BK24" s="126" t="str">
        <f t="shared" si="23"/>
        <v/>
      </c>
      <c r="BL24" s="126" t="str">
        <f t="shared" si="24"/>
        <v/>
      </c>
      <c r="BM24" s="126" t="str">
        <f t="shared" si="24"/>
        <v/>
      </c>
      <c r="BN24" s="126" t="str">
        <f t="shared" si="24"/>
        <v/>
      </c>
      <c r="BO24" s="126" t="str">
        <f t="shared" si="24"/>
        <v/>
      </c>
      <c r="BP24" s="126" t="str">
        <f t="shared" si="24"/>
        <v/>
      </c>
      <c r="BQ24" s="126" t="str">
        <f t="shared" si="24"/>
        <v/>
      </c>
      <c r="BR24" s="126" t="str">
        <f t="shared" si="24"/>
        <v/>
      </c>
      <c r="BS24" s="126" t="str">
        <f t="shared" si="24"/>
        <v/>
      </c>
      <c r="BT24" s="126" t="str">
        <f t="shared" si="24"/>
        <v/>
      </c>
      <c r="BU24" s="126" t="str">
        <f t="shared" si="24"/>
        <v/>
      </c>
      <c r="BV24" s="194"/>
      <c r="BW24" s="194"/>
      <c r="BX24" s="194"/>
      <c r="BZ24" s="116" t="s">
        <v>265</v>
      </c>
      <c r="CA24" s="116" t="s">
        <v>92</v>
      </c>
      <c r="CB24" s="113">
        <f t="shared" si="11"/>
        <v>18</v>
      </c>
      <c r="CC24" s="116" t="str">
        <f t="shared" ca="1" si="12"/>
        <v>KLEIN EXTREMO</v>
      </c>
      <c r="CD24" s="117">
        <f t="shared" ca="1" si="13"/>
        <v>5253.6924297746082</v>
      </c>
      <c r="CE24" s="117">
        <f t="shared" ca="1" si="13"/>
        <v>4598.236835730826</v>
      </c>
      <c r="CF24" s="117">
        <f t="shared" ca="1" si="13"/>
        <v>5433.6975747081251</v>
      </c>
      <c r="CG24" s="117">
        <f t="shared" ca="1" si="13"/>
        <v>0</v>
      </c>
      <c r="CH24" s="117">
        <f t="shared" ca="1" si="9"/>
        <v>3</v>
      </c>
      <c r="CI24" s="117">
        <f t="shared" ca="1" si="10"/>
        <v>15285.626840213559</v>
      </c>
      <c r="CJ24" s="127" cm="1">
        <f t="array" aca="1" ref="CJ24" ca="1">IFERROR(AVERAGE(IF(CD24:CG24&gt;1,CD24:CG24)),0)</f>
        <v>5095.2089467378528</v>
      </c>
      <c r="CK24" s="127">
        <f ca="1">CJ24+(COUNTIFS($CJ$5:$CJ24,CJ24)-1)*0.00001</f>
        <v>5095.2089467378528</v>
      </c>
      <c r="CL24" s="127">
        <f t="shared" ca="1" si="14"/>
        <v>4950.6550976410481</v>
      </c>
      <c r="CM24" s="140">
        <f t="shared" ca="1" si="15"/>
        <v>14</v>
      </c>
      <c r="CN24" s="120" t="str">
        <f t="shared" ca="1" si="16"/>
        <v>IS CARPINTERO</v>
      </c>
      <c r="CO24" s="113"/>
      <c r="CP24" s="113" t="s">
        <v>85</v>
      </c>
      <c r="CQ24" s="112">
        <f ca="1">IF(CH67&lt;&gt;1,"sd",CQ23*SQRT(2))</f>
        <v>516.12027035132542</v>
      </c>
      <c r="CR24" s="115"/>
      <c r="CT24" s="117">
        <f ca="1">'ANVA-MDS Sin Fung.'!CI24+'ANVA-MDS Con Fung.'!CI24</f>
        <v>31765.822798974739</v>
      </c>
      <c r="CU24" s="119" t="s">
        <v>102</v>
      </c>
      <c r="CV24" s="140">
        <f ca="1">IF(CV26&lt;&gt;1,"sd",('ANVA-MDS Sin Fung.'!CQ10^2+'ANVA-MDS Con Fung.'!CQ10^2)/(CV7*CV8)-CV12)</f>
        <v>294482.59622383118</v>
      </c>
    </row>
    <row r="25" spans="1:100" ht="12.75" customHeight="1" x14ac:dyDescent="0.25">
      <c r="A25" s="204">
        <v>1</v>
      </c>
      <c r="B25" s="103">
        <f ca="1">'ANVA-MDS Con Fung.'!CQ25</f>
        <v>1031.0687692753088</v>
      </c>
      <c r="K25" s="101">
        <f t="shared" si="17"/>
        <v>19</v>
      </c>
      <c r="L25" s="125" t="str">
        <f t="shared" ca="1" si="1"/>
        <v>765</v>
      </c>
      <c r="M25" s="126">
        <f t="shared" ca="1" si="2"/>
        <v>4928.286809855862</v>
      </c>
      <c r="N25" s="126" t="str">
        <f t="shared" ca="1" si="19"/>
        <v>s</v>
      </c>
      <c r="O25" s="126" t="str">
        <f t="shared" ca="1" si="19"/>
        <v>ns</v>
      </c>
      <c r="P25" s="126" t="str">
        <f t="shared" ca="1" si="19"/>
        <v>ns</v>
      </c>
      <c r="Q25" s="126" t="str">
        <f t="shared" ca="1" si="19"/>
        <v>ns</v>
      </c>
      <c r="R25" s="126" t="str">
        <f t="shared" ca="1" si="19"/>
        <v>ns</v>
      </c>
      <c r="S25" s="126" t="str">
        <f t="shared" ca="1" si="19"/>
        <v>ns</v>
      </c>
      <c r="T25" s="126" t="str">
        <f t="shared" ca="1" si="19"/>
        <v>ns</v>
      </c>
      <c r="U25" s="126" t="str">
        <f t="shared" ca="1" si="19"/>
        <v>ns</v>
      </c>
      <c r="V25" s="126" t="str">
        <f t="shared" ca="1" si="19"/>
        <v>ns</v>
      </c>
      <c r="W25" s="126" t="str">
        <f t="shared" ca="1" si="19"/>
        <v>ns</v>
      </c>
      <c r="X25" s="126" t="str">
        <f t="shared" ca="1" si="20"/>
        <v>ns</v>
      </c>
      <c r="Y25" s="126" t="str">
        <f t="shared" ca="1" si="20"/>
        <v>ns</v>
      </c>
      <c r="Z25" s="126" t="str">
        <f t="shared" ca="1" si="20"/>
        <v>ns</v>
      </c>
      <c r="AA25" s="126" t="str">
        <f t="shared" ca="1" si="20"/>
        <v>ns</v>
      </c>
      <c r="AB25" s="126" t="str">
        <f t="shared" ca="1" si="20"/>
        <v>ns</v>
      </c>
      <c r="AC25" s="126" t="str">
        <f t="shared" ca="1" si="20"/>
        <v>ns</v>
      </c>
      <c r="AD25" s="126" t="str">
        <f t="shared" ca="1" si="20"/>
        <v>ns</v>
      </c>
      <c r="AE25" s="126" t="str">
        <f t="shared" ca="1" si="20"/>
        <v>ns</v>
      </c>
      <c r="AF25" s="126" t="str">
        <f t="shared" ca="1" si="20"/>
        <v>ns</v>
      </c>
      <c r="AG25" s="126" t="str">
        <f t="shared" si="20"/>
        <v/>
      </c>
      <c r="AH25" s="126" t="str">
        <f t="shared" si="21"/>
        <v/>
      </c>
      <c r="AI25" s="126" t="str">
        <f t="shared" si="21"/>
        <v/>
      </c>
      <c r="AJ25" s="126" t="str">
        <f t="shared" si="21"/>
        <v/>
      </c>
      <c r="AK25" s="126" t="str">
        <f t="shared" si="21"/>
        <v/>
      </c>
      <c r="AL25" s="126" t="str">
        <f t="shared" si="21"/>
        <v/>
      </c>
      <c r="AM25" s="126" t="str">
        <f t="shared" si="21"/>
        <v/>
      </c>
      <c r="AN25" s="126" t="str">
        <f t="shared" si="21"/>
        <v/>
      </c>
      <c r="AO25" s="126" t="str">
        <f t="shared" si="21"/>
        <v/>
      </c>
      <c r="AP25" s="126" t="str">
        <f t="shared" si="21"/>
        <v/>
      </c>
      <c r="AQ25" s="126" t="str">
        <f t="shared" si="21"/>
        <v/>
      </c>
      <c r="AR25" s="126" t="str">
        <f t="shared" si="22"/>
        <v/>
      </c>
      <c r="AS25" s="126" t="str">
        <f t="shared" si="22"/>
        <v/>
      </c>
      <c r="AT25" s="126" t="str">
        <f t="shared" si="22"/>
        <v/>
      </c>
      <c r="AU25" s="126" t="str">
        <f t="shared" si="22"/>
        <v/>
      </c>
      <c r="AV25" s="126" t="str">
        <f t="shared" si="22"/>
        <v/>
      </c>
      <c r="AW25" s="126" t="str">
        <f t="shared" si="22"/>
        <v/>
      </c>
      <c r="AX25" s="126" t="str">
        <f t="shared" si="22"/>
        <v/>
      </c>
      <c r="AY25" s="126" t="str">
        <f t="shared" si="22"/>
        <v/>
      </c>
      <c r="AZ25" s="126" t="str">
        <f t="shared" si="22"/>
        <v/>
      </c>
      <c r="BA25" s="126" t="str">
        <f t="shared" si="22"/>
        <v/>
      </c>
      <c r="BB25" s="126" t="str">
        <f t="shared" si="23"/>
        <v/>
      </c>
      <c r="BC25" s="126" t="str">
        <f t="shared" si="23"/>
        <v/>
      </c>
      <c r="BD25" s="126" t="str">
        <f t="shared" si="23"/>
        <v/>
      </c>
      <c r="BE25" s="126" t="str">
        <f t="shared" si="23"/>
        <v/>
      </c>
      <c r="BF25" s="126" t="str">
        <f t="shared" si="23"/>
        <v/>
      </c>
      <c r="BG25" s="126" t="str">
        <f t="shared" si="23"/>
        <v/>
      </c>
      <c r="BH25" s="126" t="str">
        <f t="shared" si="23"/>
        <v/>
      </c>
      <c r="BI25" s="126" t="str">
        <f t="shared" si="23"/>
        <v/>
      </c>
      <c r="BJ25" s="126" t="str">
        <f t="shared" si="23"/>
        <v/>
      </c>
      <c r="BK25" s="126" t="str">
        <f t="shared" si="23"/>
        <v/>
      </c>
      <c r="BL25" s="126" t="str">
        <f t="shared" si="24"/>
        <v/>
      </c>
      <c r="BM25" s="126" t="str">
        <f t="shared" si="24"/>
        <v/>
      </c>
      <c r="BN25" s="126" t="str">
        <f t="shared" si="24"/>
        <v/>
      </c>
      <c r="BO25" s="126" t="str">
        <f t="shared" si="24"/>
        <v/>
      </c>
      <c r="BP25" s="126" t="str">
        <f t="shared" si="24"/>
        <v/>
      </c>
      <c r="BQ25" s="126" t="str">
        <f t="shared" si="24"/>
        <v/>
      </c>
      <c r="BR25" s="126" t="str">
        <f t="shared" si="24"/>
        <v/>
      </c>
      <c r="BS25" s="126" t="str">
        <f t="shared" si="24"/>
        <v/>
      </c>
      <c r="BT25" s="126" t="str">
        <f t="shared" si="24"/>
        <v/>
      </c>
      <c r="BU25" s="126" t="str">
        <f t="shared" si="24"/>
        <v/>
      </c>
      <c r="BV25" s="194"/>
      <c r="BW25" s="194"/>
      <c r="BX25" s="194"/>
      <c r="BZ25" s="116" t="s">
        <v>265</v>
      </c>
      <c r="CA25" s="116" t="s">
        <v>92</v>
      </c>
      <c r="CB25" s="113">
        <f t="shared" si="11"/>
        <v>19</v>
      </c>
      <c r="CC25" s="116" t="str">
        <f t="shared" ca="1" si="12"/>
        <v>LAUREL</v>
      </c>
      <c r="CD25" s="117">
        <f t="shared" ca="1" si="13"/>
        <v>4408.915006545345</v>
      </c>
      <c r="CE25" s="117">
        <f t="shared" ca="1" si="13"/>
        <v>4063.8687655018293</v>
      </c>
      <c r="CF25" s="117">
        <f t="shared" ca="1" si="13"/>
        <v>4204.2564407700875</v>
      </c>
      <c r="CG25" s="117">
        <f t="shared" ca="1" si="13"/>
        <v>0</v>
      </c>
      <c r="CH25" s="117">
        <f t="shared" ca="1" si="9"/>
        <v>3</v>
      </c>
      <c r="CI25" s="117">
        <f t="shared" ca="1" si="10"/>
        <v>12677.040212817261</v>
      </c>
      <c r="CJ25" s="127" cm="1">
        <f t="array" aca="1" ref="CJ25" ca="1">IFERROR(AVERAGE(IF(CD25:CG25&gt;1,CD25:CG25)),0)</f>
        <v>4225.6800709390873</v>
      </c>
      <c r="CK25" s="127">
        <f ca="1">CJ25+(COUNTIFS($CJ$5:$CJ25,CJ25)-1)*0.00001</f>
        <v>4225.6800709390873</v>
      </c>
      <c r="CL25" s="127">
        <f t="shared" ca="1" si="14"/>
        <v>4928.286809855862</v>
      </c>
      <c r="CM25" s="140">
        <f t="shared" ca="1" si="15"/>
        <v>1</v>
      </c>
      <c r="CN25" s="120" t="str">
        <f t="shared" ca="1" si="16"/>
        <v>765</v>
      </c>
      <c r="CO25" s="113"/>
      <c r="CP25" s="113" t="s">
        <v>86</v>
      </c>
      <c r="CQ25" s="112">
        <f ca="1">IF(CH67&lt;&gt;1,"sd",TINV(0.05,CQ15)*CQ24)</f>
        <v>1031.0687692753088</v>
      </c>
      <c r="CR25" s="115"/>
      <c r="CT25" s="117">
        <f ca="1">'ANVA-MDS Sin Fung.'!CI25+'ANVA-MDS Con Fung.'!CI25</f>
        <v>26112.163256543736</v>
      </c>
      <c r="CU25" s="119" t="s">
        <v>104</v>
      </c>
      <c r="CV25" s="140" cm="1">
        <f t="array" aca="1" ref="CV25" ca="1">IF(CV26&lt;&gt;1,"sd",(SUM(IF('ANVA-MDS Sin Fung.'!CI7:CI66&gt;1,('ANVA-MDS Sin Fung.'!CI7:CI66)^2))+SUM(IF('ANVA-MDS Con Fung.'!CI7:CI66&gt;1,('ANVA-MDS Con Fung.'!CI7:CI66)^2)))/CV8-CV16-CV24-CV12)</f>
        <v>10407761.761052132</v>
      </c>
    </row>
    <row r="26" spans="1:100" ht="12.75" customHeight="1" x14ac:dyDescent="0.25">
      <c r="A26" s="204">
        <v>1</v>
      </c>
      <c r="B26" s="3" t="s">
        <v>121</v>
      </c>
      <c r="K26" s="101">
        <f t="shared" si="17"/>
        <v>20</v>
      </c>
      <c r="L26" s="125" t="str">
        <f t="shared" ca="1" si="1"/>
        <v>NEO 50T23</v>
      </c>
      <c r="M26" s="126">
        <f t="shared" ca="1" si="2"/>
        <v>4916.827961694923</v>
      </c>
      <c r="N26" s="126" t="str">
        <f t="shared" ca="1" si="19"/>
        <v>s</v>
      </c>
      <c r="O26" s="126" t="str">
        <f t="shared" ca="1" si="19"/>
        <v>ns</v>
      </c>
      <c r="P26" s="126" t="str">
        <f t="shared" ca="1" si="19"/>
        <v>ns</v>
      </c>
      <c r="Q26" s="126" t="str">
        <f t="shared" ca="1" si="19"/>
        <v>ns</v>
      </c>
      <c r="R26" s="126" t="str">
        <f t="shared" ca="1" si="19"/>
        <v>ns</v>
      </c>
      <c r="S26" s="126" t="str">
        <f t="shared" ca="1" si="19"/>
        <v>ns</v>
      </c>
      <c r="T26" s="126" t="str">
        <f t="shared" ca="1" si="19"/>
        <v>ns</v>
      </c>
      <c r="U26" s="126" t="str">
        <f t="shared" ca="1" si="19"/>
        <v>ns</v>
      </c>
      <c r="V26" s="126" t="str">
        <f t="shared" ca="1" si="19"/>
        <v>ns</v>
      </c>
      <c r="W26" s="126" t="str">
        <f t="shared" ca="1" si="19"/>
        <v>ns</v>
      </c>
      <c r="X26" s="126" t="str">
        <f t="shared" ca="1" si="20"/>
        <v>ns</v>
      </c>
      <c r="Y26" s="126" t="str">
        <f t="shared" ca="1" si="20"/>
        <v>ns</v>
      </c>
      <c r="Z26" s="126" t="str">
        <f t="shared" ca="1" si="20"/>
        <v>ns</v>
      </c>
      <c r="AA26" s="126" t="str">
        <f t="shared" ca="1" si="20"/>
        <v>ns</v>
      </c>
      <c r="AB26" s="126" t="str">
        <f t="shared" ca="1" si="20"/>
        <v>ns</v>
      </c>
      <c r="AC26" s="126" t="str">
        <f t="shared" ca="1" si="20"/>
        <v>ns</v>
      </c>
      <c r="AD26" s="126" t="str">
        <f t="shared" ca="1" si="20"/>
        <v>ns</v>
      </c>
      <c r="AE26" s="126" t="str">
        <f t="shared" ca="1" si="20"/>
        <v>ns</v>
      </c>
      <c r="AF26" s="126" t="str">
        <f t="shared" ca="1" si="20"/>
        <v>ns</v>
      </c>
      <c r="AG26" s="126" t="str">
        <f t="shared" ca="1" si="20"/>
        <v>ns</v>
      </c>
      <c r="AH26" s="126" t="str">
        <f t="shared" si="21"/>
        <v/>
      </c>
      <c r="AI26" s="126" t="str">
        <f t="shared" si="21"/>
        <v/>
      </c>
      <c r="AJ26" s="126" t="str">
        <f t="shared" si="21"/>
        <v/>
      </c>
      <c r="AK26" s="126" t="str">
        <f t="shared" si="21"/>
        <v/>
      </c>
      <c r="AL26" s="126" t="str">
        <f t="shared" si="21"/>
        <v/>
      </c>
      <c r="AM26" s="126" t="str">
        <f t="shared" si="21"/>
        <v/>
      </c>
      <c r="AN26" s="126" t="str">
        <f t="shared" si="21"/>
        <v/>
      </c>
      <c r="AO26" s="126" t="str">
        <f t="shared" si="21"/>
        <v/>
      </c>
      <c r="AP26" s="126" t="str">
        <f t="shared" si="21"/>
        <v/>
      </c>
      <c r="AQ26" s="126" t="str">
        <f t="shared" si="21"/>
        <v/>
      </c>
      <c r="AR26" s="126" t="str">
        <f t="shared" si="22"/>
        <v/>
      </c>
      <c r="AS26" s="126" t="str">
        <f t="shared" si="22"/>
        <v/>
      </c>
      <c r="AT26" s="126" t="str">
        <f t="shared" si="22"/>
        <v/>
      </c>
      <c r="AU26" s="126" t="str">
        <f t="shared" si="22"/>
        <v/>
      </c>
      <c r="AV26" s="126" t="str">
        <f t="shared" si="22"/>
        <v/>
      </c>
      <c r="AW26" s="126" t="str">
        <f t="shared" si="22"/>
        <v/>
      </c>
      <c r="AX26" s="126" t="str">
        <f t="shared" si="22"/>
        <v/>
      </c>
      <c r="AY26" s="126" t="str">
        <f t="shared" si="22"/>
        <v/>
      </c>
      <c r="AZ26" s="126" t="str">
        <f t="shared" si="22"/>
        <v/>
      </c>
      <c r="BA26" s="126" t="str">
        <f t="shared" si="22"/>
        <v/>
      </c>
      <c r="BB26" s="126" t="str">
        <f t="shared" si="23"/>
        <v/>
      </c>
      <c r="BC26" s="126" t="str">
        <f t="shared" si="23"/>
        <v/>
      </c>
      <c r="BD26" s="126" t="str">
        <f t="shared" si="23"/>
        <v/>
      </c>
      <c r="BE26" s="126" t="str">
        <f t="shared" si="23"/>
        <v/>
      </c>
      <c r="BF26" s="126" t="str">
        <f t="shared" si="23"/>
        <v/>
      </c>
      <c r="BG26" s="126" t="str">
        <f t="shared" si="23"/>
        <v/>
      </c>
      <c r="BH26" s="126" t="str">
        <f t="shared" si="23"/>
        <v/>
      </c>
      <c r="BI26" s="126" t="str">
        <f t="shared" si="23"/>
        <v/>
      </c>
      <c r="BJ26" s="126" t="str">
        <f t="shared" si="23"/>
        <v/>
      </c>
      <c r="BK26" s="126" t="str">
        <f t="shared" si="23"/>
        <v/>
      </c>
      <c r="BL26" s="126" t="str">
        <f t="shared" si="24"/>
        <v/>
      </c>
      <c r="BM26" s="126" t="str">
        <f t="shared" si="24"/>
        <v/>
      </c>
      <c r="BN26" s="126" t="str">
        <f t="shared" si="24"/>
        <v/>
      </c>
      <c r="BO26" s="126" t="str">
        <f t="shared" si="24"/>
        <v/>
      </c>
      <c r="BP26" s="126" t="str">
        <f t="shared" si="24"/>
        <v/>
      </c>
      <c r="BQ26" s="126" t="str">
        <f t="shared" si="24"/>
        <v/>
      </c>
      <c r="BR26" s="126" t="str">
        <f t="shared" si="24"/>
        <v/>
      </c>
      <c r="BS26" s="126" t="str">
        <f t="shared" si="24"/>
        <v/>
      </c>
      <c r="BT26" s="126" t="str">
        <f t="shared" si="24"/>
        <v/>
      </c>
      <c r="BU26" s="126" t="str">
        <f t="shared" si="24"/>
        <v/>
      </c>
      <c r="BV26" s="194"/>
      <c r="BW26" s="194"/>
      <c r="BX26" s="194"/>
      <c r="BZ26" s="116" t="s">
        <v>265</v>
      </c>
      <c r="CA26" s="116" t="s">
        <v>92</v>
      </c>
      <c r="CB26" s="113">
        <f t="shared" si="11"/>
        <v>20</v>
      </c>
      <c r="CC26" s="116" t="str">
        <f t="shared" ca="1" si="12"/>
        <v>LG AZULEJO</v>
      </c>
      <c r="CD26" s="117">
        <f t="shared" ca="1" si="13"/>
        <v>5545.7086778088387</v>
      </c>
      <c r="CE26" s="117">
        <f t="shared" ca="1" si="13"/>
        <v>4368.2748201430886</v>
      </c>
      <c r="CF26" s="117">
        <f t="shared" ca="1" si="13"/>
        <v>4054.388616787819</v>
      </c>
      <c r="CG26" s="117">
        <f t="shared" ca="1" si="13"/>
        <v>0</v>
      </c>
      <c r="CH26" s="117">
        <f t="shared" ca="1" si="9"/>
        <v>3</v>
      </c>
      <c r="CI26" s="117">
        <f t="shared" ca="1" si="10"/>
        <v>13968.372114739746</v>
      </c>
      <c r="CJ26" s="127" cm="1">
        <f t="array" aca="1" ref="CJ26" ca="1">IFERROR(AVERAGE(IF(CD26:CG26&gt;1,CD26:CG26)),0)</f>
        <v>4656.1240382465821</v>
      </c>
      <c r="CK26" s="127">
        <f ca="1">CJ26+(COUNTIFS($CJ$5:$CJ26,CJ26)-1)*0.00001</f>
        <v>4656.1240382465821</v>
      </c>
      <c r="CL26" s="127">
        <f t="shared" ca="1" si="14"/>
        <v>4916.827961694923</v>
      </c>
      <c r="CM26" s="140">
        <f t="shared" ca="1" si="15"/>
        <v>26</v>
      </c>
      <c r="CN26" s="120" t="str">
        <f t="shared" ca="1" si="16"/>
        <v>NEO 50T23</v>
      </c>
      <c r="CO26" s="113"/>
      <c r="CP26" s="113" t="s">
        <v>89</v>
      </c>
      <c r="CQ26" s="112">
        <f ca="1">IF(CH67&lt;&gt;1,"sd",CQ17/CQ20)</f>
        <v>0.58915493657967755</v>
      </c>
      <c r="CR26" s="115"/>
      <c r="CT26" s="117">
        <f ca="1">'ANVA-MDS Sin Fung.'!CI26+'ANVA-MDS Con Fung.'!CI26</f>
        <v>26696.810078121351</v>
      </c>
      <c r="CU26" s="115" t="s">
        <v>153</v>
      </c>
      <c r="CV26" s="141">
        <f ca="1">IF('ANVA-MDS Sin Fung.'!CH67&lt;&gt;1,'ANVA-MDS Sin Fung.'!CH67,IF('ANVA-MDS Con Fung.'!CH67&lt;&gt;1,'ANVA-MDS Con Fung.'!CH67,1))</f>
        <v>1</v>
      </c>
    </row>
    <row r="27" spans="1:100" ht="12.75" customHeight="1" x14ac:dyDescent="0.25">
      <c r="A27" s="204">
        <v>1</v>
      </c>
      <c r="B27" s="3" t="s">
        <v>122</v>
      </c>
      <c r="K27" s="101">
        <f t="shared" si="17"/>
        <v>21</v>
      </c>
      <c r="L27" s="125" t="str">
        <f t="shared" ca="1" si="1"/>
        <v>BUCK PACÍFICO</v>
      </c>
      <c r="M27" s="126">
        <f t="shared" ca="1" si="2"/>
        <v>4762.1625374292789</v>
      </c>
      <c r="N27" s="126" t="str">
        <f t="shared" ref="N27:W36" ca="1" si="25">IF(N$5&gt;$K27,"",IF($L27=0,"",IF($G$9&gt;$H$9,"ns",IF(ABS($M27-INDEX($CL$7:$CL$66,N$5,1))&gt;$B$25,"s","ns"))))</f>
        <v>s</v>
      </c>
      <c r="O27" s="126" t="str">
        <f t="shared" ca="1" si="25"/>
        <v>s</v>
      </c>
      <c r="P27" s="126" t="str">
        <f t="shared" ca="1" si="25"/>
        <v>ns</v>
      </c>
      <c r="Q27" s="126" t="str">
        <f t="shared" ca="1" si="25"/>
        <v>ns</v>
      </c>
      <c r="R27" s="126" t="str">
        <f t="shared" ca="1" si="25"/>
        <v>ns</v>
      </c>
      <c r="S27" s="126" t="str">
        <f t="shared" ca="1" si="25"/>
        <v>ns</v>
      </c>
      <c r="T27" s="126" t="str">
        <f t="shared" ca="1" si="25"/>
        <v>ns</v>
      </c>
      <c r="U27" s="126" t="str">
        <f t="shared" ca="1" si="25"/>
        <v>ns</v>
      </c>
      <c r="V27" s="126" t="str">
        <f t="shared" ca="1" si="25"/>
        <v>ns</v>
      </c>
      <c r="W27" s="126" t="str">
        <f t="shared" ca="1" si="25"/>
        <v>ns</v>
      </c>
      <c r="X27" s="126" t="str">
        <f t="shared" ref="X27:AG36" ca="1" si="26">IF(X$5&gt;$K27,"",IF($L27=0,"",IF($G$9&gt;$H$9,"ns",IF(ABS($M27-INDEX($CL$7:$CL$66,X$5,1))&gt;$B$25,"s","ns"))))</f>
        <v>ns</v>
      </c>
      <c r="Y27" s="126" t="str">
        <f t="shared" ca="1" si="26"/>
        <v>ns</v>
      </c>
      <c r="Z27" s="126" t="str">
        <f t="shared" ca="1" si="26"/>
        <v>ns</v>
      </c>
      <c r="AA27" s="126" t="str">
        <f t="shared" ca="1" si="26"/>
        <v>ns</v>
      </c>
      <c r="AB27" s="126" t="str">
        <f t="shared" ca="1" si="26"/>
        <v>ns</v>
      </c>
      <c r="AC27" s="126" t="str">
        <f t="shared" ca="1" si="26"/>
        <v>ns</v>
      </c>
      <c r="AD27" s="126" t="str">
        <f t="shared" ca="1" si="26"/>
        <v>ns</v>
      </c>
      <c r="AE27" s="126" t="str">
        <f t="shared" ca="1" si="26"/>
        <v>ns</v>
      </c>
      <c r="AF27" s="126" t="str">
        <f t="shared" ca="1" si="26"/>
        <v>ns</v>
      </c>
      <c r="AG27" s="126" t="str">
        <f t="shared" ca="1" si="26"/>
        <v>ns</v>
      </c>
      <c r="AH27" s="126" t="str">
        <f t="shared" ref="AH27:AQ36" ca="1" si="27">IF(AH$5&gt;$K27,"",IF($L27=0,"",IF($G$9&gt;$H$9,"ns",IF(ABS($M27-INDEX($CL$7:$CL$66,AH$5,1))&gt;$B$25,"s","ns"))))</f>
        <v>ns</v>
      </c>
      <c r="AI27" s="126" t="str">
        <f t="shared" si="27"/>
        <v/>
      </c>
      <c r="AJ27" s="126" t="str">
        <f t="shared" si="27"/>
        <v/>
      </c>
      <c r="AK27" s="126" t="str">
        <f t="shared" si="27"/>
        <v/>
      </c>
      <c r="AL27" s="126" t="str">
        <f t="shared" si="27"/>
        <v/>
      </c>
      <c r="AM27" s="126" t="str">
        <f t="shared" si="27"/>
        <v/>
      </c>
      <c r="AN27" s="126" t="str">
        <f t="shared" si="27"/>
        <v/>
      </c>
      <c r="AO27" s="126" t="str">
        <f t="shared" si="27"/>
        <v/>
      </c>
      <c r="AP27" s="126" t="str">
        <f t="shared" si="27"/>
        <v/>
      </c>
      <c r="AQ27" s="126" t="str">
        <f t="shared" si="27"/>
        <v/>
      </c>
      <c r="AR27" s="126" t="str">
        <f t="shared" ref="AR27:BA36" si="28">IF(AR$5&gt;$K27,"",IF($L27=0,"",IF($G$9&gt;$H$9,"ns",IF(ABS($M27-INDEX($CL$7:$CL$66,AR$5,1))&gt;$B$25,"s","ns"))))</f>
        <v/>
      </c>
      <c r="AS27" s="126" t="str">
        <f t="shared" si="28"/>
        <v/>
      </c>
      <c r="AT27" s="126" t="str">
        <f t="shared" si="28"/>
        <v/>
      </c>
      <c r="AU27" s="126" t="str">
        <f t="shared" si="28"/>
        <v/>
      </c>
      <c r="AV27" s="126" t="str">
        <f t="shared" si="28"/>
        <v/>
      </c>
      <c r="AW27" s="126" t="str">
        <f t="shared" si="28"/>
        <v/>
      </c>
      <c r="AX27" s="126" t="str">
        <f t="shared" si="28"/>
        <v/>
      </c>
      <c r="AY27" s="126" t="str">
        <f t="shared" si="28"/>
        <v/>
      </c>
      <c r="AZ27" s="126" t="str">
        <f t="shared" si="28"/>
        <v/>
      </c>
      <c r="BA27" s="126" t="str">
        <f t="shared" si="28"/>
        <v/>
      </c>
      <c r="BB27" s="126" t="str">
        <f t="shared" ref="BB27:BK36" si="29">IF(BB$5&gt;$K27,"",IF($L27=0,"",IF($G$9&gt;$H$9,"ns",IF(ABS($M27-INDEX($CL$7:$CL$66,BB$5,1))&gt;$B$25,"s","ns"))))</f>
        <v/>
      </c>
      <c r="BC27" s="126" t="str">
        <f t="shared" si="29"/>
        <v/>
      </c>
      <c r="BD27" s="126" t="str">
        <f t="shared" si="29"/>
        <v/>
      </c>
      <c r="BE27" s="126" t="str">
        <f t="shared" si="29"/>
        <v/>
      </c>
      <c r="BF27" s="126" t="str">
        <f t="shared" si="29"/>
        <v/>
      </c>
      <c r="BG27" s="126" t="str">
        <f t="shared" si="29"/>
        <v/>
      </c>
      <c r="BH27" s="126" t="str">
        <f t="shared" si="29"/>
        <v/>
      </c>
      <c r="BI27" s="126" t="str">
        <f t="shared" si="29"/>
        <v/>
      </c>
      <c r="BJ27" s="126" t="str">
        <f t="shared" si="29"/>
        <v/>
      </c>
      <c r="BK27" s="126" t="str">
        <f t="shared" si="29"/>
        <v/>
      </c>
      <c r="BL27" s="126" t="str">
        <f t="shared" ref="BL27:BU36" si="30">IF(BL$5&gt;$K27,"",IF($L27=0,"",IF($G$9&gt;$H$9,"ns",IF(ABS($M27-INDEX($CL$7:$CL$66,BL$5,1))&gt;$B$25,"s","ns"))))</f>
        <v/>
      </c>
      <c r="BM27" s="126" t="str">
        <f t="shared" si="30"/>
        <v/>
      </c>
      <c r="BN27" s="126" t="str">
        <f t="shared" si="30"/>
        <v/>
      </c>
      <c r="BO27" s="126" t="str">
        <f t="shared" si="30"/>
        <v/>
      </c>
      <c r="BP27" s="126" t="str">
        <f t="shared" si="30"/>
        <v/>
      </c>
      <c r="BQ27" s="126" t="str">
        <f t="shared" si="30"/>
        <v/>
      </c>
      <c r="BR27" s="126" t="str">
        <f t="shared" si="30"/>
        <v/>
      </c>
      <c r="BS27" s="126" t="str">
        <f t="shared" si="30"/>
        <v/>
      </c>
      <c r="BT27" s="126" t="str">
        <f t="shared" si="30"/>
        <v/>
      </c>
      <c r="BU27" s="126" t="str">
        <f t="shared" si="30"/>
        <v/>
      </c>
      <c r="BV27" s="194"/>
      <c r="BW27" s="194"/>
      <c r="BX27" s="194"/>
      <c r="BZ27" s="116" t="s">
        <v>265</v>
      </c>
      <c r="CA27" s="116" t="s">
        <v>92</v>
      </c>
      <c r="CB27" s="113">
        <f t="shared" si="11"/>
        <v>21</v>
      </c>
      <c r="CC27" s="116" t="str">
        <f t="shared" ca="1" si="12"/>
        <v>LG BAYO</v>
      </c>
      <c r="CD27" s="117">
        <f t="shared" ca="1" si="13"/>
        <v>5757.3959910313497</v>
      </c>
      <c r="CE27" s="117">
        <f t="shared" ca="1" si="13"/>
        <v>5599.6635342339096</v>
      </c>
      <c r="CF27" s="117">
        <f t="shared" ca="1" si="13"/>
        <v>5564.8563633015046</v>
      </c>
      <c r="CG27" s="117">
        <f t="shared" ca="1" si="13"/>
        <v>0</v>
      </c>
      <c r="CH27" s="117">
        <f t="shared" ca="1" si="9"/>
        <v>3</v>
      </c>
      <c r="CI27" s="117">
        <f t="shared" ca="1" si="10"/>
        <v>16921.915888566764</v>
      </c>
      <c r="CJ27" s="127" cm="1">
        <f t="array" aca="1" ref="CJ27" ca="1">IFERROR(AVERAGE(IF(CD27:CG27&gt;1,CD27:CG27)),0)</f>
        <v>5640.6386295222546</v>
      </c>
      <c r="CK27" s="127">
        <f ca="1">CJ27+(COUNTIFS($CJ$5:$CJ27,CJ27)-1)*0.00001</f>
        <v>5640.6386295222546</v>
      </c>
      <c r="CL27" s="127">
        <f t="shared" ca="1" si="14"/>
        <v>4762.1625374292789</v>
      </c>
      <c r="CM27" s="140">
        <f t="shared" ca="1" si="15"/>
        <v>11</v>
      </c>
      <c r="CN27" s="120" t="str">
        <f t="shared" ca="1" si="16"/>
        <v>BUCK PACÍFICO</v>
      </c>
      <c r="CO27" s="113"/>
      <c r="CP27" s="115"/>
      <c r="CQ27" s="115"/>
      <c r="CR27" s="115"/>
      <c r="CT27" s="117">
        <f ca="1">'ANVA-MDS Sin Fung.'!CI27+'ANVA-MDS Con Fung.'!CI27</f>
        <v>33523.397017883399</v>
      </c>
    </row>
    <row r="28" spans="1:100" ht="12.75" customHeight="1" x14ac:dyDescent="0.25">
      <c r="A28" s="204">
        <v>1</v>
      </c>
      <c r="K28" s="101">
        <f t="shared" si="17"/>
        <v>22</v>
      </c>
      <c r="L28" s="125" t="str">
        <f t="shared" ca="1" si="1"/>
        <v>MS INTA BONAERENSE 122</v>
      </c>
      <c r="M28" s="126">
        <f t="shared" ca="1" si="2"/>
        <v>4739.7592248066958</v>
      </c>
      <c r="N28" s="126" t="str">
        <f t="shared" ca="1" si="25"/>
        <v>s</v>
      </c>
      <c r="O28" s="126" t="str">
        <f t="shared" ca="1" si="25"/>
        <v>s</v>
      </c>
      <c r="P28" s="126" t="str">
        <f t="shared" ca="1" si="25"/>
        <v>ns</v>
      </c>
      <c r="Q28" s="126" t="str">
        <f t="shared" ca="1" si="25"/>
        <v>ns</v>
      </c>
      <c r="R28" s="126" t="str">
        <f t="shared" ca="1" si="25"/>
        <v>ns</v>
      </c>
      <c r="S28" s="126" t="str">
        <f t="shared" ca="1" si="25"/>
        <v>ns</v>
      </c>
      <c r="T28" s="126" t="str">
        <f t="shared" ca="1" si="25"/>
        <v>ns</v>
      </c>
      <c r="U28" s="126" t="str">
        <f t="shared" ca="1" si="25"/>
        <v>ns</v>
      </c>
      <c r="V28" s="126" t="str">
        <f t="shared" ca="1" si="25"/>
        <v>ns</v>
      </c>
      <c r="W28" s="126" t="str">
        <f t="shared" ca="1" si="25"/>
        <v>ns</v>
      </c>
      <c r="X28" s="126" t="str">
        <f t="shared" ca="1" si="26"/>
        <v>ns</v>
      </c>
      <c r="Y28" s="126" t="str">
        <f t="shared" ca="1" si="26"/>
        <v>ns</v>
      </c>
      <c r="Z28" s="126" t="str">
        <f t="shared" ca="1" si="26"/>
        <v>ns</v>
      </c>
      <c r="AA28" s="126" t="str">
        <f t="shared" ca="1" si="26"/>
        <v>ns</v>
      </c>
      <c r="AB28" s="126" t="str">
        <f t="shared" ca="1" si="26"/>
        <v>ns</v>
      </c>
      <c r="AC28" s="126" t="str">
        <f t="shared" ca="1" si="26"/>
        <v>ns</v>
      </c>
      <c r="AD28" s="126" t="str">
        <f t="shared" ca="1" si="26"/>
        <v>ns</v>
      </c>
      <c r="AE28" s="126" t="str">
        <f t="shared" ca="1" si="26"/>
        <v>ns</v>
      </c>
      <c r="AF28" s="126" t="str">
        <f t="shared" ca="1" si="26"/>
        <v>ns</v>
      </c>
      <c r="AG28" s="126" t="str">
        <f t="shared" ca="1" si="26"/>
        <v>ns</v>
      </c>
      <c r="AH28" s="126" t="str">
        <f t="shared" ca="1" si="27"/>
        <v>ns</v>
      </c>
      <c r="AI28" s="126" t="str">
        <f t="shared" ca="1" si="27"/>
        <v>ns</v>
      </c>
      <c r="AJ28" s="126" t="str">
        <f t="shared" si="27"/>
        <v/>
      </c>
      <c r="AK28" s="126" t="str">
        <f t="shared" si="27"/>
        <v/>
      </c>
      <c r="AL28" s="126" t="str">
        <f t="shared" si="27"/>
        <v/>
      </c>
      <c r="AM28" s="126" t="str">
        <f t="shared" si="27"/>
        <v/>
      </c>
      <c r="AN28" s="126" t="str">
        <f t="shared" si="27"/>
        <v/>
      </c>
      <c r="AO28" s="126" t="str">
        <f t="shared" si="27"/>
        <v/>
      </c>
      <c r="AP28" s="126" t="str">
        <f t="shared" si="27"/>
        <v/>
      </c>
      <c r="AQ28" s="126" t="str">
        <f t="shared" si="27"/>
        <v/>
      </c>
      <c r="AR28" s="126" t="str">
        <f t="shared" si="28"/>
        <v/>
      </c>
      <c r="AS28" s="126" t="str">
        <f t="shared" si="28"/>
        <v/>
      </c>
      <c r="AT28" s="126" t="str">
        <f t="shared" si="28"/>
        <v/>
      </c>
      <c r="AU28" s="126" t="str">
        <f t="shared" si="28"/>
        <v/>
      </c>
      <c r="AV28" s="126" t="str">
        <f t="shared" si="28"/>
        <v/>
      </c>
      <c r="AW28" s="126" t="str">
        <f t="shared" si="28"/>
        <v/>
      </c>
      <c r="AX28" s="126" t="str">
        <f t="shared" si="28"/>
        <v/>
      </c>
      <c r="AY28" s="126" t="str">
        <f t="shared" si="28"/>
        <v/>
      </c>
      <c r="AZ28" s="126" t="str">
        <f t="shared" si="28"/>
        <v/>
      </c>
      <c r="BA28" s="126" t="str">
        <f t="shared" si="28"/>
        <v/>
      </c>
      <c r="BB28" s="126" t="str">
        <f t="shared" si="29"/>
        <v/>
      </c>
      <c r="BC28" s="126" t="str">
        <f t="shared" si="29"/>
        <v/>
      </c>
      <c r="BD28" s="126" t="str">
        <f t="shared" si="29"/>
        <v/>
      </c>
      <c r="BE28" s="126" t="str">
        <f t="shared" si="29"/>
        <v/>
      </c>
      <c r="BF28" s="126" t="str">
        <f t="shared" si="29"/>
        <v/>
      </c>
      <c r="BG28" s="126" t="str">
        <f t="shared" si="29"/>
        <v/>
      </c>
      <c r="BH28" s="126" t="str">
        <f t="shared" si="29"/>
        <v/>
      </c>
      <c r="BI28" s="126" t="str">
        <f t="shared" si="29"/>
        <v/>
      </c>
      <c r="BJ28" s="126" t="str">
        <f t="shared" si="29"/>
        <v/>
      </c>
      <c r="BK28" s="126" t="str">
        <f t="shared" si="29"/>
        <v/>
      </c>
      <c r="BL28" s="126" t="str">
        <f t="shared" si="30"/>
        <v/>
      </c>
      <c r="BM28" s="126" t="str">
        <f t="shared" si="30"/>
        <v/>
      </c>
      <c r="BN28" s="126" t="str">
        <f t="shared" si="30"/>
        <v/>
      </c>
      <c r="BO28" s="126" t="str">
        <f t="shared" si="30"/>
        <v/>
      </c>
      <c r="BP28" s="126" t="str">
        <f t="shared" si="30"/>
        <v/>
      </c>
      <c r="BQ28" s="126" t="str">
        <f t="shared" si="30"/>
        <v/>
      </c>
      <c r="BR28" s="126" t="str">
        <f t="shared" si="30"/>
        <v/>
      </c>
      <c r="BS28" s="126" t="str">
        <f t="shared" si="30"/>
        <v/>
      </c>
      <c r="BT28" s="126" t="str">
        <f t="shared" si="30"/>
        <v/>
      </c>
      <c r="BU28" s="126" t="str">
        <f t="shared" si="30"/>
        <v/>
      </c>
      <c r="BV28" s="194"/>
      <c r="BW28" s="194"/>
      <c r="BX28" s="194"/>
      <c r="BZ28" s="116" t="s">
        <v>265</v>
      </c>
      <c r="CA28" s="116" t="s">
        <v>92</v>
      </c>
      <c r="CB28" s="113">
        <f t="shared" si="11"/>
        <v>22</v>
      </c>
      <c r="CC28" s="116" t="str">
        <f t="shared" ca="1" si="12"/>
        <v>LG LOBUNO</v>
      </c>
      <c r="CD28" s="117">
        <f t="shared" ca="1" si="13"/>
        <v>5914.2354357691947</v>
      </c>
      <c r="CE28" s="117">
        <f t="shared" ca="1" si="13"/>
        <v>5354.1315139510434</v>
      </c>
      <c r="CF28" s="117">
        <f t="shared" ca="1" si="13"/>
        <v>4570.2157322973535</v>
      </c>
      <c r="CG28" s="117">
        <f t="shared" ca="1" si="13"/>
        <v>0</v>
      </c>
      <c r="CH28" s="117">
        <f t="shared" ca="1" si="9"/>
        <v>3</v>
      </c>
      <c r="CI28" s="117">
        <f t="shared" ca="1" si="10"/>
        <v>15838.582682017593</v>
      </c>
      <c r="CJ28" s="127" cm="1">
        <f t="array" aca="1" ref="CJ28" ca="1">IFERROR(AVERAGE(IF(CD28:CG28&gt;1,CD28:CG28)),0)</f>
        <v>5279.5275606725309</v>
      </c>
      <c r="CK28" s="127">
        <f ca="1">CJ28+(COUNTIFS($CJ$5:$CJ28,CJ28)-1)*0.00001</f>
        <v>5279.5275606725309</v>
      </c>
      <c r="CL28" s="127">
        <f t="shared" ca="1" si="14"/>
        <v>4739.7592248066958</v>
      </c>
      <c r="CM28" s="140">
        <f t="shared" ca="1" si="15"/>
        <v>24</v>
      </c>
      <c r="CN28" s="120" t="str">
        <f t="shared" ca="1" si="16"/>
        <v>MS INTA BONAERENSE 122</v>
      </c>
      <c r="CO28" s="113"/>
      <c r="CP28" s="115"/>
      <c r="CQ28" s="115"/>
      <c r="CR28" s="115"/>
      <c r="CT28" s="117">
        <f ca="1">'ANVA-MDS Sin Fung.'!CI28+'ANVA-MDS Con Fung.'!CI28</f>
        <v>32550.257850327431</v>
      </c>
    </row>
    <row r="29" spans="1:100" ht="12.75" customHeight="1" x14ac:dyDescent="0.25">
      <c r="A29" s="204">
        <v>1</v>
      </c>
      <c r="B29" s="4"/>
      <c r="K29" s="101">
        <f t="shared" si="17"/>
        <v>23</v>
      </c>
      <c r="L29" s="125" t="str">
        <f t="shared" ca="1" si="1"/>
        <v>LG AZULEJO</v>
      </c>
      <c r="M29" s="126">
        <f t="shared" ca="1" si="2"/>
        <v>4656.1240382465821</v>
      </c>
      <c r="N29" s="126" t="str">
        <f t="shared" ca="1" si="25"/>
        <v>s</v>
      </c>
      <c r="O29" s="126" t="str">
        <f t="shared" ca="1" si="25"/>
        <v>s</v>
      </c>
      <c r="P29" s="126" t="str">
        <f t="shared" ca="1" si="25"/>
        <v>s</v>
      </c>
      <c r="Q29" s="126" t="str">
        <f t="shared" ca="1" si="25"/>
        <v>s</v>
      </c>
      <c r="R29" s="126" t="str">
        <f t="shared" ca="1" si="25"/>
        <v>ns</v>
      </c>
      <c r="S29" s="126" t="str">
        <f t="shared" ca="1" si="25"/>
        <v>ns</v>
      </c>
      <c r="T29" s="126" t="str">
        <f t="shared" ca="1" si="25"/>
        <v>ns</v>
      </c>
      <c r="U29" s="126" t="str">
        <f t="shared" ca="1" si="25"/>
        <v>ns</v>
      </c>
      <c r="V29" s="126" t="str">
        <f t="shared" ca="1" si="25"/>
        <v>ns</v>
      </c>
      <c r="W29" s="126" t="str">
        <f t="shared" ca="1" si="25"/>
        <v>ns</v>
      </c>
      <c r="X29" s="126" t="str">
        <f t="shared" ca="1" si="26"/>
        <v>ns</v>
      </c>
      <c r="Y29" s="126" t="str">
        <f t="shared" ca="1" si="26"/>
        <v>ns</v>
      </c>
      <c r="Z29" s="126" t="str">
        <f t="shared" ca="1" si="26"/>
        <v>ns</v>
      </c>
      <c r="AA29" s="126" t="str">
        <f t="shared" ca="1" si="26"/>
        <v>ns</v>
      </c>
      <c r="AB29" s="126" t="str">
        <f t="shared" ca="1" si="26"/>
        <v>ns</v>
      </c>
      <c r="AC29" s="126" t="str">
        <f t="shared" ca="1" si="26"/>
        <v>ns</v>
      </c>
      <c r="AD29" s="126" t="str">
        <f t="shared" ca="1" si="26"/>
        <v>ns</v>
      </c>
      <c r="AE29" s="126" t="str">
        <f t="shared" ca="1" si="26"/>
        <v>ns</v>
      </c>
      <c r="AF29" s="126" t="str">
        <f t="shared" ca="1" si="26"/>
        <v>ns</v>
      </c>
      <c r="AG29" s="126" t="str">
        <f t="shared" ca="1" si="26"/>
        <v>ns</v>
      </c>
      <c r="AH29" s="126" t="str">
        <f t="shared" ca="1" si="27"/>
        <v>ns</v>
      </c>
      <c r="AI29" s="126" t="str">
        <f t="shared" ca="1" si="27"/>
        <v>ns</v>
      </c>
      <c r="AJ29" s="126" t="str">
        <f t="shared" ca="1" si="27"/>
        <v>ns</v>
      </c>
      <c r="AK29" s="126" t="str">
        <f t="shared" si="27"/>
        <v/>
      </c>
      <c r="AL29" s="126" t="str">
        <f t="shared" si="27"/>
        <v/>
      </c>
      <c r="AM29" s="126" t="str">
        <f t="shared" si="27"/>
        <v/>
      </c>
      <c r="AN29" s="126" t="str">
        <f t="shared" si="27"/>
        <v/>
      </c>
      <c r="AO29" s="126" t="str">
        <f t="shared" si="27"/>
        <v/>
      </c>
      <c r="AP29" s="126" t="str">
        <f t="shared" si="27"/>
        <v/>
      </c>
      <c r="AQ29" s="126" t="str">
        <f t="shared" si="27"/>
        <v/>
      </c>
      <c r="AR29" s="126" t="str">
        <f t="shared" si="28"/>
        <v/>
      </c>
      <c r="AS29" s="126" t="str">
        <f t="shared" si="28"/>
        <v/>
      </c>
      <c r="AT29" s="126" t="str">
        <f t="shared" si="28"/>
        <v/>
      </c>
      <c r="AU29" s="126" t="str">
        <f t="shared" si="28"/>
        <v/>
      </c>
      <c r="AV29" s="126" t="str">
        <f t="shared" si="28"/>
        <v/>
      </c>
      <c r="AW29" s="126" t="str">
        <f t="shared" si="28"/>
        <v/>
      </c>
      <c r="AX29" s="126" t="str">
        <f t="shared" si="28"/>
        <v/>
      </c>
      <c r="AY29" s="126" t="str">
        <f t="shared" si="28"/>
        <v/>
      </c>
      <c r="AZ29" s="126" t="str">
        <f t="shared" si="28"/>
        <v/>
      </c>
      <c r="BA29" s="126" t="str">
        <f t="shared" si="28"/>
        <v/>
      </c>
      <c r="BB29" s="126" t="str">
        <f t="shared" si="29"/>
        <v/>
      </c>
      <c r="BC29" s="126" t="str">
        <f t="shared" si="29"/>
        <v/>
      </c>
      <c r="BD29" s="126" t="str">
        <f t="shared" si="29"/>
        <v/>
      </c>
      <c r="BE29" s="126" t="str">
        <f t="shared" si="29"/>
        <v/>
      </c>
      <c r="BF29" s="126" t="str">
        <f t="shared" si="29"/>
        <v/>
      </c>
      <c r="BG29" s="126" t="str">
        <f t="shared" si="29"/>
        <v/>
      </c>
      <c r="BH29" s="126" t="str">
        <f t="shared" si="29"/>
        <v/>
      </c>
      <c r="BI29" s="126" t="str">
        <f t="shared" si="29"/>
        <v/>
      </c>
      <c r="BJ29" s="126" t="str">
        <f t="shared" si="29"/>
        <v/>
      </c>
      <c r="BK29" s="126" t="str">
        <f t="shared" si="29"/>
        <v/>
      </c>
      <c r="BL29" s="126" t="str">
        <f t="shared" si="30"/>
        <v/>
      </c>
      <c r="BM29" s="126" t="str">
        <f t="shared" si="30"/>
        <v/>
      </c>
      <c r="BN29" s="126" t="str">
        <f t="shared" si="30"/>
        <v/>
      </c>
      <c r="BO29" s="126" t="str">
        <f t="shared" si="30"/>
        <v/>
      </c>
      <c r="BP29" s="126" t="str">
        <f t="shared" si="30"/>
        <v/>
      </c>
      <c r="BQ29" s="126" t="str">
        <f t="shared" si="30"/>
        <v/>
      </c>
      <c r="BR29" s="126" t="str">
        <f t="shared" si="30"/>
        <v/>
      </c>
      <c r="BS29" s="126" t="str">
        <f t="shared" si="30"/>
        <v/>
      </c>
      <c r="BT29" s="126" t="str">
        <f t="shared" si="30"/>
        <v/>
      </c>
      <c r="BU29" s="126" t="str">
        <f t="shared" si="30"/>
        <v/>
      </c>
      <c r="BV29" s="194"/>
      <c r="BW29" s="194"/>
      <c r="BX29" s="194"/>
      <c r="BZ29" s="116" t="s">
        <v>265</v>
      </c>
      <c r="CA29" s="116" t="s">
        <v>92</v>
      </c>
      <c r="CB29" s="113">
        <f t="shared" si="11"/>
        <v>23</v>
      </c>
      <c r="CC29" s="116" t="str">
        <f t="shared" ca="1" si="12"/>
        <v>LIMAY</v>
      </c>
      <c r="CD29" s="117">
        <f t="shared" ca="1" si="13"/>
        <v>4798.5322907425989</v>
      </c>
      <c r="CE29" s="117">
        <f t="shared" ca="1" si="13"/>
        <v>5989.8067712068632</v>
      </c>
      <c r="CF29" s="117">
        <f t="shared" ca="1" si="13"/>
        <v>5091.1789166758463</v>
      </c>
      <c r="CG29" s="117">
        <f t="shared" ca="1" si="13"/>
        <v>0</v>
      </c>
      <c r="CH29" s="117">
        <f t="shared" ca="1" si="9"/>
        <v>3</v>
      </c>
      <c r="CI29" s="117">
        <f t="shared" ca="1" si="10"/>
        <v>15879.517978625308</v>
      </c>
      <c r="CJ29" s="127" cm="1">
        <f t="array" aca="1" ref="CJ29" ca="1">IFERROR(AVERAGE(IF(CD29:CG29&gt;1,CD29:CG29)),0)</f>
        <v>5293.1726595417695</v>
      </c>
      <c r="CK29" s="127">
        <f ca="1">CJ29+(COUNTIFS($CJ$5:$CJ29,CJ29)-1)*0.00001</f>
        <v>5293.1726595417695</v>
      </c>
      <c r="CL29" s="127">
        <f t="shared" ca="1" si="14"/>
        <v>4656.1240382465821</v>
      </c>
      <c r="CM29" s="140">
        <f t="shared" ca="1" si="15"/>
        <v>20</v>
      </c>
      <c r="CN29" s="120" t="str">
        <f t="shared" ca="1" si="16"/>
        <v>LG AZULEJO</v>
      </c>
      <c r="CO29" s="113"/>
      <c r="CP29" s="115"/>
      <c r="CQ29" s="115"/>
      <c r="CR29" s="115"/>
      <c r="CT29" s="117">
        <f ca="1">'ANVA-MDS Sin Fung.'!CI29+'ANVA-MDS Con Fung.'!CI29</f>
        <v>32852.347305093383</v>
      </c>
    </row>
    <row r="30" spans="1:100" ht="12.75" customHeight="1" x14ac:dyDescent="0.25">
      <c r="A30" s="204">
        <v>1</v>
      </c>
      <c r="B30" s="2" t="s">
        <v>123</v>
      </c>
      <c r="K30" s="101">
        <f t="shared" si="17"/>
        <v>24</v>
      </c>
      <c r="L30" s="125" t="str">
        <f t="shared" ca="1" si="1"/>
        <v>SARANDÍ</v>
      </c>
      <c r="M30" s="126">
        <f t="shared" ca="1" si="2"/>
        <v>4512.0759341974835</v>
      </c>
      <c r="N30" s="126" t="str">
        <f t="shared" ca="1" si="25"/>
        <v>s</v>
      </c>
      <c r="O30" s="126" t="str">
        <f t="shared" ca="1" si="25"/>
        <v>s</v>
      </c>
      <c r="P30" s="126" t="str">
        <f t="shared" ca="1" si="25"/>
        <v>s</v>
      </c>
      <c r="Q30" s="126" t="str">
        <f t="shared" ca="1" si="25"/>
        <v>s</v>
      </c>
      <c r="R30" s="126" t="str">
        <f t="shared" ca="1" si="25"/>
        <v>s</v>
      </c>
      <c r="S30" s="126" t="str">
        <f t="shared" ca="1" si="25"/>
        <v>s</v>
      </c>
      <c r="T30" s="126" t="str">
        <f t="shared" ca="1" si="25"/>
        <v>ns</v>
      </c>
      <c r="U30" s="126" t="str">
        <f t="shared" ca="1" si="25"/>
        <v>ns</v>
      </c>
      <c r="V30" s="126" t="str">
        <f t="shared" ca="1" si="25"/>
        <v>ns</v>
      </c>
      <c r="W30" s="126" t="str">
        <f t="shared" ca="1" si="25"/>
        <v>ns</v>
      </c>
      <c r="X30" s="126" t="str">
        <f t="shared" ca="1" si="26"/>
        <v>ns</v>
      </c>
      <c r="Y30" s="126" t="str">
        <f t="shared" ca="1" si="26"/>
        <v>ns</v>
      </c>
      <c r="Z30" s="126" t="str">
        <f t="shared" ca="1" si="26"/>
        <v>ns</v>
      </c>
      <c r="AA30" s="126" t="str">
        <f t="shared" ca="1" si="26"/>
        <v>ns</v>
      </c>
      <c r="AB30" s="126" t="str">
        <f t="shared" ca="1" si="26"/>
        <v>ns</v>
      </c>
      <c r="AC30" s="126" t="str">
        <f t="shared" ca="1" si="26"/>
        <v>ns</v>
      </c>
      <c r="AD30" s="126" t="str">
        <f t="shared" ca="1" si="26"/>
        <v>ns</v>
      </c>
      <c r="AE30" s="126" t="str">
        <f t="shared" ca="1" si="26"/>
        <v>ns</v>
      </c>
      <c r="AF30" s="126" t="str">
        <f t="shared" ca="1" si="26"/>
        <v>ns</v>
      </c>
      <c r="AG30" s="126" t="str">
        <f t="shared" ca="1" si="26"/>
        <v>ns</v>
      </c>
      <c r="AH30" s="126" t="str">
        <f t="shared" ca="1" si="27"/>
        <v>ns</v>
      </c>
      <c r="AI30" s="126" t="str">
        <f t="shared" ca="1" si="27"/>
        <v>ns</v>
      </c>
      <c r="AJ30" s="126" t="str">
        <f t="shared" ca="1" si="27"/>
        <v>ns</v>
      </c>
      <c r="AK30" s="126" t="str">
        <f t="shared" ca="1" si="27"/>
        <v>ns</v>
      </c>
      <c r="AL30" s="126" t="str">
        <f t="shared" si="27"/>
        <v/>
      </c>
      <c r="AM30" s="126" t="str">
        <f t="shared" si="27"/>
        <v/>
      </c>
      <c r="AN30" s="126" t="str">
        <f t="shared" si="27"/>
        <v/>
      </c>
      <c r="AO30" s="126" t="str">
        <f t="shared" si="27"/>
        <v/>
      </c>
      <c r="AP30" s="126" t="str">
        <f t="shared" si="27"/>
        <v/>
      </c>
      <c r="AQ30" s="126" t="str">
        <f t="shared" si="27"/>
        <v/>
      </c>
      <c r="AR30" s="126" t="str">
        <f t="shared" si="28"/>
        <v/>
      </c>
      <c r="AS30" s="126" t="str">
        <f t="shared" si="28"/>
        <v/>
      </c>
      <c r="AT30" s="126" t="str">
        <f t="shared" si="28"/>
        <v/>
      </c>
      <c r="AU30" s="126" t="str">
        <f t="shared" si="28"/>
        <v/>
      </c>
      <c r="AV30" s="126" t="str">
        <f t="shared" si="28"/>
        <v/>
      </c>
      <c r="AW30" s="126" t="str">
        <f t="shared" si="28"/>
        <v/>
      </c>
      <c r="AX30" s="126" t="str">
        <f t="shared" si="28"/>
        <v/>
      </c>
      <c r="AY30" s="126" t="str">
        <f t="shared" si="28"/>
        <v/>
      </c>
      <c r="AZ30" s="126" t="str">
        <f t="shared" si="28"/>
        <v/>
      </c>
      <c r="BA30" s="126" t="str">
        <f t="shared" si="28"/>
        <v/>
      </c>
      <c r="BB30" s="126" t="str">
        <f t="shared" si="29"/>
        <v/>
      </c>
      <c r="BC30" s="126" t="str">
        <f t="shared" si="29"/>
        <v/>
      </c>
      <c r="BD30" s="126" t="str">
        <f t="shared" si="29"/>
        <v/>
      </c>
      <c r="BE30" s="126" t="str">
        <f t="shared" si="29"/>
        <v/>
      </c>
      <c r="BF30" s="126" t="str">
        <f t="shared" si="29"/>
        <v/>
      </c>
      <c r="BG30" s="126" t="str">
        <f t="shared" si="29"/>
        <v/>
      </c>
      <c r="BH30" s="126" t="str">
        <f t="shared" si="29"/>
        <v/>
      </c>
      <c r="BI30" s="126" t="str">
        <f t="shared" si="29"/>
        <v/>
      </c>
      <c r="BJ30" s="126" t="str">
        <f t="shared" si="29"/>
        <v/>
      </c>
      <c r="BK30" s="126" t="str">
        <f t="shared" si="29"/>
        <v/>
      </c>
      <c r="BL30" s="126" t="str">
        <f t="shared" si="30"/>
        <v/>
      </c>
      <c r="BM30" s="126" t="str">
        <f t="shared" si="30"/>
        <v/>
      </c>
      <c r="BN30" s="126" t="str">
        <f t="shared" si="30"/>
        <v/>
      </c>
      <c r="BO30" s="126" t="str">
        <f t="shared" si="30"/>
        <v/>
      </c>
      <c r="BP30" s="126" t="str">
        <f t="shared" si="30"/>
        <v/>
      </c>
      <c r="BQ30" s="126" t="str">
        <f t="shared" si="30"/>
        <v/>
      </c>
      <c r="BR30" s="126" t="str">
        <f t="shared" si="30"/>
        <v/>
      </c>
      <c r="BS30" s="126" t="str">
        <f t="shared" si="30"/>
        <v/>
      </c>
      <c r="BT30" s="126" t="str">
        <f t="shared" si="30"/>
        <v/>
      </c>
      <c r="BU30" s="126" t="str">
        <f t="shared" si="30"/>
        <v/>
      </c>
      <c r="BV30" s="194"/>
      <c r="BW30" s="194"/>
      <c r="BX30" s="194"/>
      <c r="BZ30" s="116" t="s">
        <v>265</v>
      </c>
      <c r="CA30" s="116" t="s">
        <v>92</v>
      </c>
      <c r="CB30" s="113">
        <f t="shared" si="11"/>
        <v>24</v>
      </c>
      <c r="CC30" s="116" t="str">
        <f t="shared" ca="1" si="12"/>
        <v>MS INTA BONAERENSE 122</v>
      </c>
      <c r="CD30" s="117">
        <f t="shared" ca="1" si="13"/>
        <v>5280.944955830184</v>
      </c>
      <c r="CE30" s="117">
        <f t="shared" ca="1" si="13"/>
        <v>4651.8096265692666</v>
      </c>
      <c r="CF30" s="117">
        <f t="shared" ca="1" si="13"/>
        <v>4286.5230920206359</v>
      </c>
      <c r="CG30" s="117">
        <f t="shared" ca="1" si="13"/>
        <v>0</v>
      </c>
      <c r="CH30" s="117">
        <f t="shared" ca="1" si="9"/>
        <v>3</v>
      </c>
      <c r="CI30" s="117">
        <f t="shared" ca="1" si="10"/>
        <v>14219.277674420087</v>
      </c>
      <c r="CJ30" s="127" cm="1">
        <f t="array" aca="1" ref="CJ30" ca="1">IFERROR(AVERAGE(IF(CD30:CG30&gt;1,CD30:CG30)),0)</f>
        <v>4739.7592248066958</v>
      </c>
      <c r="CK30" s="127">
        <f ca="1">CJ30+(COUNTIFS($CJ$5:$CJ30,CJ30)-1)*0.00001</f>
        <v>4739.7592248066958</v>
      </c>
      <c r="CL30" s="127">
        <f t="shared" ca="1" si="14"/>
        <v>4512.0759341974835</v>
      </c>
      <c r="CM30" s="140">
        <f t="shared" ca="1" si="15"/>
        <v>29</v>
      </c>
      <c r="CN30" s="120" t="str">
        <f t="shared" ca="1" si="16"/>
        <v>SARANDÍ</v>
      </c>
      <c r="CO30" s="113"/>
      <c r="CP30" s="115"/>
      <c r="CQ30" s="115"/>
      <c r="CR30" s="115"/>
      <c r="CT30" s="117">
        <f ca="1">'ANVA-MDS Sin Fung.'!CI30+'ANVA-MDS Con Fung.'!CI30</f>
        <v>25194.894222012645</v>
      </c>
      <c r="CU30" s="119"/>
      <c r="CV30" s="115"/>
    </row>
    <row r="31" spans="1:100" ht="12.75" customHeight="1" x14ac:dyDescent="0.25">
      <c r="A31" s="204">
        <v>1</v>
      </c>
      <c r="B31" s="103">
        <f ca="1">'ANVA-MDS Con Fung.'!CQ11</f>
        <v>4950.4244401785018</v>
      </c>
      <c r="K31" s="101">
        <f t="shared" si="17"/>
        <v>25</v>
      </c>
      <c r="L31" s="125" t="str">
        <f t="shared" ca="1" si="1"/>
        <v>TRAFUL HB4</v>
      </c>
      <c r="M31" s="126">
        <f t="shared" ca="1" si="2"/>
        <v>4380.0064456691143</v>
      </c>
      <c r="N31" s="126" t="str">
        <f t="shared" ca="1" si="25"/>
        <v>s</v>
      </c>
      <c r="O31" s="126" t="str">
        <f t="shared" ca="1" si="25"/>
        <v>s</v>
      </c>
      <c r="P31" s="126" t="str">
        <f t="shared" ca="1" si="25"/>
        <v>s</v>
      </c>
      <c r="Q31" s="126" t="str">
        <f t="shared" ca="1" si="25"/>
        <v>s</v>
      </c>
      <c r="R31" s="126" t="str">
        <f t="shared" ca="1" si="25"/>
        <v>s</v>
      </c>
      <c r="S31" s="126" t="str">
        <f t="shared" ca="1" si="25"/>
        <v>s</v>
      </c>
      <c r="T31" s="126" t="str">
        <f t="shared" ca="1" si="25"/>
        <v>s</v>
      </c>
      <c r="U31" s="126" t="str">
        <f t="shared" ca="1" si="25"/>
        <v>s</v>
      </c>
      <c r="V31" s="126" t="str">
        <f t="shared" ca="1" si="25"/>
        <v>ns</v>
      </c>
      <c r="W31" s="126" t="str">
        <f t="shared" ca="1" si="25"/>
        <v>ns</v>
      </c>
      <c r="X31" s="126" t="str">
        <f t="shared" ca="1" si="26"/>
        <v>ns</v>
      </c>
      <c r="Y31" s="126" t="str">
        <f t="shared" ca="1" si="26"/>
        <v>ns</v>
      </c>
      <c r="Z31" s="126" t="str">
        <f t="shared" ca="1" si="26"/>
        <v>ns</v>
      </c>
      <c r="AA31" s="126" t="str">
        <f t="shared" ca="1" si="26"/>
        <v>ns</v>
      </c>
      <c r="AB31" s="126" t="str">
        <f t="shared" ca="1" si="26"/>
        <v>ns</v>
      </c>
      <c r="AC31" s="126" t="str">
        <f t="shared" ca="1" si="26"/>
        <v>ns</v>
      </c>
      <c r="AD31" s="126" t="str">
        <f t="shared" ca="1" si="26"/>
        <v>ns</v>
      </c>
      <c r="AE31" s="126" t="str">
        <f t="shared" ca="1" si="26"/>
        <v>ns</v>
      </c>
      <c r="AF31" s="126" t="str">
        <f t="shared" ca="1" si="26"/>
        <v>ns</v>
      </c>
      <c r="AG31" s="126" t="str">
        <f t="shared" ca="1" si="26"/>
        <v>ns</v>
      </c>
      <c r="AH31" s="126" t="str">
        <f t="shared" ca="1" si="27"/>
        <v>ns</v>
      </c>
      <c r="AI31" s="126" t="str">
        <f t="shared" ca="1" si="27"/>
        <v>ns</v>
      </c>
      <c r="AJ31" s="126" t="str">
        <f t="shared" ca="1" si="27"/>
        <v>ns</v>
      </c>
      <c r="AK31" s="126" t="str">
        <f t="shared" ca="1" si="27"/>
        <v>ns</v>
      </c>
      <c r="AL31" s="126" t="str">
        <f t="shared" ca="1" si="27"/>
        <v>ns</v>
      </c>
      <c r="AM31" s="126" t="str">
        <f t="shared" si="27"/>
        <v/>
      </c>
      <c r="AN31" s="126" t="str">
        <f t="shared" si="27"/>
        <v/>
      </c>
      <c r="AO31" s="126" t="str">
        <f t="shared" si="27"/>
        <v/>
      </c>
      <c r="AP31" s="126" t="str">
        <f t="shared" si="27"/>
        <v/>
      </c>
      <c r="AQ31" s="126" t="str">
        <f t="shared" si="27"/>
        <v/>
      </c>
      <c r="AR31" s="126" t="str">
        <f t="shared" si="28"/>
        <v/>
      </c>
      <c r="AS31" s="126" t="str">
        <f t="shared" si="28"/>
        <v/>
      </c>
      <c r="AT31" s="126" t="str">
        <f t="shared" si="28"/>
        <v/>
      </c>
      <c r="AU31" s="126" t="str">
        <f t="shared" si="28"/>
        <v/>
      </c>
      <c r="AV31" s="126" t="str">
        <f t="shared" si="28"/>
        <v/>
      </c>
      <c r="AW31" s="126" t="str">
        <f t="shared" si="28"/>
        <v/>
      </c>
      <c r="AX31" s="126" t="str">
        <f t="shared" si="28"/>
        <v/>
      </c>
      <c r="AY31" s="126" t="str">
        <f t="shared" si="28"/>
        <v/>
      </c>
      <c r="AZ31" s="126" t="str">
        <f t="shared" si="28"/>
        <v/>
      </c>
      <c r="BA31" s="126" t="str">
        <f t="shared" si="28"/>
        <v/>
      </c>
      <c r="BB31" s="126" t="str">
        <f t="shared" si="29"/>
        <v/>
      </c>
      <c r="BC31" s="126" t="str">
        <f t="shared" si="29"/>
        <v/>
      </c>
      <c r="BD31" s="126" t="str">
        <f t="shared" si="29"/>
        <v/>
      </c>
      <c r="BE31" s="126" t="str">
        <f t="shared" si="29"/>
        <v/>
      </c>
      <c r="BF31" s="126" t="str">
        <f t="shared" si="29"/>
        <v/>
      </c>
      <c r="BG31" s="126" t="str">
        <f t="shared" si="29"/>
        <v/>
      </c>
      <c r="BH31" s="126" t="str">
        <f t="shared" si="29"/>
        <v/>
      </c>
      <c r="BI31" s="126" t="str">
        <f t="shared" si="29"/>
        <v/>
      </c>
      <c r="BJ31" s="126" t="str">
        <f t="shared" si="29"/>
        <v/>
      </c>
      <c r="BK31" s="126" t="str">
        <f t="shared" si="29"/>
        <v/>
      </c>
      <c r="BL31" s="126" t="str">
        <f t="shared" si="30"/>
        <v/>
      </c>
      <c r="BM31" s="126" t="str">
        <f t="shared" si="30"/>
        <v/>
      </c>
      <c r="BN31" s="126" t="str">
        <f t="shared" si="30"/>
        <v/>
      </c>
      <c r="BO31" s="126" t="str">
        <f t="shared" si="30"/>
        <v/>
      </c>
      <c r="BP31" s="126" t="str">
        <f t="shared" si="30"/>
        <v/>
      </c>
      <c r="BQ31" s="126" t="str">
        <f t="shared" si="30"/>
        <v/>
      </c>
      <c r="BR31" s="126" t="str">
        <f t="shared" si="30"/>
        <v/>
      </c>
      <c r="BS31" s="126" t="str">
        <f t="shared" si="30"/>
        <v/>
      </c>
      <c r="BT31" s="126" t="str">
        <f t="shared" si="30"/>
        <v/>
      </c>
      <c r="BU31" s="126" t="str">
        <f t="shared" si="30"/>
        <v/>
      </c>
      <c r="BV31" s="194"/>
      <c r="BW31" s="194"/>
      <c r="BX31" s="194"/>
      <c r="BZ31" s="116" t="s">
        <v>265</v>
      </c>
      <c r="CA31" s="116" t="s">
        <v>92</v>
      </c>
      <c r="CB31" s="113">
        <f t="shared" si="11"/>
        <v>25</v>
      </c>
      <c r="CC31" s="116" t="str">
        <f t="shared" ca="1" si="12"/>
        <v>MS INTA BONAERENSE 324</v>
      </c>
      <c r="CD31" s="117">
        <f t="shared" ca="1" si="13"/>
        <v>6270.7350061637308</v>
      </c>
      <c r="CE31" s="117">
        <f t="shared" ca="1" si="13"/>
        <v>4115.2516487330786</v>
      </c>
      <c r="CF31" s="117">
        <f t="shared" ca="1" si="13"/>
        <v>5149.2901125364187</v>
      </c>
      <c r="CG31" s="117">
        <f t="shared" ca="1" si="13"/>
        <v>0</v>
      </c>
      <c r="CH31" s="117">
        <f t="shared" ca="1" si="9"/>
        <v>3</v>
      </c>
      <c r="CI31" s="117">
        <f t="shared" ca="1" si="10"/>
        <v>15535.276767433228</v>
      </c>
      <c r="CJ31" s="127" cm="1">
        <f t="array" aca="1" ref="CJ31" ca="1">IFERROR(AVERAGE(IF(CD31:CG31&gt;1,CD31:CG31)),0)</f>
        <v>5178.4255891444091</v>
      </c>
      <c r="CK31" s="127">
        <f ca="1">CJ31+(COUNTIFS($CJ$5:$CJ31,CJ31)-1)*0.00001</f>
        <v>5178.4255891444091</v>
      </c>
      <c r="CL31" s="127">
        <f t="shared" ca="1" si="14"/>
        <v>4380.0064456691143</v>
      </c>
      <c r="CM31" s="140">
        <f t="shared" ca="1" si="15"/>
        <v>33</v>
      </c>
      <c r="CN31" s="120" t="str">
        <f t="shared" ca="1" si="16"/>
        <v>TRAFUL HB4</v>
      </c>
      <c r="CO31" s="113"/>
      <c r="CP31" s="115"/>
      <c r="CQ31" s="115"/>
      <c r="CR31" s="115"/>
      <c r="CT31" s="117">
        <f ca="1">'ANVA-MDS Sin Fung.'!CI31+'ANVA-MDS Con Fung.'!CI31</f>
        <v>30903.747386327392</v>
      </c>
    </row>
    <row r="32" spans="1:100" ht="12.75" customHeight="1" x14ac:dyDescent="0.25">
      <c r="A32" s="204">
        <v>1</v>
      </c>
      <c r="K32" s="101">
        <f t="shared" si="17"/>
        <v>26</v>
      </c>
      <c r="L32" s="125" t="str">
        <f t="shared" ca="1" si="1"/>
        <v>ACA 363</v>
      </c>
      <c r="M32" s="126">
        <f t="shared" ca="1" si="2"/>
        <v>4332.1108040717654</v>
      </c>
      <c r="N32" s="126" t="str">
        <f t="shared" ca="1" si="25"/>
        <v>s</v>
      </c>
      <c r="O32" s="126" t="str">
        <f t="shared" ca="1" si="25"/>
        <v>s</v>
      </c>
      <c r="P32" s="126" t="str">
        <f t="shared" ca="1" si="25"/>
        <v>s</v>
      </c>
      <c r="Q32" s="126" t="str">
        <f t="shared" ca="1" si="25"/>
        <v>s</v>
      </c>
      <c r="R32" s="126" t="str">
        <f t="shared" ca="1" si="25"/>
        <v>s</v>
      </c>
      <c r="S32" s="126" t="str">
        <f t="shared" ca="1" si="25"/>
        <v>s</v>
      </c>
      <c r="T32" s="126" t="str">
        <f t="shared" ca="1" si="25"/>
        <v>s</v>
      </c>
      <c r="U32" s="126" t="str">
        <f t="shared" ca="1" si="25"/>
        <v>s</v>
      </c>
      <c r="V32" s="126" t="str">
        <f t="shared" ca="1" si="25"/>
        <v>ns</v>
      </c>
      <c r="W32" s="126" t="str">
        <f t="shared" ca="1" si="25"/>
        <v>ns</v>
      </c>
      <c r="X32" s="126" t="str">
        <f t="shared" ca="1" si="26"/>
        <v>ns</v>
      </c>
      <c r="Y32" s="126" t="str">
        <f t="shared" ca="1" si="26"/>
        <v>ns</v>
      </c>
      <c r="Z32" s="126" t="str">
        <f t="shared" ca="1" si="26"/>
        <v>ns</v>
      </c>
      <c r="AA32" s="126" t="str">
        <f t="shared" ca="1" si="26"/>
        <v>ns</v>
      </c>
      <c r="AB32" s="126" t="str">
        <f t="shared" ca="1" si="26"/>
        <v>ns</v>
      </c>
      <c r="AC32" s="126" t="str">
        <f t="shared" ca="1" si="26"/>
        <v>ns</v>
      </c>
      <c r="AD32" s="126" t="str">
        <f t="shared" ca="1" si="26"/>
        <v>ns</v>
      </c>
      <c r="AE32" s="126" t="str">
        <f t="shared" ca="1" si="26"/>
        <v>ns</v>
      </c>
      <c r="AF32" s="126" t="str">
        <f t="shared" ca="1" si="26"/>
        <v>ns</v>
      </c>
      <c r="AG32" s="126" t="str">
        <f t="shared" ca="1" si="26"/>
        <v>ns</v>
      </c>
      <c r="AH32" s="126" t="str">
        <f t="shared" ca="1" si="27"/>
        <v>ns</v>
      </c>
      <c r="AI32" s="126" t="str">
        <f t="shared" ca="1" si="27"/>
        <v>ns</v>
      </c>
      <c r="AJ32" s="126" t="str">
        <f t="shared" ca="1" si="27"/>
        <v>ns</v>
      </c>
      <c r="AK32" s="126" t="str">
        <f t="shared" ca="1" si="27"/>
        <v>ns</v>
      </c>
      <c r="AL32" s="126" t="str">
        <f t="shared" ca="1" si="27"/>
        <v>ns</v>
      </c>
      <c r="AM32" s="126" t="str">
        <f t="shared" ca="1" si="27"/>
        <v>ns</v>
      </c>
      <c r="AN32" s="126" t="str">
        <f t="shared" si="27"/>
        <v/>
      </c>
      <c r="AO32" s="126" t="str">
        <f t="shared" si="27"/>
        <v/>
      </c>
      <c r="AP32" s="126" t="str">
        <f t="shared" si="27"/>
        <v/>
      </c>
      <c r="AQ32" s="126" t="str">
        <f t="shared" si="27"/>
        <v/>
      </c>
      <c r="AR32" s="126" t="str">
        <f t="shared" si="28"/>
        <v/>
      </c>
      <c r="AS32" s="126" t="str">
        <f t="shared" si="28"/>
        <v/>
      </c>
      <c r="AT32" s="126" t="str">
        <f t="shared" si="28"/>
        <v/>
      </c>
      <c r="AU32" s="126" t="str">
        <f t="shared" si="28"/>
        <v/>
      </c>
      <c r="AV32" s="126" t="str">
        <f t="shared" si="28"/>
        <v/>
      </c>
      <c r="AW32" s="126" t="str">
        <f t="shared" si="28"/>
        <v/>
      </c>
      <c r="AX32" s="126" t="str">
        <f t="shared" si="28"/>
        <v/>
      </c>
      <c r="AY32" s="126" t="str">
        <f t="shared" si="28"/>
        <v/>
      </c>
      <c r="AZ32" s="126" t="str">
        <f t="shared" si="28"/>
        <v/>
      </c>
      <c r="BA32" s="126" t="str">
        <f t="shared" si="28"/>
        <v/>
      </c>
      <c r="BB32" s="126" t="str">
        <f t="shared" si="29"/>
        <v/>
      </c>
      <c r="BC32" s="126" t="str">
        <f t="shared" si="29"/>
        <v/>
      </c>
      <c r="BD32" s="126" t="str">
        <f t="shared" si="29"/>
        <v/>
      </c>
      <c r="BE32" s="126" t="str">
        <f t="shared" si="29"/>
        <v/>
      </c>
      <c r="BF32" s="126" t="str">
        <f t="shared" si="29"/>
        <v/>
      </c>
      <c r="BG32" s="126" t="str">
        <f t="shared" si="29"/>
        <v/>
      </c>
      <c r="BH32" s="126" t="str">
        <f t="shared" si="29"/>
        <v/>
      </c>
      <c r="BI32" s="126" t="str">
        <f t="shared" si="29"/>
        <v/>
      </c>
      <c r="BJ32" s="126" t="str">
        <f t="shared" si="29"/>
        <v/>
      </c>
      <c r="BK32" s="126" t="str">
        <f t="shared" si="29"/>
        <v/>
      </c>
      <c r="BL32" s="126" t="str">
        <f t="shared" si="30"/>
        <v/>
      </c>
      <c r="BM32" s="126" t="str">
        <f t="shared" si="30"/>
        <v/>
      </c>
      <c r="BN32" s="126" t="str">
        <f t="shared" si="30"/>
        <v/>
      </c>
      <c r="BO32" s="126" t="str">
        <f t="shared" si="30"/>
        <v/>
      </c>
      <c r="BP32" s="126" t="str">
        <f t="shared" si="30"/>
        <v/>
      </c>
      <c r="BQ32" s="126" t="str">
        <f t="shared" si="30"/>
        <v/>
      </c>
      <c r="BR32" s="126" t="str">
        <f t="shared" si="30"/>
        <v/>
      </c>
      <c r="BS32" s="126" t="str">
        <f t="shared" si="30"/>
        <v/>
      </c>
      <c r="BT32" s="126" t="str">
        <f t="shared" si="30"/>
        <v/>
      </c>
      <c r="BU32" s="126" t="str">
        <f t="shared" si="30"/>
        <v/>
      </c>
      <c r="BV32" s="194"/>
      <c r="BW32" s="194"/>
      <c r="BX32" s="194"/>
      <c r="BZ32" s="116" t="s">
        <v>265</v>
      </c>
      <c r="CA32" s="116" t="s">
        <v>92</v>
      </c>
      <c r="CB32" s="113">
        <f t="shared" si="11"/>
        <v>26</v>
      </c>
      <c r="CC32" s="116" t="str">
        <f t="shared" ca="1" si="12"/>
        <v>NEO 50T23</v>
      </c>
      <c r="CD32" s="117">
        <f t="shared" ca="1" si="13"/>
        <v>4736.4569756008323</v>
      </c>
      <c r="CE32" s="117">
        <f t="shared" ca="1" si="13"/>
        <v>5394.1763345164318</v>
      </c>
      <c r="CF32" s="117">
        <f t="shared" ca="1" si="13"/>
        <v>4619.850574967506</v>
      </c>
      <c r="CG32" s="117">
        <f t="shared" ca="1" si="13"/>
        <v>0</v>
      </c>
      <c r="CH32" s="117">
        <f t="shared" ca="1" si="9"/>
        <v>3</v>
      </c>
      <c r="CI32" s="117">
        <f t="shared" ca="1" si="10"/>
        <v>14750.48388508477</v>
      </c>
      <c r="CJ32" s="127" cm="1">
        <f t="array" aca="1" ref="CJ32" ca="1">IFERROR(AVERAGE(IF(CD32:CG32&gt;1,CD32:CG32)),0)</f>
        <v>4916.827961694923</v>
      </c>
      <c r="CK32" s="127">
        <f ca="1">CJ32+(COUNTIFS($CJ$5:$CJ32,CJ32)-1)*0.00001</f>
        <v>4916.827961694923</v>
      </c>
      <c r="CL32" s="127">
        <f t="shared" ca="1" si="14"/>
        <v>4332.1108040717654</v>
      </c>
      <c r="CM32" s="140">
        <f t="shared" ca="1" si="15"/>
        <v>3</v>
      </c>
      <c r="CN32" s="120" t="str">
        <f t="shared" ca="1" si="16"/>
        <v>ACA 363</v>
      </c>
      <c r="CO32" s="113"/>
      <c r="CP32" s="115"/>
      <c r="CQ32" s="115"/>
      <c r="CR32" s="115"/>
      <c r="CT32" s="117">
        <f ca="1">'ANVA-MDS Sin Fung.'!CI32+'ANVA-MDS Con Fung.'!CI32</f>
        <v>27551.525287945005</v>
      </c>
      <c r="CU32" s="115"/>
      <c r="CV32" s="115"/>
    </row>
    <row r="33" spans="1:100" ht="12.75" customHeight="1" x14ac:dyDescent="0.25">
      <c r="A33" s="204">
        <v>1</v>
      </c>
      <c r="K33" s="101">
        <f t="shared" si="17"/>
        <v>27</v>
      </c>
      <c r="L33" s="125" t="str">
        <f t="shared" ca="1" si="1"/>
        <v>TIMBÓ</v>
      </c>
      <c r="M33" s="126">
        <f t="shared" ca="1" si="2"/>
        <v>4285.3521299247141</v>
      </c>
      <c r="N33" s="126" t="str">
        <f t="shared" ca="1" si="25"/>
        <v>s</v>
      </c>
      <c r="O33" s="126" t="str">
        <f t="shared" ca="1" si="25"/>
        <v>s</v>
      </c>
      <c r="P33" s="126" t="str">
        <f t="shared" ca="1" si="25"/>
        <v>s</v>
      </c>
      <c r="Q33" s="126" t="str">
        <f t="shared" ca="1" si="25"/>
        <v>s</v>
      </c>
      <c r="R33" s="126" t="str">
        <f t="shared" ca="1" si="25"/>
        <v>s</v>
      </c>
      <c r="S33" s="126" t="str">
        <f t="shared" ca="1" si="25"/>
        <v>s</v>
      </c>
      <c r="T33" s="126" t="str">
        <f t="shared" ca="1" si="25"/>
        <v>s</v>
      </c>
      <c r="U33" s="126" t="str">
        <f t="shared" ca="1" si="25"/>
        <v>s</v>
      </c>
      <c r="V33" s="126" t="str">
        <f t="shared" ca="1" si="25"/>
        <v>s</v>
      </c>
      <c r="W33" s="126" t="str">
        <f t="shared" ca="1" si="25"/>
        <v>ns</v>
      </c>
      <c r="X33" s="126" t="str">
        <f t="shared" ca="1" si="26"/>
        <v>ns</v>
      </c>
      <c r="Y33" s="126" t="str">
        <f t="shared" ca="1" si="26"/>
        <v>ns</v>
      </c>
      <c r="Z33" s="126" t="str">
        <f t="shared" ca="1" si="26"/>
        <v>ns</v>
      </c>
      <c r="AA33" s="126" t="str">
        <f t="shared" ca="1" si="26"/>
        <v>ns</v>
      </c>
      <c r="AB33" s="126" t="str">
        <f t="shared" ca="1" si="26"/>
        <v>ns</v>
      </c>
      <c r="AC33" s="126" t="str">
        <f t="shared" ca="1" si="26"/>
        <v>ns</v>
      </c>
      <c r="AD33" s="126" t="str">
        <f t="shared" ca="1" si="26"/>
        <v>ns</v>
      </c>
      <c r="AE33" s="126" t="str">
        <f t="shared" ca="1" si="26"/>
        <v>ns</v>
      </c>
      <c r="AF33" s="126" t="str">
        <f t="shared" ca="1" si="26"/>
        <v>ns</v>
      </c>
      <c r="AG33" s="126" t="str">
        <f t="shared" ca="1" si="26"/>
        <v>ns</v>
      </c>
      <c r="AH33" s="126" t="str">
        <f t="shared" ca="1" si="27"/>
        <v>ns</v>
      </c>
      <c r="AI33" s="126" t="str">
        <f t="shared" ca="1" si="27"/>
        <v>ns</v>
      </c>
      <c r="AJ33" s="126" t="str">
        <f t="shared" ca="1" si="27"/>
        <v>ns</v>
      </c>
      <c r="AK33" s="126" t="str">
        <f t="shared" ca="1" si="27"/>
        <v>ns</v>
      </c>
      <c r="AL33" s="126" t="str">
        <f t="shared" ca="1" si="27"/>
        <v>ns</v>
      </c>
      <c r="AM33" s="126" t="str">
        <f t="shared" ca="1" si="27"/>
        <v>ns</v>
      </c>
      <c r="AN33" s="126" t="str">
        <f t="shared" ca="1" si="27"/>
        <v>ns</v>
      </c>
      <c r="AO33" s="126" t="str">
        <f t="shared" si="27"/>
        <v/>
      </c>
      <c r="AP33" s="126" t="str">
        <f t="shared" si="27"/>
        <v/>
      </c>
      <c r="AQ33" s="126" t="str">
        <f t="shared" si="27"/>
        <v/>
      </c>
      <c r="AR33" s="126" t="str">
        <f t="shared" si="28"/>
        <v/>
      </c>
      <c r="AS33" s="126" t="str">
        <f t="shared" si="28"/>
        <v/>
      </c>
      <c r="AT33" s="126" t="str">
        <f t="shared" si="28"/>
        <v/>
      </c>
      <c r="AU33" s="126" t="str">
        <f t="shared" si="28"/>
        <v/>
      </c>
      <c r="AV33" s="126" t="str">
        <f t="shared" si="28"/>
        <v/>
      </c>
      <c r="AW33" s="126" t="str">
        <f t="shared" si="28"/>
        <v/>
      </c>
      <c r="AX33" s="126" t="str">
        <f t="shared" si="28"/>
        <v/>
      </c>
      <c r="AY33" s="126" t="str">
        <f t="shared" si="28"/>
        <v/>
      </c>
      <c r="AZ33" s="126" t="str">
        <f t="shared" si="28"/>
        <v/>
      </c>
      <c r="BA33" s="126" t="str">
        <f t="shared" si="28"/>
        <v/>
      </c>
      <c r="BB33" s="126" t="str">
        <f t="shared" si="29"/>
        <v/>
      </c>
      <c r="BC33" s="126" t="str">
        <f t="shared" si="29"/>
        <v/>
      </c>
      <c r="BD33" s="126" t="str">
        <f t="shared" si="29"/>
        <v/>
      </c>
      <c r="BE33" s="126" t="str">
        <f t="shared" si="29"/>
        <v/>
      </c>
      <c r="BF33" s="126" t="str">
        <f t="shared" si="29"/>
        <v/>
      </c>
      <c r="BG33" s="126" t="str">
        <f t="shared" si="29"/>
        <v/>
      </c>
      <c r="BH33" s="126" t="str">
        <f t="shared" si="29"/>
        <v/>
      </c>
      <c r="BI33" s="126" t="str">
        <f t="shared" si="29"/>
        <v/>
      </c>
      <c r="BJ33" s="126" t="str">
        <f t="shared" si="29"/>
        <v/>
      </c>
      <c r="BK33" s="126" t="str">
        <f t="shared" si="29"/>
        <v/>
      </c>
      <c r="BL33" s="126" t="str">
        <f t="shared" si="30"/>
        <v/>
      </c>
      <c r="BM33" s="126" t="str">
        <f t="shared" si="30"/>
        <v/>
      </c>
      <c r="BN33" s="126" t="str">
        <f t="shared" si="30"/>
        <v/>
      </c>
      <c r="BO33" s="126" t="str">
        <f t="shared" si="30"/>
        <v/>
      </c>
      <c r="BP33" s="126" t="str">
        <f t="shared" si="30"/>
        <v/>
      </c>
      <c r="BQ33" s="126" t="str">
        <f t="shared" si="30"/>
        <v/>
      </c>
      <c r="BR33" s="126" t="str">
        <f t="shared" si="30"/>
        <v/>
      </c>
      <c r="BS33" s="126" t="str">
        <f t="shared" si="30"/>
        <v/>
      </c>
      <c r="BT33" s="126" t="str">
        <f t="shared" si="30"/>
        <v/>
      </c>
      <c r="BU33" s="126" t="str">
        <f t="shared" si="30"/>
        <v/>
      </c>
      <c r="BV33" s="194"/>
      <c r="BW33" s="194"/>
      <c r="BX33" s="194"/>
      <c r="BZ33" s="116" t="s">
        <v>265</v>
      </c>
      <c r="CA33" s="116" t="s">
        <v>92</v>
      </c>
      <c r="CB33" s="113">
        <f t="shared" si="11"/>
        <v>27</v>
      </c>
      <c r="CC33" s="116" t="str">
        <f t="shared" ca="1" si="12"/>
        <v>PEHUÉN</v>
      </c>
      <c r="CD33" s="117">
        <f t="shared" ca="1" si="13"/>
        <v>6275.5651816040145</v>
      </c>
      <c r="CE33" s="117">
        <f t="shared" ca="1" si="13"/>
        <v>4806.5104389773105</v>
      </c>
      <c r="CF33" s="117">
        <f t="shared" ca="1" si="13"/>
        <v>5993.4423387396091</v>
      </c>
      <c r="CG33" s="117">
        <f t="shared" ca="1" si="13"/>
        <v>0</v>
      </c>
      <c r="CH33" s="117">
        <f t="shared" ca="1" si="9"/>
        <v>3</v>
      </c>
      <c r="CI33" s="117">
        <f t="shared" ca="1" si="10"/>
        <v>17075.517959320932</v>
      </c>
      <c r="CJ33" s="127" cm="1">
        <f t="array" aca="1" ref="CJ33" ca="1">IFERROR(AVERAGE(IF(CD33:CG33&gt;1,CD33:CG33)),0)</f>
        <v>5691.8393197736441</v>
      </c>
      <c r="CK33" s="127">
        <f ca="1">CJ33+(COUNTIFS($CJ$5:$CJ33,CJ33)-1)*0.00001</f>
        <v>5691.8393197736441</v>
      </c>
      <c r="CL33" s="127">
        <f t="shared" ca="1" si="14"/>
        <v>4285.3521299247141</v>
      </c>
      <c r="CM33" s="140">
        <f t="shared" ca="1" si="15"/>
        <v>32</v>
      </c>
      <c r="CN33" s="120" t="str">
        <f t="shared" ca="1" si="16"/>
        <v>TIMBÓ</v>
      </c>
      <c r="CO33" s="113"/>
      <c r="CP33" s="115"/>
      <c r="CQ33" s="115"/>
      <c r="CR33" s="115"/>
      <c r="CT33" s="117">
        <f ca="1">'ANVA-MDS Sin Fung.'!CI33+'ANVA-MDS Con Fung.'!CI33</f>
        <v>34729.980939920519</v>
      </c>
      <c r="CU33" s="115"/>
      <c r="CV33" s="115"/>
    </row>
    <row r="34" spans="1:100" ht="12.75" customHeight="1" x14ac:dyDescent="0.25">
      <c r="A34" s="204">
        <v>1</v>
      </c>
      <c r="K34" s="101">
        <f t="shared" si="17"/>
        <v>28</v>
      </c>
      <c r="L34" s="125" t="str">
        <f t="shared" ca="1" si="1"/>
        <v>ACA 502</v>
      </c>
      <c r="M34" s="126">
        <f t="shared" ca="1" si="2"/>
        <v>4252.2423520234415</v>
      </c>
      <c r="N34" s="126" t="str">
        <f t="shared" ca="1" si="25"/>
        <v>s</v>
      </c>
      <c r="O34" s="126" t="str">
        <f t="shared" ca="1" si="25"/>
        <v>s</v>
      </c>
      <c r="P34" s="126" t="str">
        <f t="shared" ca="1" si="25"/>
        <v>s</v>
      </c>
      <c r="Q34" s="126" t="str">
        <f t="shared" ca="1" si="25"/>
        <v>s</v>
      </c>
      <c r="R34" s="126" t="str">
        <f t="shared" ca="1" si="25"/>
        <v>s</v>
      </c>
      <c r="S34" s="126" t="str">
        <f t="shared" ca="1" si="25"/>
        <v>s</v>
      </c>
      <c r="T34" s="126" t="str">
        <f t="shared" ca="1" si="25"/>
        <v>s</v>
      </c>
      <c r="U34" s="126" t="str">
        <f t="shared" ca="1" si="25"/>
        <v>s</v>
      </c>
      <c r="V34" s="126" t="str">
        <f t="shared" ca="1" si="25"/>
        <v>s</v>
      </c>
      <c r="W34" s="126" t="str">
        <f t="shared" ca="1" si="25"/>
        <v>s</v>
      </c>
      <c r="X34" s="126" t="str">
        <f t="shared" ca="1" si="26"/>
        <v>s</v>
      </c>
      <c r="Y34" s="126" t="str">
        <f t="shared" ca="1" si="26"/>
        <v>ns</v>
      </c>
      <c r="Z34" s="126" t="str">
        <f t="shared" ca="1" si="26"/>
        <v>ns</v>
      </c>
      <c r="AA34" s="126" t="str">
        <f t="shared" ca="1" si="26"/>
        <v>ns</v>
      </c>
      <c r="AB34" s="126" t="str">
        <f t="shared" ca="1" si="26"/>
        <v>ns</v>
      </c>
      <c r="AC34" s="126" t="str">
        <f t="shared" ca="1" si="26"/>
        <v>ns</v>
      </c>
      <c r="AD34" s="126" t="str">
        <f t="shared" ca="1" si="26"/>
        <v>ns</v>
      </c>
      <c r="AE34" s="126" t="str">
        <f t="shared" ca="1" si="26"/>
        <v>ns</v>
      </c>
      <c r="AF34" s="126" t="str">
        <f t="shared" ca="1" si="26"/>
        <v>ns</v>
      </c>
      <c r="AG34" s="126" t="str">
        <f t="shared" ca="1" si="26"/>
        <v>ns</v>
      </c>
      <c r="AH34" s="126" t="str">
        <f t="shared" ca="1" si="27"/>
        <v>ns</v>
      </c>
      <c r="AI34" s="126" t="str">
        <f t="shared" ca="1" si="27"/>
        <v>ns</v>
      </c>
      <c r="AJ34" s="126" t="str">
        <f t="shared" ca="1" si="27"/>
        <v>ns</v>
      </c>
      <c r="AK34" s="126" t="str">
        <f t="shared" ca="1" si="27"/>
        <v>ns</v>
      </c>
      <c r="AL34" s="126" t="str">
        <f t="shared" ca="1" si="27"/>
        <v>ns</v>
      </c>
      <c r="AM34" s="126" t="str">
        <f t="shared" ca="1" si="27"/>
        <v>ns</v>
      </c>
      <c r="AN34" s="126" t="str">
        <f t="shared" ca="1" si="27"/>
        <v>ns</v>
      </c>
      <c r="AO34" s="126" t="str">
        <f t="shared" ca="1" si="27"/>
        <v>ns</v>
      </c>
      <c r="AP34" s="126" t="str">
        <f t="shared" si="27"/>
        <v/>
      </c>
      <c r="AQ34" s="126" t="str">
        <f t="shared" si="27"/>
        <v/>
      </c>
      <c r="AR34" s="126" t="str">
        <f t="shared" si="28"/>
        <v/>
      </c>
      <c r="AS34" s="126" t="str">
        <f t="shared" si="28"/>
        <v/>
      </c>
      <c r="AT34" s="126" t="str">
        <f t="shared" si="28"/>
        <v/>
      </c>
      <c r="AU34" s="126" t="str">
        <f t="shared" si="28"/>
        <v/>
      </c>
      <c r="AV34" s="126" t="str">
        <f t="shared" si="28"/>
        <v/>
      </c>
      <c r="AW34" s="126" t="str">
        <f t="shared" si="28"/>
        <v/>
      </c>
      <c r="AX34" s="126" t="str">
        <f t="shared" si="28"/>
        <v/>
      </c>
      <c r="AY34" s="126" t="str">
        <f t="shared" si="28"/>
        <v/>
      </c>
      <c r="AZ34" s="126" t="str">
        <f t="shared" si="28"/>
        <v/>
      </c>
      <c r="BA34" s="126" t="str">
        <f t="shared" si="28"/>
        <v/>
      </c>
      <c r="BB34" s="126" t="str">
        <f t="shared" si="29"/>
        <v/>
      </c>
      <c r="BC34" s="126" t="str">
        <f t="shared" si="29"/>
        <v/>
      </c>
      <c r="BD34" s="126" t="str">
        <f t="shared" si="29"/>
        <v/>
      </c>
      <c r="BE34" s="126" t="str">
        <f t="shared" si="29"/>
        <v/>
      </c>
      <c r="BF34" s="126" t="str">
        <f t="shared" si="29"/>
        <v/>
      </c>
      <c r="BG34" s="126" t="str">
        <f t="shared" si="29"/>
        <v/>
      </c>
      <c r="BH34" s="126" t="str">
        <f t="shared" si="29"/>
        <v/>
      </c>
      <c r="BI34" s="126" t="str">
        <f t="shared" si="29"/>
        <v/>
      </c>
      <c r="BJ34" s="126" t="str">
        <f t="shared" si="29"/>
        <v/>
      </c>
      <c r="BK34" s="126" t="str">
        <f t="shared" si="29"/>
        <v/>
      </c>
      <c r="BL34" s="126" t="str">
        <f t="shared" si="30"/>
        <v/>
      </c>
      <c r="BM34" s="126" t="str">
        <f t="shared" si="30"/>
        <v/>
      </c>
      <c r="BN34" s="126" t="str">
        <f t="shared" si="30"/>
        <v/>
      </c>
      <c r="BO34" s="126" t="str">
        <f t="shared" si="30"/>
        <v/>
      </c>
      <c r="BP34" s="126" t="str">
        <f t="shared" si="30"/>
        <v/>
      </c>
      <c r="BQ34" s="126" t="str">
        <f t="shared" si="30"/>
        <v/>
      </c>
      <c r="BR34" s="126" t="str">
        <f t="shared" si="30"/>
        <v/>
      </c>
      <c r="BS34" s="126" t="str">
        <f t="shared" si="30"/>
        <v/>
      </c>
      <c r="BT34" s="126" t="str">
        <f t="shared" si="30"/>
        <v/>
      </c>
      <c r="BU34" s="126" t="str">
        <f t="shared" si="30"/>
        <v/>
      </c>
      <c r="BV34" s="194"/>
      <c r="BW34" s="194"/>
      <c r="BX34" s="194"/>
      <c r="BZ34" s="116" t="s">
        <v>265</v>
      </c>
      <c r="CA34" s="116" t="s">
        <v>92</v>
      </c>
      <c r="CB34" s="113">
        <f t="shared" si="11"/>
        <v>28</v>
      </c>
      <c r="CC34" s="116" t="str">
        <f t="shared" ca="1" si="12"/>
        <v>RGT BORSALINO</v>
      </c>
      <c r="CD34" s="117">
        <f t="shared" ca="1" si="13"/>
        <v>4335.3671530034962</v>
      </c>
      <c r="CE34" s="117">
        <f t="shared" ca="1" si="13"/>
        <v>4461.1957728614825</v>
      </c>
      <c r="CF34" s="117">
        <f t="shared" ca="1" si="13"/>
        <v>2951.8813279360511</v>
      </c>
      <c r="CG34" s="117">
        <f t="shared" ca="1" si="13"/>
        <v>0</v>
      </c>
      <c r="CH34" s="117">
        <f t="shared" ca="1" si="9"/>
        <v>3</v>
      </c>
      <c r="CI34" s="117">
        <f t="shared" ca="1" si="10"/>
        <v>11748.44425380103</v>
      </c>
      <c r="CJ34" s="127" cm="1">
        <f t="array" aca="1" ref="CJ34" ca="1">IFERROR(AVERAGE(IF(CD34:CG34&gt;1,CD34:CG34)),0)</f>
        <v>3916.1480846003433</v>
      </c>
      <c r="CK34" s="127">
        <f ca="1">CJ34+(COUNTIFS($CJ$5:$CJ34,CJ34)-1)*0.00001</f>
        <v>3916.1480846003433</v>
      </c>
      <c r="CL34" s="127">
        <f t="shared" ca="1" si="14"/>
        <v>4252.2423520234415</v>
      </c>
      <c r="CM34" s="140">
        <f t="shared" ca="1" si="15"/>
        <v>5</v>
      </c>
      <c r="CN34" s="120" t="str">
        <f t="shared" ca="1" si="16"/>
        <v>ACA 502</v>
      </c>
      <c r="CO34" s="113"/>
      <c r="CP34" s="113"/>
      <c r="CQ34" s="113"/>
      <c r="CR34" s="115"/>
      <c r="CT34" s="117">
        <f ca="1">'ANVA-MDS Sin Fung.'!CI34+'ANVA-MDS Con Fung.'!CI34</f>
        <v>23416.364344049216</v>
      </c>
      <c r="CU34" s="115"/>
      <c r="CV34" s="115"/>
    </row>
    <row r="35" spans="1:100" ht="12.75" customHeight="1" x14ac:dyDescent="0.25">
      <c r="A35" s="204">
        <v>1</v>
      </c>
      <c r="K35" s="101">
        <f t="shared" si="17"/>
        <v>29</v>
      </c>
      <c r="L35" s="125" t="str">
        <f t="shared" ca="1" si="1"/>
        <v>LAUREL</v>
      </c>
      <c r="M35" s="126">
        <f t="shared" ca="1" si="2"/>
        <v>4225.6800709390873</v>
      </c>
      <c r="N35" s="126" t="str">
        <f t="shared" ca="1" si="25"/>
        <v>s</v>
      </c>
      <c r="O35" s="126" t="str">
        <f t="shared" ca="1" si="25"/>
        <v>s</v>
      </c>
      <c r="P35" s="126" t="str">
        <f t="shared" ca="1" si="25"/>
        <v>s</v>
      </c>
      <c r="Q35" s="126" t="str">
        <f t="shared" ca="1" si="25"/>
        <v>s</v>
      </c>
      <c r="R35" s="126" t="str">
        <f t="shared" ca="1" si="25"/>
        <v>s</v>
      </c>
      <c r="S35" s="126" t="str">
        <f t="shared" ca="1" si="25"/>
        <v>s</v>
      </c>
      <c r="T35" s="126" t="str">
        <f t="shared" ca="1" si="25"/>
        <v>s</v>
      </c>
      <c r="U35" s="126" t="str">
        <f t="shared" ca="1" si="25"/>
        <v>s</v>
      </c>
      <c r="V35" s="126" t="str">
        <f t="shared" ca="1" si="25"/>
        <v>s</v>
      </c>
      <c r="W35" s="126" t="str">
        <f t="shared" ca="1" si="25"/>
        <v>s</v>
      </c>
      <c r="X35" s="126" t="str">
        <f t="shared" ca="1" si="26"/>
        <v>s</v>
      </c>
      <c r="Y35" s="126" t="str">
        <f t="shared" ca="1" si="26"/>
        <v>s</v>
      </c>
      <c r="Z35" s="126" t="str">
        <f t="shared" ca="1" si="26"/>
        <v>ns</v>
      </c>
      <c r="AA35" s="126" t="str">
        <f t="shared" ca="1" si="26"/>
        <v>ns</v>
      </c>
      <c r="AB35" s="126" t="str">
        <f t="shared" ca="1" si="26"/>
        <v>ns</v>
      </c>
      <c r="AC35" s="126" t="str">
        <f t="shared" ca="1" si="26"/>
        <v>ns</v>
      </c>
      <c r="AD35" s="126" t="str">
        <f t="shared" ca="1" si="26"/>
        <v>ns</v>
      </c>
      <c r="AE35" s="126" t="str">
        <f t="shared" ca="1" si="26"/>
        <v>ns</v>
      </c>
      <c r="AF35" s="126" t="str">
        <f t="shared" ca="1" si="26"/>
        <v>ns</v>
      </c>
      <c r="AG35" s="126" t="str">
        <f t="shared" ca="1" si="26"/>
        <v>ns</v>
      </c>
      <c r="AH35" s="126" t="str">
        <f t="shared" ca="1" si="27"/>
        <v>ns</v>
      </c>
      <c r="AI35" s="126" t="str">
        <f t="shared" ca="1" si="27"/>
        <v>ns</v>
      </c>
      <c r="AJ35" s="126" t="str">
        <f t="shared" ca="1" si="27"/>
        <v>ns</v>
      </c>
      <c r="AK35" s="126" t="str">
        <f t="shared" ca="1" si="27"/>
        <v>ns</v>
      </c>
      <c r="AL35" s="126" t="str">
        <f t="shared" ca="1" si="27"/>
        <v>ns</v>
      </c>
      <c r="AM35" s="126" t="str">
        <f t="shared" ca="1" si="27"/>
        <v>ns</v>
      </c>
      <c r="AN35" s="126" t="str">
        <f t="shared" ca="1" si="27"/>
        <v>ns</v>
      </c>
      <c r="AO35" s="126" t="str">
        <f t="shared" ca="1" si="27"/>
        <v>ns</v>
      </c>
      <c r="AP35" s="126" t="str">
        <f t="shared" ca="1" si="27"/>
        <v>ns</v>
      </c>
      <c r="AQ35" s="126" t="str">
        <f t="shared" si="27"/>
        <v/>
      </c>
      <c r="AR35" s="126" t="str">
        <f t="shared" si="28"/>
        <v/>
      </c>
      <c r="AS35" s="126" t="str">
        <f t="shared" si="28"/>
        <v/>
      </c>
      <c r="AT35" s="126" t="str">
        <f t="shared" si="28"/>
        <v/>
      </c>
      <c r="AU35" s="126" t="str">
        <f t="shared" si="28"/>
        <v/>
      </c>
      <c r="AV35" s="126" t="str">
        <f t="shared" si="28"/>
        <v/>
      </c>
      <c r="AW35" s="126" t="str">
        <f t="shared" si="28"/>
        <v/>
      </c>
      <c r="AX35" s="126" t="str">
        <f t="shared" si="28"/>
        <v/>
      </c>
      <c r="AY35" s="126" t="str">
        <f t="shared" si="28"/>
        <v/>
      </c>
      <c r="AZ35" s="126" t="str">
        <f t="shared" si="28"/>
        <v/>
      </c>
      <c r="BA35" s="126" t="str">
        <f t="shared" si="28"/>
        <v/>
      </c>
      <c r="BB35" s="126" t="str">
        <f t="shared" si="29"/>
        <v/>
      </c>
      <c r="BC35" s="126" t="str">
        <f t="shared" si="29"/>
        <v/>
      </c>
      <c r="BD35" s="126" t="str">
        <f t="shared" si="29"/>
        <v/>
      </c>
      <c r="BE35" s="126" t="str">
        <f t="shared" si="29"/>
        <v/>
      </c>
      <c r="BF35" s="126" t="str">
        <f t="shared" si="29"/>
        <v/>
      </c>
      <c r="BG35" s="126" t="str">
        <f t="shared" si="29"/>
        <v/>
      </c>
      <c r="BH35" s="126" t="str">
        <f t="shared" si="29"/>
        <v/>
      </c>
      <c r="BI35" s="126" t="str">
        <f t="shared" si="29"/>
        <v/>
      </c>
      <c r="BJ35" s="126" t="str">
        <f t="shared" si="29"/>
        <v/>
      </c>
      <c r="BK35" s="126" t="str">
        <f t="shared" si="29"/>
        <v/>
      </c>
      <c r="BL35" s="126" t="str">
        <f t="shared" si="30"/>
        <v/>
      </c>
      <c r="BM35" s="126" t="str">
        <f t="shared" si="30"/>
        <v/>
      </c>
      <c r="BN35" s="126" t="str">
        <f t="shared" si="30"/>
        <v/>
      </c>
      <c r="BO35" s="126" t="str">
        <f t="shared" si="30"/>
        <v/>
      </c>
      <c r="BP35" s="126" t="str">
        <f t="shared" si="30"/>
        <v/>
      </c>
      <c r="BQ35" s="126" t="str">
        <f t="shared" si="30"/>
        <v/>
      </c>
      <c r="BR35" s="126" t="str">
        <f t="shared" si="30"/>
        <v/>
      </c>
      <c r="BS35" s="126" t="str">
        <f t="shared" si="30"/>
        <v/>
      </c>
      <c r="BT35" s="126" t="str">
        <f t="shared" si="30"/>
        <v/>
      </c>
      <c r="BU35" s="126" t="str">
        <f t="shared" si="30"/>
        <v/>
      </c>
      <c r="BV35" s="194"/>
      <c r="BW35" s="194"/>
      <c r="BX35" s="194"/>
      <c r="BZ35" s="116" t="s">
        <v>265</v>
      </c>
      <c r="CA35" s="116" t="s">
        <v>92</v>
      </c>
      <c r="CB35" s="113">
        <f t="shared" si="11"/>
        <v>29</v>
      </c>
      <c r="CC35" s="116" t="str">
        <f t="shared" ca="1" si="12"/>
        <v>SARANDÍ</v>
      </c>
      <c r="CD35" s="117">
        <f t="shared" ca="1" si="13"/>
        <v>4895.3099553726033</v>
      </c>
      <c r="CE35" s="117">
        <f t="shared" ca="1" si="13"/>
        <v>4268.3972768340009</v>
      </c>
      <c r="CF35" s="117">
        <f t="shared" ca="1" si="13"/>
        <v>4372.5205703858464</v>
      </c>
      <c r="CG35" s="117">
        <f t="shared" ca="1" si="13"/>
        <v>0</v>
      </c>
      <c r="CH35" s="117">
        <f t="shared" ca="1" si="9"/>
        <v>3</v>
      </c>
      <c r="CI35" s="117">
        <f t="shared" ca="1" si="10"/>
        <v>13536.227802592452</v>
      </c>
      <c r="CJ35" s="127" cm="1">
        <f t="array" aca="1" ref="CJ35" ca="1">IFERROR(AVERAGE(IF(CD35:CG35&gt;1,CD35:CG35)),0)</f>
        <v>4512.0759341974835</v>
      </c>
      <c r="CK35" s="127">
        <f ca="1">CJ35+(COUNTIFS($CJ$5:$CJ35,CJ35)-1)*0.00001</f>
        <v>4512.0759341974835</v>
      </c>
      <c r="CL35" s="127">
        <f t="shared" ca="1" si="14"/>
        <v>4225.6800709390873</v>
      </c>
      <c r="CM35" s="140">
        <f t="shared" ca="1" si="15"/>
        <v>19</v>
      </c>
      <c r="CN35" s="120" t="str">
        <f t="shared" ca="1" si="16"/>
        <v>LAUREL</v>
      </c>
      <c r="CO35" s="113"/>
      <c r="CP35" s="113"/>
      <c r="CQ35" s="113"/>
      <c r="CR35" s="115"/>
      <c r="CT35" s="117">
        <f ca="1">'ANVA-MDS Sin Fung.'!CI35+'ANVA-MDS Con Fung.'!CI35</f>
        <v>28370.108527210818</v>
      </c>
      <c r="CU35" s="115"/>
      <c r="CV35" s="115"/>
    </row>
    <row r="36" spans="1:100" ht="12.75" customHeight="1" x14ac:dyDescent="0.25">
      <c r="A36" s="204">
        <v>1</v>
      </c>
      <c r="K36" s="101">
        <f t="shared" si="17"/>
        <v>30</v>
      </c>
      <c r="L36" s="125" t="str">
        <f t="shared" ca="1" si="1"/>
        <v>ACA 319</v>
      </c>
      <c r="M36" s="126">
        <f t="shared" ca="1" si="2"/>
        <v>4122.5116000260487</v>
      </c>
      <c r="N36" s="126" t="str">
        <f t="shared" ca="1" si="25"/>
        <v>s</v>
      </c>
      <c r="O36" s="126" t="str">
        <f t="shared" ca="1" si="25"/>
        <v>s</v>
      </c>
      <c r="P36" s="126" t="str">
        <f t="shared" ca="1" si="25"/>
        <v>s</v>
      </c>
      <c r="Q36" s="126" t="str">
        <f t="shared" ca="1" si="25"/>
        <v>s</v>
      </c>
      <c r="R36" s="126" t="str">
        <f t="shared" ca="1" si="25"/>
        <v>s</v>
      </c>
      <c r="S36" s="126" t="str">
        <f t="shared" ca="1" si="25"/>
        <v>s</v>
      </c>
      <c r="T36" s="126" t="str">
        <f t="shared" ca="1" si="25"/>
        <v>s</v>
      </c>
      <c r="U36" s="126" t="str">
        <f t="shared" ca="1" si="25"/>
        <v>s</v>
      </c>
      <c r="V36" s="126" t="str">
        <f t="shared" ca="1" si="25"/>
        <v>s</v>
      </c>
      <c r="W36" s="126" t="str">
        <f t="shared" ca="1" si="25"/>
        <v>s</v>
      </c>
      <c r="X36" s="126" t="str">
        <f t="shared" ca="1" si="26"/>
        <v>s</v>
      </c>
      <c r="Y36" s="126" t="str">
        <f t="shared" ca="1" si="26"/>
        <v>s</v>
      </c>
      <c r="Z36" s="126" t="str">
        <f t="shared" ca="1" si="26"/>
        <v>s</v>
      </c>
      <c r="AA36" s="126" t="str">
        <f t="shared" ca="1" si="26"/>
        <v>s</v>
      </c>
      <c r="AB36" s="126" t="str">
        <f t="shared" ca="1" si="26"/>
        <v>s</v>
      </c>
      <c r="AC36" s="126" t="str">
        <f t="shared" ca="1" si="26"/>
        <v>ns</v>
      </c>
      <c r="AD36" s="126" t="str">
        <f t="shared" ca="1" si="26"/>
        <v>ns</v>
      </c>
      <c r="AE36" s="126" t="str">
        <f t="shared" ca="1" si="26"/>
        <v>ns</v>
      </c>
      <c r="AF36" s="126" t="str">
        <f t="shared" ca="1" si="26"/>
        <v>ns</v>
      </c>
      <c r="AG36" s="126" t="str">
        <f t="shared" ca="1" si="26"/>
        <v>ns</v>
      </c>
      <c r="AH36" s="126" t="str">
        <f t="shared" ca="1" si="27"/>
        <v>ns</v>
      </c>
      <c r="AI36" s="126" t="str">
        <f t="shared" ca="1" si="27"/>
        <v>ns</v>
      </c>
      <c r="AJ36" s="126" t="str">
        <f t="shared" ca="1" si="27"/>
        <v>ns</v>
      </c>
      <c r="AK36" s="126" t="str">
        <f t="shared" ca="1" si="27"/>
        <v>ns</v>
      </c>
      <c r="AL36" s="126" t="str">
        <f t="shared" ca="1" si="27"/>
        <v>ns</v>
      </c>
      <c r="AM36" s="126" t="str">
        <f t="shared" ca="1" si="27"/>
        <v>ns</v>
      </c>
      <c r="AN36" s="126" t="str">
        <f t="shared" ca="1" si="27"/>
        <v>ns</v>
      </c>
      <c r="AO36" s="126" t="str">
        <f t="shared" ca="1" si="27"/>
        <v>ns</v>
      </c>
      <c r="AP36" s="126" t="str">
        <f t="shared" ca="1" si="27"/>
        <v>ns</v>
      </c>
      <c r="AQ36" s="126" t="str">
        <f t="shared" ca="1" si="27"/>
        <v>ns</v>
      </c>
      <c r="AR36" s="126" t="str">
        <f t="shared" si="28"/>
        <v/>
      </c>
      <c r="AS36" s="126" t="str">
        <f t="shared" si="28"/>
        <v/>
      </c>
      <c r="AT36" s="126" t="str">
        <f t="shared" si="28"/>
        <v/>
      </c>
      <c r="AU36" s="126" t="str">
        <f t="shared" si="28"/>
        <v/>
      </c>
      <c r="AV36" s="126" t="str">
        <f t="shared" si="28"/>
        <v/>
      </c>
      <c r="AW36" s="126" t="str">
        <f t="shared" si="28"/>
        <v/>
      </c>
      <c r="AX36" s="126" t="str">
        <f t="shared" si="28"/>
        <v/>
      </c>
      <c r="AY36" s="126" t="str">
        <f t="shared" si="28"/>
        <v/>
      </c>
      <c r="AZ36" s="126" t="str">
        <f t="shared" si="28"/>
        <v/>
      </c>
      <c r="BA36" s="126" t="str">
        <f t="shared" si="28"/>
        <v/>
      </c>
      <c r="BB36" s="126" t="str">
        <f t="shared" si="29"/>
        <v/>
      </c>
      <c r="BC36" s="126" t="str">
        <f t="shared" si="29"/>
        <v/>
      </c>
      <c r="BD36" s="126" t="str">
        <f t="shared" si="29"/>
        <v/>
      </c>
      <c r="BE36" s="126" t="str">
        <f t="shared" si="29"/>
        <v/>
      </c>
      <c r="BF36" s="126" t="str">
        <f t="shared" si="29"/>
        <v/>
      </c>
      <c r="BG36" s="126" t="str">
        <f t="shared" si="29"/>
        <v/>
      </c>
      <c r="BH36" s="126" t="str">
        <f t="shared" si="29"/>
        <v/>
      </c>
      <c r="BI36" s="126" t="str">
        <f t="shared" si="29"/>
        <v/>
      </c>
      <c r="BJ36" s="126" t="str">
        <f t="shared" si="29"/>
        <v/>
      </c>
      <c r="BK36" s="126" t="str">
        <f t="shared" si="29"/>
        <v/>
      </c>
      <c r="BL36" s="126" t="str">
        <f t="shared" si="30"/>
        <v/>
      </c>
      <c r="BM36" s="126" t="str">
        <f t="shared" si="30"/>
        <v/>
      </c>
      <c r="BN36" s="126" t="str">
        <f t="shared" si="30"/>
        <v/>
      </c>
      <c r="BO36" s="126" t="str">
        <f t="shared" si="30"/>
        <v/>
      </c>
      <c r="BP36" s="126" t="str">
        <f t="shared" si="30"/>
        <v/>
      </c>
      <c r="BQ36" s="126" t="str">
        <f t="shared" si="30"/>
        <v/>
      </c>
      <c r="BR36" s="126" t="str">
        <f t="shared" si="30"/>
        <v/>
      </c>
      <c r="BS36" s="126" t="str">
        <f t="shared" si="30"/>
        <v/>
      </c>
      <c r="BT36" s="126" t="str">
        <f t="shared" si="30"/>
        <v/>
      </c>
      <c r="BU36" s="126" t="str">
        <f t="shared" si="30"/>
        <v/>
      </c>
      <c r="BV36" s="194"/>
      <c r="BW36" s="194"/>
      <c r="BX36" s="194"/>
      <c r="BZ36" s="116" t="s">
        <v>265</v>
      </c>
      <c r="CA36" s="116" t="s">
        <v>92</v>
      </c>
      <c r="CB36" s="113">
        <f t="shared" si="11"/>
        <v>30</v>
      </c>
      <c r="CC36" s="116" t="str">
        <f t="shared" ca="1" si="12"/>
        <v>SY 109</v>
      </c>
      <c r="CD36" s="117">
        <f t="shared" ca="1" si="13"/>
        <v>4578.7669565282531</v>
      </c>
      <c r="CE36" s="117">
        <f t="shared" ca="1" si="13"/>
        <v>4881.7500380618894</v>
      </c>
      <c r="CF36" s="117">
        <f t="shared" ca="1" si="13"/>
        <v>6156.0863647897395</v>
      </c>
      <c r="CG36" s="117">
        <f t="shared" ca="1" si="13"/>
        <v>0</v>
      </c>
      <c r="CH36" s="117">
        <f t="shared" ca="1" si="9"/>
        <v>3</v>
      </c>
      <c r="CI36" s="117">
        <f t="shared" ca="1" si="10"/>
        <v>15616.603359379882</v>
      </c>
      <c r="CJ36" s="127" cm="1">
        <f t="array" aca="1" ref="CJ36" ca="1">IFERROR(AVERAGE(IF(CD36:CG36&gt;1,CD36:CG36)),0)</f>
        <v>5205.5344531266273</v>
      </c>
      <c r="CK36" s="127">
        <f ca="1">CJ36+(COUNTIFS($CJ$5:$CJ36,CJ36)-1)*0.00001</f>
        <v>5205.5344531266273</v>
      </c>
      <c r="CL36" s="127">
        <f t="shared" ca="1" si="14"/>
        <v>4122.5116000260487</v>
      </c>
      <c r="CM36" s="140">
        <f t="shared" ca="1" si="15"/>
        <v>2</v>
      </c>
      <c r="CN36" s="120" t="str">
        <f t="shared" ca="1" si="16"/>
        <v>ACA 319</v>
      </c>
      <c r="CO36" s="113"/>
      <c r="CP36" s="113"/>
      <c r="CQ36" s="113"/>
      <c r="CR36" s="115"/>
      <c r="CT36" s="117">
        <f ca="1">'ANVA-MDS Sin Fung.'!CI36+'ANVA-MDS Con Fung.'!CI36</f>
        <v>29820.075639065595</v>
      </c>
      <c r="CU36" s="115"/>
      <c r="CV36" s="115"/>
    </row>
    <row r="37" spans="1:100" ht="12.75" customHeight="1" x14ac:dyDescent="0.25">
      <c r="A37" s="204">
        <v>1</v>
      </c>
      <c r="K37" s="101">
        <f t="shared" si="17"/>
        <v>31</v>
      </c>
      <c r="L37" s="125" t="str">
        <f t="shared" ca="1" si="1"/>
        <v>RGT BORSALINO</v>
      </c>
      <c r="M37" s="126">
        <f t="shared" ca="1" si="2"/>
        <v>3916.1480846003433</v>
      </c>
      <c r="N37" s="126" t="str">
        <f t="shared" ref="N37:W46" ca="1" si="31">IF(N$5&gt;$K37,"",IF($L37=0,"",IF($G$9&gt;$H$9,"ns",IF(ABS($M37-INDEX($CL$7:$CL$66,N$5,1))&gt;$B$25,"s","ns"))))</f>
        <v>s</v>
      </c>
      <c r="O37" s="126" t="str">
        <f t="shared" ca="1" si="31"/>
        <v>s</v>
      </c>
      <c r="P37" s="126" t="str">
        <f t="shared" ca="1" si="31"/>
        <v>s</v>
      </c>
      <c r="Q37" s="126" t="str">
        <f t="shared" ca="1" si="31"/>
        <v>s</v>
      </c>
      <c r="R37" s="126" t="str">
        <f t="shared" ca="1" si="31"/>
        <v>s</v>
      </c>
      <c r="S37" s="126" t="str">
        <f t="shared" ca="1" si="31"/>
        <v>s</v>
      </c>
      <c r="T37" s="126" t="str">
        <f t="shared" ca="1" si="31"/>
        <v>s</v>
      </c>
      <c r="U37" s="126" t="str">
        <f t="shared" ca="1" si="31"/>
        <v>s</v>
      </c>
      <c r="V37" s="126" t="str">
        <f t="shared" ca="1" si="31"/>
        <v>s</v>
      </c>
      <c r="W37" s="126" t="str">
        <f t="shared" ca="1" si="31"/>
        <v>s</v>
      </c>
      <c r="X37" s="126" t="str">
        <f t="shared" ref="X37:AG46" ca="1" si="32">IF(X$5&gt;$K37,"",IF($L37=0,"",IF($G$9&gt;$H$9,"ns",IF(ABS($M37-INDEX($CL$7:$CL$66,X$5,1))&gt;$B$25,"s","ns"))))</f>
        <v>s</v>
      </c>
      <c r="Y37" s="126" t="str">
        <f t="shared" ca="1" si="32"/>
        <v>s</v>
      </c>
      <c r="Z37" s="126" t="str">
        <f t="shared" ca="1" si="32"/>
        <v>s</v>
      </c>
      <c r="AA37" s="126" t="str">
        <f t="shared" ca="1" si="32"/>
        <v>s</v>
      </c>
      <c r="AB37" s="126" t="str">
        <f t="shared" ca="1" si="32"/>
        <v>s</v>
      </c>
      <c r="AC37" s="126" t="str">
        <f t="shared" ca="1" si="32"/>
        <v>s</v>
      </c>
      <c r="AD37" s="126" t="str">
        <f t="shared" ca="1" si="32"/>
        <v>s</v>
      </c>
      <c r="AE37" s="126" t="str">
        <f t="shared" ca="1" si="32"/>
        <v>s</v>
      </c>
      <c r="AF37" s="126" t="str">
        <f t="shared" ca="1" si="32"/>
        <v>ns</v>
      </c>
      <c r="AG37" s="126" t="str">
        <f t="shared" ca="1" si="32"/>
        <v>ns</v>
      </c>
      <c r="AH37" s="126" t="str">
        <f t="shared" ref="AH37:AQ46" ca="1" si="33">IF(AH$5&gt;$K37,"",IF($L37=0,"",IF($G$9&gt;$H$9,"ns",IF(ABS($M37-INDEX($CL$7:$CL$66,AH$5,1))&gt;$B$25,"s","ns"))))</f>
        <v>ns</v>
      </c>
      <c r="AI37" s="126" t="str">
        <f t="shared" ca="1" si="33"/>
        <v>ns</v>
      </c>
      <c r="AJ37" s="126" t="str">
        <f t="shared" ca="1" si="33"/>
        <v>ns</v>
      </c>
      <c r="AK37" s="126" t="str">
        <f t="shared" ca="1" si="33"/>
        <v>ns</v>
      </c>
      <c r="AL37" s="126" t="str">
        <f t="shared" ca="1" si="33"/>
        <v>ns</v>
      </c>
      <c r="AM37" s="126" t="str">
        <f t="shared" ca="1" si="33"/>
        <v>ns</v>
      </c>
      <c r="AN37" s="126" t="str">
        <f t="shared" ca="1" si="33"/>
        <v>ns</v>
      </c>
      <c r="AO37" s="126" t="str">
        <f t="shared" ca="1" si="33"/>
        <v>ns</v>
      </c>
      <c r="AP37" s="126" t="str">
        <f t="shared" ca="1" si="33"/>
        <v>ns</v>
      </c>
      <c r="AQ37" s="126" t="str">
        <f t="shared" ca="1" si="33"/>
        <v>ns</v>
      </c>
      <c r="AR37" s="126" t="str">
        <f t="shared" ref="AR37:BA46" ca="1" si="34">IF(AR$5&gt;$K37,"",IF($L37=0,"",IF($G$9&gt;$H$9,"ns",IF(ABS($M37-INDEX($CL$7:$CL$66,AR$5,1))&gt;$B$25,"s","ns"))))</f>
        <v>ns</v>
      </c>
      <c r="AS37" s="126" t="str">
        <f t="shared" si="34"/>
        <v/>
      </c>
      <c r="AT37" s="126" t="str">
        <f t="shared" si="34"/>
        <v/>
      </c>
      <c r="AU37" s="126" t="str">
        <f t="shared" si="34"/>
        <v/>
      </c>
      <c r="AV37" s="126" t="str">
        <f t="shared" si="34"/>
        <v/>
      </c>
      <c r="AW37" s="126" t="str">
        <f t="shared" si="34"/>
        <v/>
      </c>
      <c r="AX37" s="126" t="str">
        <f t="shared" si="34"/>
        <v/>
      </c>
      <c r="AY37" s="126" t="str">
        <f t="shared" si="34"/>
        <v/>
      </c>
      <c r="AZ37" s="126" t="str">
        <f t="shared" si="34"/>
        <v/>
      </c>
      <c r="BA37" s="126" t="str">
        <f t="shared" si="34"/>
        <v/>
      </c>
      <c r="BB37" s="126" t="str">
        <f t="shared" ref="BB37:BK46" si="35">IF(BB$5&gt;$K37,"",IF($L37=0,"",IF($G$9&gt;$H$9,"ns",IF(ABS($M37-INDEX($CL$7:$CL$66,BB$5,1))&gt;$B$25,"s","ns"))))</f>
        <v/>
      </c>
      <c r="BC37" s="126" t="str">
        <f t="shared" si="35"/>
        <v/>
      </c>
      <c r="BD37" s="126" t="str">
        <f t="shared" si="35"/>
        <v/>
      </c>
      <c r="BE37" s="126" t="str">
        <f t="shared" si="35"/>
        <v/>
      </c>
      <c r="BF37" s="126" t="str">
        <f t="shared" si="35"/>
        <v/>
      </c>
      <c r="BG37" s="126" t="str">
        <f t="shared" si="35"/>
        <v/>
      </c>
      <c r="BH37" s="126" t="str">
        <f t="shared" si="35"/>
        <v/>
      </c>
      <c r="BI37" s="126" t="str">
        <f t="shared" si="35"/>
        <v/>
      </c>
      <c r="BJ37" s="126" t="str">
        <f t="shared" si="35"/>
        <v/>
      </c>
      <c r="BK37" s="126" t="str">
        <f t="shared" si="35"/>
        <v/>
      </c>
      <c r="BL37" s="126" t="str">
        <f t="shared" ref="BL37:BU46" si="36">IF(BL$5&gt;$K37,"",IF($L37=0,"",IF($G$9&gt;$H$9,"ns",IF(ABS($M37-INDEX($CL$7:$CL$66,BL$5,1))&gt;$B$25,"s","ns"))))</f>
        <v/>
      </c>
      <c r="BM37" s="126" t="str">
        <f t="shared" si="36"/>
        <v/>
      </c>
      <c r="BN37" s="126" t="str">
        <f t="shared" si="36"/>
        <v/>
      </c>
      <c r="BO37" s="126" t="str">
        <f t="shared" si="36"/>
        <v/>
      </c>
      <c r="BP37" s="126" t="str">
        <f t="shared" si="36"/>
        <v/>
      </c>
      <c r="BQ37" s="126" t="str">
        <f t="shared" si="36"/>
        <v/>
      </c>
      <c r="BR37" s="126" t="str">
        <f t="shared" si="36"/>
        <v/>
      </c>
      <c r="BS37" s="126" t="str">
        <f t="shared" si="36"/>
        <v/>
      </c>
      <c r="BT37" s="126" t="str">
        <f t="shared" si="36"/>
        <v/>
      </c>
      <c r="BU37" s="126" t="str">
        <f t="shared" si="36"/>
        <v/>
      </c>
      <c r="BV37" s="194"/>
      <c r="BW37" s="194"/>
      <c r="BX37" s="194"/>
      <c r="BZ37" s="116" t="s">
        <v>265</v>
      </c>
      <c r="CA37" s="116" t="s">
        <v>92</v>
      </c>
      <c r="CB37" s="113">
        <f t="shared" si="11"/>
        <v>31</v>
      </c>
      <c r="CC37" s="116" t="str">
        <f t="shared" ca="1" si="12"/>
        <v>SY 134</v>
      </c>
      <c r="CD37" s="117">
        <f t="shared" ca="1" si="13"/>
        <v>5695.267938516994</v>
      </c>
      <c r="CE37" s="117">
        <f t="shared" ca="1" si="13"/>
        <v>4903.2018159816571</v>
      </c>
      <c r="CF37" s="117">
        <f t="shared" ca="1" si="13"/>
        <v>5720.0600928813947</v>
      </c>
      <c r="CG37" s="117">
        <f t="shared" ca="1" si="13"/>
        <v>0</v>
      </c>
      <c r="CH37" s="117">
        <f t="shared" ca="1" si="9"/>
        <v>3</v>
      </c>
      <c r="CI37" s="117">
        <f t="shared" ca="1" si="10"/>
        <v>16318.529847380047</v>
      </c>
      <c r="CJ37" s="127" cm="1">
        <f t="array" aca="1" ref="CJ37" ca="1">IFERROR(AVERAGE(IF(CD37:CG37&gt;1,CD37:CG37)),0)</f>
        <v>5439.5099491266819</v>
      </c>
      <c r="CK37" s="127">
        <f ca="1">CJ37+(COUNTIFS($CJ$5:$CJ37,CJ37)-1)*0.00001</f>
        <v>5439.5099491266819</v>
      </c>
      <c r="CL37" s="127">
        <f t="shared" ca="1" si="14"/>
        <v>3916.1480846003433</v>
      </c>
      <c r="CM37" s="140">
        <f t="shared" ca="1" si="15"/>
        <v>28</v>
      </c>
      <c r="CN37" s="120" t="str">
        <f t="shared" ca="1" si="16"/>
        <v>RGT BORSALINO</v>
      </c>
      <c r="CO37" s="113"/>
      <c r="CP37" s="113"/>
      <c r="CQ37" s="113"/>
      <c r="CR37" s="115"/>
      <c r="CT37" s="117">
        <f ca="1">'ANVA-MDS Sin Fung.'!CI37+'ANVA-MDS Con Fung.'!CI37</f>
        <v>34040.577131264537</v>
      </c>
      <c r="CU37" s="115"/>
      <c r="CV37" s="115"/>
    </row>
    <row r="38" spans="1:100" ht="12.75" customHeight="1" x14ac:dyDescent="0.25">
      <c r="A38" s="204">
        <v>1</v>
      </c>
      <c r="K38" s="101">
        <f t="shared" si="17"/>
        <v>32</v>
      </c>
      <c r="L38" s="125" t="str">
        <f t="shared" ca="1" si="1"/>
        <v>CATALPA</v>
      </c>
      <c r="M38" s="126">
        <f t="shared" ca="1" si="2"/>
        <v>3843.1456375591947</v>
      </c>
      <c r="N38" s="126" t="str">
        <f t="shared" ca="1" si="31"/>
        <v>s</v>
      </c>
      <c r="O38" s="126" t="str">
        <f t="shared" ca="1" si="31"/>
        <v>s</v>
      </c>
      <c r="P38" s="126" t="str">
        <f t="shared" ca="1" si="31"/>
        <v>s</v>
      </c>
      <c r="Q38" s="126" t="str">
        <f t="shared" ca="1" si="31"/>
        <v>s</v>
      </c>
      <c r="R38" s="126" t="str">
        <f t="shared" ca="1" si="31"/>
        <v>s</v>
      </c>
      <c r="S38" s="126" t="str">
        <f t="shared" ca="1" si="31"/>
        <v>s</v>
      </c>
      <c r="T38" s="126" t="str">
        <f t="shared" ca="1" si="31"/>
        <v>s</v>
      </c>
      <c r="U38" s="126" t="str">
        <f t="shared" ca="1" si="31"/>
        <v>s</v>
      </c>
      <c r="V38" s="126" t="str">
        <f t="shared" ca="1" si="31"/>
        <v>s</v>
      </c>
      <c r="W38" s="126" t="str">
        <f t="shared" ca="1" si="31"/>
        <v>s</v>
      </c>
      <c r="X38" s="126" t="str">
        <f t="shared" ca="1" si="32"/>
        <v>s</v>
      </c>
      <c r="Y38" s="126" t="str">
        <f t="shared" ca="1" si="32"/>
        <v>s</v>
      </c>
      <c r="Z38" s="126" t="str">
        <f t="shared" ca="1" si="32"/>
        <v>s</v>
      </c>
      <c r="AA38" s="126" t="str">
        <f t="shared" ca="1" si="32"/>
        <v>s</v>
      </c>
      <c r="AB38" s="126" t="str">
        <f t="shared" ca="1" si="32"/>
        <v>s</v>
      </c>
      <c r="AC38" s="126" t="str">
        <f t="shared" ca="1" si="32"/>
        <v>s</v>
      </c>
      <c r="AD38" s="126" t="str">
        <f t="shared" ca="1" si="32"/>
        <v>s</v>
      </c>
      <c r="AE38" s="126" t="str">
        <f t="shared" ca="1" si="32"/>
        <v>s</v>
      </c>
      <c r="AF38" s="126" t="str">
        <f t="shared" ca="1" si="32"/>
        <v>s</v>
      </c>
      <c r="AG38" s="126" t="str">
        <f t="shared" ca="1" si="32"/>
        <v>s</v>
      </c>
      <c r="AH38" s="126" t="str">
        <f t="shared" ca="1" si="33"/>
        <v>ns</v>
      </c>
      <c r="AI38" s="126" t="str">
        <f t="shared" ca="1" si="33"/>
        <v>ns</v>
      </c>
      <c r="AJ38" s="126" t="str">
        <f t="shared" ca="1" si="33"/>
        <v>ns</v>
      </c>
      <c r="AK38" s="126" t="str">
        <f t="shared" ca="1" si="33"/>
        <v>ns</v>
      </c>
      <c r="AL38" s="126" t="str">
        <f t="shared" ca="1" si="33"/>
        <v>ns</v>
      </c>
      <c r="AM38" s="126" t="str">
        <f t="shared" ca="1" si="33"/>
        <v>ns</v>
      </c>
      <c r="AN38" s="126" t="str">
        <f t="shared" ca="1" si="33"/>
        <v>ns</v>
      </c>
      <c r="AO38" s="126" t="str">
        <f t="shared" ca="1" si="33"/>
        <v>ns</v>
      </c>
      <c r="AP38" s="126" t="str">
        <f t="shared" ca="1" si="33"/>
        <v>ns</v>
      </c>
      <c r="AQ38" s="126" t="str">
        <f t="shared" ca="1" si="33"/>
        <v>ns</v>
      </c>
      <c r="AR38" s="126" t="str">
        <f t="shared" ca="1" si="34"/>
        <v>ns</v>
      </c>
      <c r="AS38" s="126" t="str">
        <f t="shared" ca="1" si="34"/>
        <v>ns</v>
      </c>
      <c r="AT38" s="126" t="str">
        <f t="shared" si="34"/>
        <v/>
      </c>
      <c r="AU38" s="126" t="str">
        <f t="shared" si="34"/>
        <v/>
      </c>
      <c r="AV38" s="126" t="str">
        <f t="shared" si="34"/>
        <v/>
      </c>
      <c r="AW38" s="126" t="str">
        <f t="shared" si="34"/>
        <v/>
      </c>
      <c r="AX38" s="126" t="str">
        <f t="shared" si="34"/>
        <v/>
      </c>
      <c r="AY38" s="126" t="str">
        <f t="shared" si="34"/>
        <v/>
      </c>
      <c r="AZ38" s="126" t="str">
        <f t="shared" si="34"/>
        <v/>
      </c>
      <c r="BA38" s="126" t="str">
        <f t="shared" si="34"/>
        <v/>
      </c>
      <c r="BB38" s="126" t="str">
        <f t="shared" si="35"/>
        <v/>
      </c>
      <c r="BC38" s="126" t="str">
        <f t="shared" si="35"/>
        <v/>
      </c>
      <c r="BD38" s="126" t="str">
        <f t="shared" si="35"/>
        <v/>
      </c>
      <c r="BE38" s="126" t="str">
        <f t="shared" si="35"/>
        <v/>
      </c>
      <c r="BF38" s="126" t="str">
        <f t="shared" si="35"/>
        <v/>
      </c>
      <c r="BG38" s="126" t="str">
        <f t="shared" si="35"/>
        <v/>
      </c>
      <c r="BH38" s="126" t="str">
        <f t="shared" si="35"/>
        <v/>
      </c>
      <c r="BI38" s="126" t="str">
        <f t="shared" si="35"/>
        <v/>
      </c>
      <c r="BJ38" s="126" t="str">
        <f t="shared" si="35"/>
        <v/>
      </c>
      <c r="BK38" s="126" t="str">
        <f t="shared" si="35"/>
        <v/>
      </c>
      <c r="BL38" s="126" t="str">
        <f t="shared" si="36"/>
        <v/>
      </c>
      <c r="BM38" s="126" t="str">
        <f t="shared" si="36"/>
        <v/>
      </c>
      <c r="BN38" s="126" t="str">
        <f t="shared" si="36"/>
        <v/>
      </c>
      <c r="BO38" s="126" t="str">
        <f t="shared" si="36"/>
        <v/>
      </c>
      <c r="BP38" s="126" t="str">
        <f t="shared" si="36"/>
        <v/>
      </c>
      <c r="BQ38" s="126" t="str">
        <f t="shared" si="36"/>
        <v/>
      </c>
      <c r="BR38" s="126" t="str">
        <f t="shared" si="36"/>
        <v/>
      </c>
      <c r="BS38" s="126" t="str">
        <f t="shared" si="36"/>
        <v/>
      </c>
      <c r="BT38" s="126" t="str">
        <f t="shared" si="36"/>
        <v/>
      </c>
      <c r="BU38" s="126" t="str">
        <f t="shared" si="36"/>
        <v/>
      </c>
      <c r="BV38" s="194"/>
      <c r="BW38" s="194"/>
      <c r="BX38" s="194"/>
      <c r="BZ38" s="116" t="s">
        <v>265</v>
      </c>
      <c r="CA38" s="116" t="s">
        <v>92</v>
      </c>
      <c r="CB38" s="113">
        <f t="shared" si="11"/>
        <v>32</v>
      </c>
      <c r="CC38" s="116" t="str">
        <f t="shared" ca="1" si="12"/>
        <v>TIMBÓ</v>
      </c>
      <c r="CD38" s="117">
        <f t="shared" ca="1" si="13"/>
        <v>4167.7848429536352</v>
      </c>
      <c r="CE38" s="117">
        <f t="shared" ca="1" si="13"/>
        <v>4328.377897083461</v>
      </c>
      <c r="CF38" s="117">
        <f t="shared" ca="1" si="13"/>
        <v>4359.8936497370451</v>
      </c>
      <c r="CG38" s="117">
        <f t="shared" ca="1" si="13"/>
        <v>0</v>
      </c>
      <c r="CH38" s="117">
        <f t="shared" ca="1" si="9"/>
        <v>3</v>
      </c>
      <c r="CI38" s="117">
        <f t="shared" ca="1" si="10"/>
        <v>12856.056389774141</v>
      </c>
      <c r="CJ38" s="127" cm="1">
        <f t="array" aca="1" ref="CJ38" ca="1">IFERROR(AVERAGE(IF(CD38:CG38&gt;1,CD38:CG38)),0)</f>
        <v>4285.3521299247141</v>
      </c>
      <c r="CK38" s="127">
        <f ca="1">CJ38+(COUNTIFS($CJ$5:$CJ38,CJ38)-1)*0.00001</f>
        <v>4285.3521299247141</v>
      </c>
      <c r="CL38" s="127">
        <f t="shared" ca="1" si="14"/>
        <v>3843.1456375591947</v>
      </c>
      <c r="CM38" s="140">
        <f t="shared" ca="1" si="15"/>
        <v>12</v>
      </c>
      <c r="CN38" s="120" t="str">
        <f t="shared" ca="1" si="16"/>
        <v>CATALPA</v>
      </c>
      <c r="CO38" s="113"/>
      <c r="CP38" s="113"/>
      <c r="CQ38" s="113"/>
      <c r="CR38" s="115"/>
      <c r="CT38" s="117">
        <f ca="1">'ANVA-MDS Sin Fung.'!CI38+'ANVA-MDS Con Fung.'!CI38</f>
        <v>26116.92699650304</v>
      </c>
      <c r="CU38" s="115"/>
      <c r="CV38" s="115"/>
    </row>
    <row r="39" spans="1:100" ht="12.75" customHeight="1" x14ac:dyDescent="0.25">
      <c r="A39" s="204">
        <v>1</v>
      </c>
      <c r="K39" s="101">
        <f t="shared" si="17"/>
        <v>33</v>
      </c>
      <c r="L39" s="125" t="str">
        <f t="shared" ref="L39:L66" ca="1" si="37">CN39</f>
        <v>BASILIO</v>
      </c>
      <c r="M39" s="126">
        <f t="shared" ref="M39:M66" ca="1" si="38">CL39</f>
        <v>3836.1092026253859</v>
      </c>
      <c r="N39" s="126" t="str">
        <f t="shared" ca="1" si="31"/>
        <v>s</v>
      </c>
      <c r="O39" s="126" t="str">
        <f t="shared" ca="1" si="31"/>
        <v>s</v>
      </c>
      <c r="P39" s="126" t="str">
        <f t="shared" ca="1" si="31"/>
        <v>s</v>
      </c>
      <c r="Q39" s="126" t="str">
        <f t="shared" ca="1" si="31"/>
        <v>s</v>
      </c>
      <c r="R39" s="126" t="str">
        <f t="shared" ca="1" si="31"/>
        <v>s</v>
      </c>
      <c r="S39" s="126" t="str">
        <f t="shared" ca="1" si="31"/>
        <v>s</v>
      </c>
      <c r="T39" s="126" t="str">
        <f t="shared" ca="1" si="31"/>
        <v>s</v>
      </c>
      <c r="U39" s="126" t="str">
        <f t="shared" ca="1" si="31"/>
        <v>s</v>
      </c>
      <c r="V39" s="126" t="str">
        <f t="shared" ca="1" si="31"/>
        <v>s</v>
      </c>
      <c r="W39" s="126" t="str">
        <f t="shared" ca="1" si="31"/>
        <v>s</v>
      </c>
      <c r="X39" s="126" t="str">
        <f t="shared" ca="1" si="32"/>
        <v>s</v>
      </c>
      <c r="Y39" s="126" t="str">
        <f t="shared" ca="1" si="32"/>
        <v>s</v>
      </c>
      <c r="Z39" s="126" t="str">
        <f t="shared" ca="1" si="32"/>
        <v>s</v>
      </c>
      <c r="AA39" s="126" t="str">
        <f t="shared" ca="1" si="32"/>
        <v>s</v>
      </c>
      <c r="AB39" s="126" t="str">
        <f t="shared" ca="1" si="32"/>
        <v>s</v>
      </c>
      <c r="AC39" s="126" t="str">
        <f t="shared" ca="1" si="32"/>
        <v>s</v>
      </c>
      <c r="AD39" s="126" t="str">
        <f t="shared" ca="1" si="32"/>
        <v>s</v>
      </c>
      <c r="AE39" s="126" t="str">
        <f t="shared" ca="1" si="32"/>
        <v>s</v>
      </c>
      <c r="AF39" s="126" t="str">
        <f t="shared" ca="1" si="32"/>
        <v>s</v>
      </c>
      <c r="AG39" s="126" t="str">
        <f t="shared" ca="1" si="32"/>
        <v>s</v>
      </c>
      <c r="AH39" s="126" t="str">
        <f t="shared" ca="1" si="33"/>
        <v>ns</v>
      </c>
      <c r="AI39" s="126" t="str">
        <f t="shared" ca="1" si="33"/>
        <v>ns</v>
      </c>
      <c r="AJ39" s="126" t="str">
        <f t="shared" ca="1" si="33"/>
        <v>ns</v>
      </c>
      <c r="AK39" s="126" t="str">
        <f t="shared" ca="1" si="33"/>
        <v>ns</v>
      </c>
      <c r="AL39" s="126" t="str">
        <f t="shared" ca="1" si="33"/>
        <v>ns</v>
      </c>
      <c r="AM39" s="126" t="str">
        <f t="shared" ca="1" si="33"/>
        <v>ns</v>
      </c>
      <c r="AN39" s="126" t="str">
        <f t="shared" ca="1" si="33"/>
        <v>ns</v>
      </c>
      <c r="AO39" s="126" t="str">
        <f t="shared" ca="1" si="33"/>
        <v>ns</v>
      </c>
      <c r="AP39" s="126" t="str">
        <f t="shared" ca="1" si="33"/>
        <v>ns</v>
      </c>
      <c r="AQ39" s="126" t="str">
        <f t="shared" ca="1" si="33"/>
        <v>ns</v>
      </c>
      <c r="AR39" s="126" t="str">
        <f t="shared" ca="1" si="34"/>
        <v>ns</v>
      </c>
      <c r="AS39" s="126" t="str">
        <f t="shared" ca="1" si="34"/>
        <v>ns</v>
      </c>
      <c r="AT39" s="126" t="str">
        <f t="shared" ca="1" si="34"/>
        <v>ns</v>
      </c>
      <c r="AU39" s="126" t="str">
        <f t="shared" si="34"/>
        <v/>
      </c>
      <c r="AV39" s="126" t="str">
        <f t="shared" si="34"/>
        <v/>
      </c>
      <c r="AW39" s="126" t="str">
        <f t="shared" si="34"/>
        <v/>
      </c>
      <c r="AX39" s="126" t="str">
        <f t="shared" si="34"/>
        <v/>
      </c>
      <c r="AY39" s="126" t="str">
        <f t="shared" si="34"/>
        <v/>
      </c>
      <c r="AZ39" s="126" t="str">
        <f t="shared" si="34"/>
        <v/>
      </c>
      <c r="BA39" s="126" t="str">
        <f t="shared" si="34"/>
        <v/>
      </c>
      <c r="BB39" s="126" t="str">
        <f t="shared" si="35"/>
        <v/>
      </c>
      <c r="BC39" s="126" t="str">
        <f t="shared" si="35"/>
        <v/>
      </c>
      <c r="BD39" s="126" t="str">
        <f t="shared" si="35"/>
        <v/>
      </c>
      <c r="BE39" s="126" t="str">
        <f t="shared" si="35"/>
        <v/>
      </c>
      <c r="BF39" s="126" t="str">
        <f t="shared" si="35"/>
        <v/>
      </c>
      <c r="BG39" s="126" t="str">
        <f t="shared" si="35"/>
        <v/>
      </c>
      <c r="BH39" s="126" t="str">
        <f t="shared" si="35"/>
        <v/>
      </c>
      <c r="BI39" s="126" t="str">
        <f t="shared" si="35"/>
        <v/>
      </c>
      <c r="BJ39" s="126" t="str">
        <f t="shared" si="35"/>
        <v/>
      </c>
      <c r="BK39" s="126" t="str">
        <f t="shared" si="35"/>
        <v/>
      </c>
      <c r="BL39" s="126" t="str">
        <f t="shared" si="36"/>
        <v/>
      </c>
      <c r="BM39" s="126" t="str">
        <f t="shared" si="36"/>
        <v/>
      </c>
      <c r="BN39" s="126" t="str">
        <f t="shared" si="36"/>
        <v/>
      </c>
      <c r="BO39" s="126" t="str">
        <f t="shared" si="36"/>
        <v/>
      </c>
      <c r="BP39" s="126" t="str">
        <f t="shared" si="36"/>
        <v/>
      </c>
      <c r="BQ39" s="126" t="str">
        <f t="shared" si="36"/>
        <v/>
      </c>
      <c r="BR39" s="126" t="str">
        <f t="shared" si="36"/>
        <v/>
      </c>
      <c r="BS39" s="126" t="str">
        <f t="shared" si="36"/>
        <v/>
      </c>
      <c r="BT39" s="126" t="str">
        <f t="shared" si="36"/>
        <v/>
      </c>
      <c r="BU39" s="126" t="str">
        <f t="shared" si="36"/>
        <v/>
      </c>
      <c r="BV39" s="194"/>
      <c r="BW39" s="194"/>
      <c r="BX39" s="194"/>
      <c r="BZ39" s="116" t="s">
        <v>265</v>
      </c>
      <c r="CA39" s="116" t="s">
        <v>92</v>
      </c>
      <c r="CB39" s="113">
        <f t="shared" si="11"/>
        <v>33</v>
      </c>
      <c r="CC39" s="116" t="str">
        <f t="shared" ca="1" si="12"/>
        <v>TRAFUL HB4</v>
      </c>
      <c r="CD39" s="117">
        <f t="shared" ca="1" si="13"/>
        <v>4637.9020667278583</v>
      </c>
      <c r="CE39" s="117">
        <f t="shared" ca="1" si="13"/>
        <v>4724.9696663854265</v>
      </c>
      <c r="CF39" s="117">
        <f t="shared" ca="1" si="13"/>
        <v>3777.1476038940586</v>
      </c>
      <c r="CG39" s="117">
        <f t="shared" ca="1" si="13"/>
        <v>0</v>
      </c>
      <c r="CH39" s="117">
        <f t="shared" ca="1" si="9"/>
        <v>3</v>
      </c>
      <c r="CI39" s="117">
        <f t="shared" ca="1" si="10"/>
        <v>13140.019337007343</v>
      </c>
      <c r="CJ39" s="127" cm="1">
        <f t="array" aca="1" ref="CJ39" ca="1">IFERROR(AVERAGE(IF(CD39:CG39&gt;1,CD39:CG39)),0)</f>
        <v>4380.0064456691143</v>
      </c>
      <c r="CK39" s="127">
        <f ca="1">CJ39+(COUNTIFS($CJ$5:$CJ39,CJ39)-1)*0.00001</f>
        <v>4380.0064456691143</v>
      </c>
      <c r="CL39" s="127">
        <f t="shared" ca="1" si="14"/>
        <v>3836.1092026253859</v>
      </c>
      <c r="CM39" s="140">
        <f t="shared" ca="1" si="15"/>
        <v>10</v>
      </c>
      <c r="CN39" s="120" t="str">
        <f t="shared" ca="1" si="16"/>
        <v>BASILIO</v>
      </c>
      <c r="CO39" s="113"/>
      <c r="CP39" s="113"/>
      <c r="CQ39" s="113"/>
      <c r="CR39" s="115"/>
      <c r="CT39" s="117">
        <f ca="1">'ANVA-MDS Sin Fung.'!CI39+'ANVA-MDS Con Fung.'!CI39</f>
        <v>26280.314720451661</v>
      </c>
      <c r="CU39" s="115"/>
      <c r="CV39" s="115"/>
    </row>
    <row r="40" spans="1:100" ht="12.75" customHeight="1" x14ac:dyDescent="0.25">
      <c r="A40" s="204">
        <v>1</v>
      </c>
      <c r="K40" s="101">
        <f t="shared" si="17"/>
        <v>34</v>
      </c>
      <c r="L40" s="125">
        <f t="shared" ca="1" si="37"/>
        <v>0</v>
      </c>
      <c r="M40" s="126">
        <f t="shared" ca="1" si="38"/>
        <v>2.6000000000000003E-4</v>
      </c>
      <c r="N40" s="126" t="str">
        <f t="shared" ca="1" si="31"/>
        <v/>
      </c>
      <c r="O40" s="126" t="str">
        <f t="shared" ca="1" si="31"/>
        <v/>
      </c>
      <c r="P40" s="126" t="str">
        <f t="shared" ca="1" si="31"/>
        <v/>
      </c>
      <c r="Q40" s="126" t="str">
        <f t="shared" ca="1" si="31"/>
        <v/>
      </c>
      <c r="R40" s="126" t="str">
        <f t="shared" ca="1" si="31"/>
        <v/>
      </c>
      <c r="S40" s="126" t="str">
        <f t="shared" ca="1" si="31"/>
        <v/>
      </c>
      <c r="T40" s="126" t="str">
        <f t="shared" ca="1" si="31"/>
        <v/>
      </c>
      <c r="U40" s="126" t="str">
        <f t="shared" ca="1" si="31"/>
        <v/>
      </c>
      <c r="V40" s="126" t="str">
        <f t="shared" ca="1" si="31"/>
        <v/>
      </c>
      <c r="W40" s="126" t="str">
        <f t="shared" ca="1" si="31"/>
        <v/>
      </c>
      <c r="X40" s="126" t="str">
        <f t="shared" ca="1" si="32"/>
        <v/>
      </c>
      <c r="Y40" s="126" t="str">
        <f t="shared" ca="1" si="32"/>
        <v/>
      </c>
      <c r="Z40" s="126" t="str">
        <f t="shared" ca="1" si="32"/>
        <v/>
      </c>
      <c r="AA40" s="126" t="str">
        <f t="shared" ca="1" si="32"/>
        <v/>
      </c>
      <c r="AB40" s="126" t="str">
        <f t="shared" ca="1" si="32"/>
        <v/>
      </c>
      <c r="AC40" s="126" t="str">
        <f t="shared" ca="1" si="32"/>
        <v/>
      </c>
      <c r="AD40" s="126" t="str">
        <f t="shared" ca="1" si="32"/>
        <v/>
      </c>
      <c r="AE40" s="126" t="str">
        <f t="shared" ca="1" si="32"/>
        <v/>
      </c>
      <c r="AF40" s="126" t="str">
        <f t="shared" ca="1" si="32"/>
        <v/>
      </c>
      <c r="AG40" s="126" t="str">
        <f t="shared" ca="1" si="32"/>
        <v/>
      </c>
      <c r="AH40" s="126" t="str">
        <f t="shared" ca="1" si="33"/>
        <v/>
      </c>
      <c r="AI40" s="126" t="str">
        <f t="shared" ca="1" si="33"/>
        <v/>
      </c>
      <c r="AJ40" s="126" t="str">
        <f t="shared" ca="1" si="33"/>
        <v/>
      </c>
      <c r="AK40" s="126" t="str">
        <f t="shared" ca="1" si="33"/>
        <v/>
      </c>
      <c r="AL40" s="126" t="str">
        <f t="shared" ca="1" si="33"/>
        <v/>
      </c>
      <c r="AM40" s="126" t="str">
        <f t="shared" ca="1" si="33"/>
        <v/>
      </c>
      <c r="AN40" s="126" t="str">
        <f t="shared" ca="1" si="33"/>
        <v/>
      </c>
      <c r="AO40" s="126" t="str">
        <f t="shared" ca="1" si="33"/>
        <v/>
      </c>
      <c r="AP40" s="126" t="str">
        <f t="shared" ca="1" si="33"/>
        <v/>
      </c>
      <c r="AQ40" s="126" t="str">
        <f t="shared" ca="1" si="33"/>
        <v/>
      </c>
      <c r="AR40" s="126" t="str">
        <f t="shared" ca="1" si="34"/>
        <v/>
      </c>
      <c r="AS40" s="126" t="str">
        <f t="shared" ca="1" si="34"/>
        <v/>
      </c>
      <c r="AT40" s="126" t="str">
        <f t="shared" ca="1" si="34"/>
        <v/>
      </c>
      <c r="AU40" s="126" t="str">
        <f t="shared" ca="1" si="34"/>
        <v/>
      </c>
      <c r="AV40" s="126" t="str">
        <f t="shared" si="34"/>
        <v/>
      </c>
      <c r="AW40" s="126" t="str">
        <f t="shared" si="34"/>
        <v/>
      </c>
      <c r="AX40" s="126" t="str">
        <f t="shared" si="34"/>
        <v/>
      </c>
      <c r="AY40" s="126" t="str">
        <f t="shared" si="34"/>
        <v/>
      </c>
      <c r="AZ40" s="126" t="str">
        <f t="shared" si="34"/>
        <v/>
      </c>
      <c r="BA40" s="126" t="str">
        <f t="shared" si="34"/>
        <v/>
      </c>
      <c r="BB40" s="126" t="str">
        <f t="shared" si="35"/>
        <v/>
      </c>
      <c r="BC40" s="126" t="str">
        <f t="shared" si="35"/>
        <v/>
      </c>
      <c r="BD40" s="126" t="str">
        <f t="shared" si="35"/>
        <v/>
      </c>
      <c r="BE40" s="126" t="str">
        <f t="shared" si="35"/>
        <v/>
      </c>
      <c r="BF40" s="126" t="str">
        <f t="shared" si="35"/>
        <v/>
      </c>
      <c r="BG40" s="126" t="str">
        <f t="shared" si="35"/>
        <v/>
      </c>
      <c r="BH40" s="126" t="str">
        <f t="shared" si="35"/>
        <v/>
      </c>
      <c r="BI40" s="126" t="str">
        <f t="shared" si="35"/>
        <v/>
      </c>
      <c r="BJ40" s="126" t="str">
        <f t="shared" si="35"/>
        <v/>
      </c>
      <c r="BK40" s="126" t="str">
        <f t="shared" si="35"/>
        <v/>
      </c>
      <c r="BL40" s="126" t="str">
        <f t="shared" si="36"/>
        <v/>
      </c>
      <c r="BM40" s="126" t="str">
        <f t="shared" si="36"/>
        <v/>
      </c>
      <c r="BN40" s="126" t="str">
        <f t="shared" si="36"/>
        <v/>
      </c>
      <c r="BO40" s="126" t="str">
        <f t="shared" si="36"/>
        <v/>
      </c>
      <c r="BP40" s="126" t="str">
        <f t="shared" si="36"/>
        <v/>
      </c>
      <c r="BQ40" s="126" t="str">
        <f t="shared" si="36"/>
        <v/>
      </c>
      <c r="BR40" s="126" t="str">
        <f t="shared" si="36"/>
        <v/>
      </c>
      <c r="BS40" s="126" t="str">
        <f t="shared" si="36"/>
        <v/>
      </c>
      <c r="BT40" s="126" t="str">
        <f t="shared" si="36"/>
        <v/>
      </c>
      <c r="BU40" s="126" t="str">
        <f t="shared" si="36"/>
        <v/>
      </c>
      <c r="BV40" s="194"/>
      <c r="BW40" s="194"/>
      <c r="BX40" s="194"/>
      <c r="BZ40" s="116" t="s">
        <v>265</v>
      </c>
      <c r="CA40" s="116" t="s">
        <v>92</v>
      </c>
      <c r="CB40" s="113">
        <f t="shared" si="11"/>
        <v>34</v>
      </c>
      <c r="CC40" s="116">
        <f t="shared" ca="1" si="12"/>
        <v>0</v>
      </c>
      <c r="CD40" s="117">
        <f t="shared" ref="CD40:CG66" ca="1" si="39">IFERROR(INDEX(INDIRECT($CA40),$CB40,CD$6),0)</f>
        <v>0</v>
      </c>
      <c r="CE40" s="117">
        <f t="shared" ca="1" si="39"/>
        <v>0</v>
      </c>
      <c r="CF40" s="117">
        <f t="shared" ca="1" si="39"/>
        <v>0</v>
      </c>
      <c r="CG40" s="117">
        <f t="shared" ca="1" si="39"/>
        <v>0</v>
      </c>
      <c r="CH40" s="117">
        <f t="shared" ca="1" si="9"/>
        <v>0</v>
      </c>
      <c r="CI40" s="117">
        <f t="shared" ca="1" si="10"/>
        <v>0</v>
      </c>
      <c r="CJ40" s="127" cm="1">
        <f t="array" aca="1" ref="CJ40" ca="1">IFERROR(AVERAGE(IF(CD40:CG40&gt;1,CD40:CG40)),0)</f>
        <v>0</v>
      </c>
      <c r="CK40" s="127">
        <f ca="1">CJ40+(COUNTIFS($CJ$5:$CJ40,CJ40)-1)*0.00001</f>
        <v>0</v>
      </c>
      <c r="CL40" s="127">
        <f t="shared" ca="1" si="14"/>
        <v>2.6000000000000003E-4</v>
      </c>
      <c r="CM40" s="140">
        <f t="shared" ca="1" si="15"/>
        <v>0</v>
      </c>
      <c r="CN40" s="120">
        <f t="shared" ca="1" si="16"/>
        <v>0</v>
      </c>
      <c r="CO40" s="113"/>
      <c r="CP40" s="113"/>
      <c r="CQ40" s="113"/>
      <c r="CR40" s="115"/>
      <c r="CT40" s="117">
        <f ca="1">'ANVA-MDS Sin Fung.'!CI40+'ANVA-MDS Con Fung.'!CI40</f>
        <v>0</v>
      </c>
      <c r="CU40" s="115"/>
      <c r="CV40" s="115"/>
    </row>
    <row r="41" spans="1:100" ht="12.75" customHeight="1" x14ac:dyDescent="0.25">
      <c r="A41" s="204">
        <v>1</v>
      </c>
      <c r="K41" s="101">
        <f t="shared" si="17"/>
        <v>35</v>
      </c>
      <c r="L41" s="125">
        <f t="shared" ca="1" si="37"/>
        <v>0</v>
      </c>
      <c r="M41" s="126">
        <f t="shared" ca="1" si="38"/>
        <v>2.5000000000000001E-4</v>
      </c>
      <c r="N41" s="126" t="str">
        <f t="shared" ca="1" si="31"/>
        <v/>
      </c>
      <c r="O41" s="126" t="str">
        <f t="shared" ca="1" si="31"/>
        <v/>
      </c>
      <c r="P41" s="126" t="str">
        <f t="shared" ca="1" si="31"/>
        <v/>
      </c>
      <c r="Q41" s="126" t="str">
        <f t="shared" ca="1" si="31"/>
        <v/>
      </c>
      <c r="R41" s="126" t="str">
        <f t="shared" ca="1" si="31"/>
        <v/>
      </c>
      <c r="S41" s="126" t="str">
        <f t="shared" ca="1" si="31"/>
        <v/>
      </c>
      <c r="T41" s="126" t="str">
        <f t="shared" ca="1" si="31"/>
        <v/>
      </c>
      <c r="U41" s="126" t="str">
        <f t="shared" ca="1" si="31"/>
        <v/>
      </c>
      <c r="V41" s="126" t="str">
        <f t="shared" ca="1" si="31"/>
        <v/>
      </c>
      <c r="W41" s="126" t="str">
        <f t="shared" ca="1" si="31"/>
        <v/>
      </c>
      <c r="X41" s="126" t="str">
        <f t="shared" ca="1" si="32"/>
        <v/>
      </c>
      <c r="Y41" s="126" t="str">
        <f t="shared" ca="1" si="32"/>
        <v/>
      </c>
      <c r="Z41" s="126" t="str">
        <f t="shared" ca="1" si="32"/>
        <v/>
      </c>
      <c r="AA41" s="126" t="str">
        <f t="shared" ca="1" si="32"/>
        <v/>
      </c>
      <c r="AB41" s="126" t="str">
        <f t="shared" ca="1" si="32"/>
        <v/>
      </c>
      <c r="AC41" s="126" t="str">
        <f t="shared" ca="1" si="32"/>
        <v/>
      </c>
      <c r="AD41" s="126" t="str">
        <f t="shared" ca="1" si="32"/>
        <v/>
      </c>
      <c r="AE41" s="126" t="str">
        <f t="shared" ca="1" si="32"/>
        <v/>
      </c>
      <c r="AF41" s="126" t="str">
        <f t="shared" ca="1" si="32"/>
        <v/>
      </c>
      <c r="AG41" s="126" t="str">
        <f t="shared" ca="1" si="32"/>
        <v/>
      </c>
      <c r="AH41" s="126" t="str">
        <f t="shared" ca="1" si="33"/>
        <v/>
      </c>
      <c r="AI41" s="126" t="str">
        <f t="shared" ca="1" si="33"/>
        <v/>
      </c>
      <c r="AJ41" s="126" t="str">
        <f t="shared" ca="1" si="33"/>
        <v/>
      </c>
      <c r="AK41" s="126" t="str">
        <f t="shared" ca="1" si="33"/>
        <v/>
      </c>
      <c r="AL41" s="126" t="str">
        <f t="shared" ca="1" si="33"/>
        <v/>
      </c>
      <c r="AM41" s="126" t="str">
        <f t="shared" ca="1" si="33"/>
        <v/>
      </c>
      <c r="AN41" s="126" t="str">
        <f t="shared" ca="1" si="33"/>
        <v/>
      </c>
      <c r="AO41" s="126" t="str">
        <f t="shared" ca="1" si="33"/>
        <v/>
      </c>
      <c r="AP41" s="126" t="str">
        <f t="shared" ca="1" si="33"/>
        <v/>
      </c>
      <c r="AQ41" s="126" t="str">
        <f t="shared" ca="1" si="33"/>
        <v/>
      </c>
      <c r="AR41" s="126" t="str">
        <f t="shared" ca="1" si="34"/>
        <v/>
      </c>
      <c r="AS41" s="126" t="str">
        <f t="shared" ca="1" si="34"/>
        <v/>
      </c>
      <c r="AT41" s="126" t="str">
        <f t="shared" ca="1" si="34"/>
        <v/>
      </c>
      <c r="AU41" s="126" t="str">
        <f t="shared" ca="1" si="34"/>
        <v/>
      </c>
      <c r="AV41" s="126" t="str">
        <f t="shared" ca="1" si="34"/>
        <v/>
      </c>
      <c r="AW41" s="126" t="str">
        <f t="shared" si="34"/>
        <v/>
      </c>
      <c r="AX41" s="126" t="str">
        <f t="shared" si="34"/>
        <v/>
      </c>
      <c r="AY41" s="126" t="str">
        <f t="shared" si="34"/>
        <v/>
      </c>
      <c r="AZ41" s="126" t="str">
        <f t="shared" si="34"/>
        <v/>
      </c>
      <c r="BA41" s="126" t="str">
        <f t="shared" si="34"/>
        <v/>
      </c>
      <c r="BB41" s="126" t="str">
        <f t="shared" si="35"/>
        <v/>
      </c>
      <c r="BC41" s="126" t="str">
        <f t="shared" si="35"/>
        <v/>
      </c>
      <c r="BD41" s="126" t="str">
        <f t="shared" si="35"/>
        <v/>
      </c>
      <c r="BE41" s="126" t="str">
        <f t="shared" si="35"/>
        <v/>
      </c>
      <c r="BF41" s="126" t="str">
        <f t="shared" si="35"/>
        <v/>
      </c>
      <c r="BG41" s="126" t="str">
        <f t="shared" si="35"/>
        <v/>
      </c>
      <c r="BH41" s="126" t="str">
        <f t="shared" si="35"/>
        <v/>
      </c>
      <c r="BI41" s="126" t="str">
        <f t="shared" si="35"/>
        <v/>
      </c>
      <c r="BJ41" s="126" t="str">
        <f t="shared" si="35"/>
        <v/>
      </c>
      <c r="BK41" s="126" t="str">
        <f t="shared" si="35"/>
        <v/>
      </c>
      <c r="BL41" s="126" t="str">
        <f t="shared" si="36"/>
        <v/>
      </c>
      <c r="BM41" s="126" t="str">
        <f t="shared" si="36"/>
        <v/>
      </c>
      <c r="BN41" s="126" t="str">
        <f t="shared" si="36"/>
        <v/>
      </c>
      <c r="BO41" s="126" t="str">
        <f t="shared" si="36"/>
        <v/>
      </c>
      <c r="BP41" s="126" t="str">
        <f t="shared" si="36"/>
        <v/>
      </c>
      <c r="BQ41" s="126" t="str">
        <f t="shared" si="36"/>
        <v/>
      </c>
      <c r="BR41" s="126" t="str">
        <f t="shared" si="36"/>
        <v/>
      </c>
      <c r="BS41" s="126" t="str">
        <f t="shared" si="36"/>
        <v/>
      </c>
      <c r="BT41" s="126" t="str">
        <f t="shared" si="36"/>
        <v/>
      </c>
      <c r="BU41" s="126" t="str">
        <f t="shared" si="36"/>
        <v/>
      </c>
      <c r="BV41" s="194"/>
      <c r="BW41" s="194"/>
      <c r="BX41" s="194"/>
      <c r="BZ41" s="116" t="s">
        <v>265</v>
      </c>
      <c r="CA41" s="116" t="s">
        <v>92</v>
      </c>
      <c r="CB41" s="113">
        <f t="shared" si="11"/>
        <v>35</v>
      </c>
      <c r="CC41" s="116">
        <f t="shared" ca="1" si="12"/>
        <v>0</v>
      </c>
      <c r="CD41" s="117">
        <f t="shared" ca="1" si="39"/>
        <v>0</v>
      </c>
      <c r="CE41" s="117">
        <f t="shared" ca="1" si="39"/>
        <v>0</v>
      </c>
      <c r="CF41" s="117">
        <f t="shared" ca="1" si="39"/>
        <v>0</v>
      </c>
      <c r="CG41" s="117">
        <f t="shared" ca="1" si="39"/>
        <v>0</v>
      </c>
      <c r="CH41" s="117">
        <f t="shared" ca="1" si="9"/>
        <v>0</v>
      </c>
      <c r="CI41" s="117">
        <f t="shared" ca="1" si="10"/>
        <v>0</v>
      </c>
      <c r="CJ41" s="127" cm="1">
        <f t="array" aca="1" ref="CJ41" ca="1">IFERROR(AVERAGE(IF(CD41:CG41&gt;1,CD41:CG41)),0)</f>
        <v>0</v>
      </c>
      <c r="CK41" s="127">
        <f ca="1">CJ41+(COUNTIFS($CJ$5:$CJ41,CJ41)-1)*0.00001</f>
        <v>1.0000000000000001E-5</v>
      </c>
      <c r="CL41" s="127">
        <f t="shared" ca="1" si="14"/>
        <v>2.5000000000000001E-4</v>
      </c>
      <c r="CM41" s="140">
        <f t="shared" ca="1" si="15"/>
        <v>0</v>
      </c>
      <c r="CN41" s="120">
        <f t="shared" ca="1" si="16"/>
        <v>0</v>
      </c>
      <c r="CO41" s="113"/>
      <c r="CP41" s="113"/>
      <c r="CQ41" s="113"/>
      <c r="CR41" s="115"/>
      <c r="CT41" s="117">
        <f ca="1">'ANVA-MDS Sin Fung.'!CI41+'ANVA-MDS Con Fung.'!CI41</f>
        <v>0</v>
      </c>
      <c r="CU41" s="115"/>
      <c r="CV41" s="115"/>
    </row>
    <row r="42" spans="1:100" ht="12.75" customHeight="1" x14ac:dyDescent="0.25">
      <c r="A42" s="204">
        <v>1</v>
      </c>
      <c r="K42" s="101">
        <f t="shared" si="17"/>
        <v>36</v>
      </c>
      <c r="L42" s="125">
        <f t="shared" ca="1" si="37"/>
        <v>0</v>
      </c>
      <c r="M42" s="126">
        <f t="shared" ca="1" si="38"/>
        <v>2.4000000000000003E-4</v>
      </c>
      <c r="N42" s="126" t="str">
        <f t="shared" ca="1" si="31"/>
        <v/>
      </c>
      <c r="O42" s="126" t="str">
        <f t="shared" ca="1" si="31"/>
        <v/>
      </c>
      <c r="P42" s="126" t="str">
        <f t="shared" ca="1" si="31"/>
        <v/>
      </c>
      <c r="Q42" s="126" t="str">
        <f t="shared" ca="1" si="31"/>
        <v/>
      </c>
      <c r="R42" s="126" t="str">
        <f t="shared" ca="1" si="31"/>
        <v/>
      </c>
      <c r="S42" s="126" t="str">
        <f t="shared" ca="1" si="31"/>
        <v/>
      </c>
      <c r="T42" s="126" t="str">
        <f t="shared" ca="1" si="31"/>
        <v/>
      </c>
      <c r="U42" s="126" t="str">
        <f t="shared" ca="1" si="31"/>
        <v/>
      </c>
      <c r="V42" s="126" t="str">
        <f t="shared" ca="1" si="31"/>
        <v/>
      </c>
      <c r="W42" s="126" t="str">
        <f t="shared" ca="1" si="31"/>
        <v/>
      </c>
      <c r="X42" s="126" t="str">
        <f t="shared" ca="1" si="32"/>
        <v/>
      </c>
      <c r="Y42" s="126" t="str">
        <f t="shared" ca="1" si="32"/>
        <v/>
      </c>
      <c r="Z42" s="126" t="str">
        <f t="shared" ca="1" si="32"/>
        <v/>
      </c>
      <c r="AA42" s="126" t="str">
        <f t="shared" ca="1" si="32"/>
        <v/>
      </c>
      <c r="AB42" s="126" t="str">
        <f t="shared" ca="1" si="32"/>
        <v/>
      </c>
      <c r="AC42" s="126" t="str">
        <f t="shared" ca="1" si="32"/>
        <v/>
      </c>
      <c r="AD42" s="126" t="str">
        <f t="shared" ca="1" si="32"/>
        <v/>
      </c>
      <c r="AE42" s="126" t="str">
        <f t="shared" ca="1" si="32"/>
        <v/>
      </c>
      <c r="AF42" s="126" t="str">
        <f t="shared" ca="1" si="32"/>
        <v/>
      </c>
      <c r="AG42" s="126" t="str">
        <f t="shared" ca="1" si="32"/>
        <v/>
      </c>
      <c r="AH42" s="126" t="str">
        <f t="shared" ca="1" si="33"/>
        <v/>
      </c>
      <c r="AI42" s="126" t="str">
        <f t="shared" ca="1" si="33"/>
        <v/>
      </c>
      <c r="AJ42" s="126" t="str">
        <f t="shared" ca="1" si="33"/>
        <v/>
      </c>
      <c r="AK42" s="126" t="str">
        <f t="shared" ca="1" si="33"/>
        <v/>
      </c>
      <c r="AL42" s="126" t="str">
        <f t="shared" ca="1" si="33"/>
        <v/>
      </c>
      <c r="AM42" s="126" t="str">
        <f t="shared" ca="1" si="33"/>
        <v/>
      </c>
      <c r="AN42" s="126" t="str">
        <f t="shared" ca="1" si="33"/>
        <v/>
      </c>
      <c r="AO42" s="126" t="str">
        <f t="shared" ca="1" si="33"/>
        <v/>
      </c>
      <c r="AP42" s="126" t="str">
        <f t="shared" ca="1" si="33"/>
        <v/>
      </c>
      <c r="AQ42" s="126" t="str">
        <f t="shared" ca="1" si="33"/>
        <v/>
      </c>
      <c r="AR42" s="126" t="str">
        <f t="shared" ca="1" si="34"/>
        <v/>
      </c>
      <c r="AS42" s="126" t="str">
        <f t="shared" ca="1" si="34"/>
        <v/>
      </c>
      <c r="AT42" s="126" t="str">
        <f t="shared" ca="1" si="34"/>
        <v/>
      </c>
      <c r="AU42" s="126" t="str">
        <f t="shared" ca="1" si="34"/>
        <v/>
      </c>
      <c r="AV42" s="126" t="str">
        <f t="shared" ca="1" si="34"/>
        <v/>
      </c>
      <c r="AW42" s="126" t="str">
        <f t="shared" ca="1" si="34"/>
        <v/>
      </c>
      <c r="AX42" s="126" t="str">
        <f t="shared" si="34"/>
        <v/>
      </c>
      <c r="AY42" s="126" t="str">
        <f t="shared" si="34"/>
        <v/>
      </c>
      <c r="AZ42" s="126" t="str">
        <f t="shared" si="34"/>
        <v/>
      </c>
      <c r="BA42" s="126" t="str">
        <f t="shared" si="34"/>
        <v/>
      </c>
      <c r="BB42" s="126" t="str">
        <f t="shared" si="35"/>
        <v/>
      </c>
      <c r="BC42" s="126" t="str">
        <f t="shared" si="35"/>
        <v/>
      </c>
      <c r="BD42" s="126" t="str">
        <f t="shared" si="35"/>
        <v/>
      </c>
      <c r="BE42" s="126" t="str">
        <f t="shared" si="35"/>
        <v/>
      </c>
      <c r="BF42" s="126" t="str">
        <f t="shared" si="35"/>
        <v/>
      </c>
      <c r="BG42" s="126" t="str">
        <f t="shared" si="35"/>
        <v/>
      </c>
      <c r="BH42" s="126" t="str">
        <f t="shared" si="35"/>
        <v/>
      </c>
      <c r="BI42" s="126" t="str">
        <f t="shared" si="35"/>
        <v/>
      </c>
      <c r="BJ42" s="126" t="str">
        <f t="shared" si="35"/>
        <v/>
      </c>
      <c r="BK42" s="126" t="str">
        <f t="shared" si="35"/>
        <v/>
      </c>
      <c r="BL42" s="126" t="str">
        <f t="shared" si="36"/>
        <v/>
      </c>
      <c r="BM42" s="126" t="str">
        <f t="shared" si="36"/>
        <v/>
      </c>
      <c r="BN42" s="126" t="str">
        <f t="shared" si="36"/>
        <v/>
      </c>
      <c r="BO42" s="126" t="str">
        <f t="shared" si="36"/>
        <v/>
      </c>
      <c r="BP42" s="126" t="str">
        <f t="shared" si="36"/>
        <v/>
      </c>
      <c r="BQ42" s="126" t="str">
        <f t="shared" si="36"/>
        <v/>
      </c>
      <c r="BR42" s="126" t="str">
        <f t="shared" si="36"/>
        <v/>
      </c>
      <c r="BS42" s="126" t="str">
        <f t="shared" si="36"/>
        <v/>
      </c>
      <c r="BT42" s="126" t="str">
        <f t="shared" si="36"/>
        <v/>
      </c>
      <c r="BU42" s="126" t="str">
        <f t="shared" si="36"/>
        <v/>
      </c>
      <c r="BV42" s="194"/>
      <c r="BW42" s="194"/>
      <c r="BX42" s="194"/>
      <c r="BZ42" s="116" t="s">
        <v>265</v>
      </c>
      <c r="CA42" s="116" t="s">
        <v>92</v>
      </c>
      <c r="CB42" s="113">
        <f t="shared" si="11"/>
        <v>36</v>
      </c>
      <c r="CC42" s="116">
        <f t="shared" ca="1" si="12"/>
        <v>0</v>
      </c>
      <c r="CD42" s="117">
        <f t="shared" ca="1" si="39"/>
        <v>0</v>
      </c>
      <c r="CE42" s="117">
        <f t="shared" ca="1" si="39"/>
        <v>0</v>
      </c>
      <c r="CF42" s="117">
        <f t="shared" ca="1" si="39"/>
        <v>0</v>
      </c>
      <c r="CG42" s="117">
        <f t="shared" ca="1" si="39"/>
        <v>0</v>
      </c>
      <c r="CH42" s="117">
        <f t="shared" ca="1" si="9"/>
        <v>0</v>
      </c>
      <c r="CI42" s="117">
        <f t="shared" ca="1" si="10"/>
        <v>0</v>
      </c>
      <c r="CJ42" s="127" cm="1">
        <f t="array" aca="1" ref="CJ42" ca="1">IFERROR(AVERAGE(IF(CD42:CG42&gt;1,CD42:CG42)),0)</f>
        <v>0</v>
      </c>
      <c r="CK42" s="127">
        <f ca="1">CJ42+(COUNTIFS($CJ$5:$CJ42,CJ42)-1)*0.00001</f>
        <v>2.0000000000000002E-5</v>
      </c>
      <c r="CL42" s="127">
        <f t="shared" ca="1" si="14"/>
        <v>2.4000000000000003E-4</v>
      </c>
      <c r="CM42" s="140">
        <f t="shared" ca="1" si="15"/>
        <v>0</v>
      </c>
      <c r="CN42" s="120">
        <f t="shared" ca="1" si="16"/>
        <v>0</v>
      </c>
      <c r="CO42" s="113"/>
      <c r="CP42" s="113"/>
      <c r="CQ42" s="113"/>
      <c r="CR42" s="115"/>
      <c r="CT42" s="117">
        <f ca="1">'ANVA-MDS Sin Fung.'!CI42+'ANVA-MDS Con Fung.'!CI42</f>
        <v>0</v>
      </c>
      <c r="CU42" s="115"/>
      <c r="CV42" s="115"/>
    </row>
    <row r="43" spans="1:100" ht="12.75" customHeight="1" x14ac:dyDescent="0.25">
      <c r="A43" s="204">
        <v>1</v>
      </c>
      <c r="K43" s="101">
        <f t="shared" si="17"/>
        <v>37</v>
      </c>
      <c r="L43" s="125">
        <f t="shared" ca="1" si="37"/>
        <v>0</v>
      </c>
      <c r="M43" s="126">
        <f t="shared" ca="1" si="38"/>
        <v>2.3000000000000001E-4</v>
      </c>
      <c r="N43" s="126" t="str">
        <f t="shared" ca="1" si="31"/>
        <v/>
      </c>
      <c r="O43" s="126" t="str">
        <f t="shared" ca="1" si="31"/>
        <v/>
      </c>
      <c r="P43" s="126" t="str">
        <f t="shared" ca="1" si="31"/>
        <v/>
      </c>
      <c r="Q43" s="126" t="str">
        <f t="shared" ca="1" si="31"/>
        <v/>
      </c>
      <c r="R43" s="126" t="str">
        <f t="shared" ca="1" si="31"/>
        <v/>
      </c>
      <c r="S43" s="126" t="str">
        <f t="shared" ca="1" si="31"/>
        <v/>
      </c>
      <c r="T43" s="126" t="str">
        <f t="shared" ca="1" si="31"/>
        <v/>
      </c>
      <c r="U43" s="126" t="str">
        <f t="shared" ca="1" si="31"/>
        <v/>
      </c>
      <c r="V43" s="126" t="str">
        <f t="shared" ca="1" si="31"/>
        <v/>
      </c>
      <c r="W43" s="126" t="str">
        <f t="shared" ca="1" si="31"/>
        <v/>
      </c>
      <c r="X43" s="126" t="str">
        <f t="shared" ca="1" si="32"/>
        <v/>
      </c>
      <c r="Y43" s="126" t="str">
        <f t="shared" ca="1" si="32"/>
        <v/>
      </c>
      <c r="Z43" s="126" t="str">
        <f t="shared" ca="1" si="32"/>
        <v/>
      </c>
      <c r="AA43" s="126" t="str">
        <f t="shared" ca="1" si="32"/>
        <v/>
      </c>
      <c r="AB43" s="126" t="str">
        <f t="shared" ca="1" si="32"/>
        <v/>
      </c>
      <c r="AC43" s="126" t="str">
        <f t="shared" ca="1" si="32"/>
        <v/>
      </c>
      <c r="AD43" s="126" t="str">
        <f t="shared" ca="1" si="32"/>
        <v/>
      </c>
      <c r="AE43" s="126" t="str">
        <f t="shared" ca="1" si="32"/>
        <v/>
      </c>
      <c r="AF43" s="126" t="str">
        <f t="shared" ca="1" si="32"/>
        <v/>
      </c>
      <c r="AG43" s="126" t="str">
        <f t="shared" ca="1" si="32"/>
        <v/>
      </c>
      <c r="AH43" s="126" t="str">
        <f t="shared" ca="1" si="33"/>
        <v/>
      </c>
      <c r="AI43" s="126" t="str">
        <f t="shared" ca="1" si="33"/>
        <v/>
      </c>
      <c r="AJ43" s="126" t="str">
        <f t="shared" ca="1" si="33"/>
        <v/>
      </c>
      <c r="AK43" s="126" t="str">
        <f t="shared" ca="1" si="33"/>
        <v/>
      </c>
      <c r="AL43" s="126" t="str">
        <f t="shared" ca="1" si="33"/>
        <v/>
      </c>
      <c r="AM43" s="126" t="str">
        <f t="shared" ca="1" si="33"/>
        <v/>
      </c>
      <c r="AN43" s="126" t="str">
        <f t="shared" ca="1" si="33"/>
        <v/>
      </c>
      <c r="AO43" s="126" t="str">
        <f t="shared" ca="1" si="33"/>
        <v/>
      </c>
      <c r="AP43" s="126" t="str">
        <f t="shared" ca="1" si="33"/>
        <v/>
      </c>
      <c r="AQ43" s="126" t="str">
        <f t="shared" ca="1" si="33"/>
        <v/>
      </c>
      <c r="AR43" s="126" t="str">
        <f t="shared" ca="1" si="34"/>
        <v/>
      </c>
      <c r="AS43" s="126" t="str">
        <f t="shared" ca="1" si="34"/>
        <v/>
      </c>
      <c r="AT43" s="126" t="str">
        <f t="shared" ca="1" si="34"/>
        <v/>
      </c>
      <c r="AU43" s="126" t="str">
        <f t="shared" ca="1" si="34"/>
        <v/>
      </c>
      <c r="AV43" s="126" t="str">
        <f t="shared" ca="1" si="34"/>
        <v/>
      </c>
      <c r="AW43" s="126" t="str">
        <f t="shared" ca="1" si="34"/>
        <v/>
      </c>
      <c r="AX43" s="126" t="str">
        <f t="shared" ca="1" si="34"/>
        <v/>
      </c>
      <c r="AY43" s="126" t="str">
        <f t="shared" si="34"/>
        <v/>
      </c>
      <c r="AZ43" s="126" t="str">
        <f t="shared" si="34"/>
        <v/>
      </c>
      <c r="BA43" s="126" t="str">
        <f t="shared" si="34"/>
        <v/>
      </c>
      <c r="BB43" s="126" t="str">
        <f t="shared" si="35"/>
        <v/>
      </c>
      <c r="BC43" s="126" t="str">
        <f t="shared" si="35"/>
        <v/>
      </c>
      <c r="BD43" s="126" t="str">
        <f t="shared" si="35"/>
        <v/>
      </c>
      <c r="BE43" s="126" t="str">
        <f t="shared" si="35"/>
        <v/>
      </c>
      <c r="BF43" s="126" t="str">
        <f t="shared" si="35"/>
        <v/>
      </c>
      <c r="BG43" s="126" t="str">
        <f t="shared" si="35"/>
        <v/>
      </c>
      <c r="BH43" s="126" t="str">
        <f t="shared" si="35"/>
        <v/>
      </c>
      <c r="BI43" s="126" t="str">
        <f t="shared" si="35"/>
        <v/>
      </c>
      <c r="BJ43" s="126" t="str">
        <f t="shared" si="35"/>
        <v/>
      </c>
      <c r="BK43" s="126" t="str">
        <f t="shared" si="35"/>
        <v/>
      </c>
      <c r="BL43" s="126" t="str">
        <f t="shared" si="36"/>
        <v/>
      </c>
      <c r="BM43" s="126" t="str">
        <f t="shared" si="36"/>
        <v/>
      </c>
      <c r="BN43" s="126" t="str">
        <f t="shared" si="36"/>
        <v/>
      </c>
      <c r="BO43" s="126" t="str">
        <f t="shared" si="36"/>
        <v/>
      </c>
      <c r="BP43" s="126" t="str">
        <f t="shared" si="36"/>
        <v/>
      </c>
      <c r="BQ43" s="126" t="str">
        <f t="shared" si="36"/>
        <v/>
      </c>
      <c r="BR43" s="126" t="str">
        <f t="shared" si="36"/>
        <v/>
      </c>
      <c r="BS43" s="126" t="str">
        <f t="shared" si="36"/>
        <v/>
      </c>
      <c r="BT43" s="126" t="str">
        <f t="shared" si="36"/>
        <v/>
      </c>
      <c r="BU43" s="126" t="str">
        <f t="shared" si="36"/>
        <v/>
      </c>
      <c r="BV43" s="194"/>
      <c r="BW43" s="194"/>
      <c r="BX43" s="194"/>
      <c r="BZ43" s="116" t="s">
        <v>265</v>
      </c>
      <c r="CA43" s="116" t="s">
        <v>92</v>
      </c>
      <c r="CB43" s="113">
        <f t="shared" si="11"/>
        <v>37</v>
      </c>
      <c r="CC43" s="116">
        <f t="shared" ca="1" si="12"/>
        <v>0</v>
      </c>
      <c r="CD43" s="117">
        <f t="shared" ca="1" si="39"/>
        <v>0</v>
      </c>
      <c r="CE43" s="117">
        <f t="shared" ca="1" si="39"/>
        <v>0</v>
      </c>
      <c r="CF43" s="117">
        <f t="shared" ca="1" si="39"/>
        <v>0</v>
      </c>
      <c r="CG43" s="117">
        <f t="shared" ca="1" si="39"/>
        <v>0</v>
      </c>
      <c r="CH43" s="117">
        <f t="shared" ca="1" si="9"/>
        <v>0</v>
      </c>
      <c r="CI43" s="117">
        <f t="shared" ca="1" si="10"/>
        <v>0</v>
      </c>
      <c r="CJ43" s="127" cm="1">
        <f t="array" aca="1" ref="CJ43" ca="1">IFERROR(AVERAGE(IF(CD43:CG43&gt;1,CD43:CG43)),0)</f>
        <v>0</v>
      </c>
      <c r="CK43" s="127">
        <f ca="1">CJ43+(COUNTIFS($CJ$5:$CJ43,CJ43)-1)*0.00001</f>
        <v>3.0000000000000004E-5</v>
      </c>
      <c r="CL43" s="127">
        <f t="shared" ca="1" si="14"/>
        <v>2.3000000000000001E-4</v>
      </c>
      <c r="CM43" s="140">
        <f t="shared" ca="1" si="15"/>
        <v>0</v>
      </c>
      <c r="CN43" s="120">
        <f t="shared" ca="1" si="16"/>
        <v>0</v>
      </c>
      <c r="CO43" s="113"/>
      <c r="CP43" s="113"/>
      <c r="CQ43" s="113"/>
      <c r="CR43" s="115"/>
      <c r="CT43" s="117">
        <f ca="1">'ANVA-MDS Sin Fung.'!CI43+'ANVA-MDS Con Fung.'!CI43</f>
        <v>0</v>
      </c>
      <c r="CU43" s="115"/>
      <c r="CV43" s="115"/>
    </row>
    <row r="44" spans="1:100" ht="12.75" customHeight="1" x14ac:dyDescent="0.25">
      <c r="A44" s="204">
        <v>1</v>
      </c>
      <c r="K44" s="101">
        <f t="shared" si="17"/>
        <v>38</v>
      </c>
      <c r="L44" s="125">
        <f t="shared" ca="1" si="37"/>
        <v>0</v>
      </c>
      <c r="M44" s="126">
        <f t="shared" ca="1" si="38"/>
        <v>2.2000000000000001E-4</v>
      </c>
      <c r="N44" s="126" t="str">
        <f t="shared" ca="1" si="31"/>
        <v/>
      </c>
      <c r="O44" s="126" t="str">
        <f t="shared" ca="1" si="31"/>
        <v/>
      </c>
      <c r="P44" s="126" t="str">
        <f t="shared" ca="1" si="31"/>
        <v/>
      </c>
      <c r="Q44" s="126" t="str">
        <f t="shared" ca="1" si="31"/>
        <v/>
      </c>
      <c r="R44" s="126" t="str">
        <f t="shared" ca="1" si="31"/>
        <v/>
      </c>
      <c r="S44" s="126" t="str">
        <f t="shared" ca="1" si="31"/>
        <v/>
      </c>
      <c r="T44" s="126" t="str">
        <f t="shared" ca="1" si="31"/>
        <v/>
      </c>
      <c r="U44" s="126" t="str">
        <f t="shared" ca="1" si="31"/>
        <v/>
      </c>
      <c r="V44" s="126" t="str">
        <f t="shared" ca="1" si="31"/>
        <v/>
      </c>
      <c r="W44" s="126" t="str">
        <f t="shared" ca="1" si="31"/>
        <v/>
      </c>
      <c r="X44" s="126" t="str">
        <f t="shared" ca="1" si="32"/>
        <v/>
      </c>
      <c r="Y44" s="126" t="str">
        <f t="shared" ca="1" si="32"/>
        <v/>
      </c>
      <c r="Z44" s="126" t="str">
        <f t="shared" ca="1" si="32"/>
        <v/>
      </c>
      <c r="AA44" s="126" t="str">
        <f t="shared" ca="1" si="32"/>
        <v/>
      </c>
      <c r="AB44" s="126" t="str">
        <f t="shared" ca="1" si="32"/>
        <v/>
      </c>
      <c r="AC44" s="126" t="str">
        <f t="shared" ca="1" si="32"/>
        <v/>
      </c>
      <c r="AD44" s="126" t="str">
        <f t="shared" ca="1" si="32"/>
        <v/>
      </c>
      <c r="AE44" s="126" t="str">
        <f t="shared" ca="1" si="32"/>
        <v/>
      </c>
      <c r="AF44" s="126" t="str">
        <f t="shared" ca="1" si="32"/>
        <v/>
      </c>
      <c r="AG44" s="126" t="str">
        <f t="shared" ca="1" si="32"/>
        <v/>
      </c>
      <c r="AH44" s="126" t="str">
        <f t="shared" ca="1" si="33"/>
        <v/>
      </c>
      <c r="AI44" s="126" t="str">
        <f t="shared" ca="1" si="33"/>
        <v/>
      </c>
      <c r="AJ44" s="126" t="str">
        <f t="shared" ca="1" si="33"/>
        <v/>
      </c>
      <c r="AK44" s="126" t="str">
        <f t="shared" ca="1" si="33"/>
        <v/>
      </c>
      <c r="AL44" s="126" t="str">
        <f t="shared" ca="1" si="33"/>
        <v/>
      </c>
      <c r="AM44" s="126" t="str">
        <f t="shared" ca="1" si="33"/>
        <v/>
      </c>
      <c r="AN44" s="126" t="str">
        <f t="shared" ca="1" si="33"/>
        <v/>
      </c>
      <c r="AO44" s="126" t="str">
        <f t="shared" ca="1" si="33"/>
        <v/>
      </c>
      <c r="AP44" s="126" t="str">
        <f t="shared" ca="1" si="33"/>
        <v/>
      </c>
      <c r="AQ44" s="126" t="str">
        <f t="shared" ca="1" si="33"/>
        <v/>
      </c>
      <c r="AR44" s="126" t="str">
        <f t="shared" ca="1" si="34"/>
        <v/>
      </c>
      <c r="AS44" s="126" t="str">
        <f t="shared" ca="1" si="34"/>
        <v/>
      </c>
      <c r="AT44" s="126" t="str">
        <f t="shared" ca="1" si="34"/>
        <v/>
      </c>
      <c r="AU44" s="126" t="str">
        <f t="shared" ca="1" si="34"/>
        <v/>
      </c>
      <c r="AV44" s="126" t="str">
        <f t="shared" ca="1" si="34"/>
        <v/>
      </c>
      <c r="AW44" s="126" t="str">
        <f t="shared" ca="1" si="34"/>
        <v/>
      </c>
      <c r="AX44" s="126" t="str">
        <f t="shared" ca="1" si="34"/>
        <v/>
      </c>
      <c r="AY44" s="126" t="str">
        <f t="shared" ca="1" si="34"/>
        <v/>
      </c>
      <c r="AZ44" s="126" t="str">
        <f t="shared" si="34"/>
        <v/>
      </c>
      <c r="BA44" s="126" t="str">
        <f t="shared" si="34"/>
        <v/>
      </c>
      <c r="BB44" s="126" t="str">
        <f t="shared" si="35"/>
        <v/>
      </c>
      <c r="BC44" s="126" t="str">
        <f t="shared" si="35"/>
        <v/>
      </c>
      <c r="BD44" s="126" t="str">
        <f t="shared" si="35"/>
        <v/>
      </c>
      <c r="BE44" s="126" t="str">
        <f t="shared" si="35"/>
        <v/>
      </c>
      <c r="BF44" s="126" t="str">
        <f t="shared" si="35"/>
        <v/>
      </c>
      <c r="BG44" s="126" t="str">
        <f t="shared" si="35"/>
        <v/>
      </c>
      <c r="BH44" s="126" t="str">
        <f t="shared" si="35"/>
        <v/>
      </c>
      <c r="BI44" s="126" t="str">
        <f t="shared" si="35"/>
        <v/>
      </c>
      <c r="BJ44" s="126" t="str">
        <f t="shared" si="35"/>
        <v/>
      </c>
      <c r="BK44" s="126" t="str">
        <f t="shared" si="35"/>
        <v/>
      </c>
      <c r="BL44" s="126" t="str">
        <f t="shared" si="36"/>
        <v/>
      </c>
      <c r="BM44" s="126" t="str">
        <f t="shared" si="36"/>
        <v/>
      </c>
      <c r="BN44" s="126" t="str">
        <f t="shared" si="36"/>
        <v/>
      </c>
      <c r="BO44" s="126" t="str">
        <f t="shared" si="36"/>
        <v/>
      </c>
      <c r="BP44" s="126" t="str">
        <f t="shared" si="36"/>
        <v/>
      </c>
      <c r="BQ44" s="126" t="str">
        <f t="shared" si="36"/>
        <v/>
      </c>
      <c r="BR44" s="126" t="str">
        <f t="shared" si="36"/>
        <v/>
      </c>
      <c r="BS44" s="126" t="str">
        <f t="shared" si="36"/>
        <v/>
      </c>
      <c r="BT44" s="126" t="str">
        <f t="shared" si="36"/>
        <v/>
      </c>
      <c r="BU44" s="126" t="str">
        <f t="shared" si="36"/>
        <v/>
      </c>
      <c r="BV44" s="194"/>
      <c r="BW44" s="194"/>
      <c r="BX44" s="194"/>
      <c r="BZ44" s="116" t="s">
        <v>265</v>
      </c>
      <c r="CA44" s="116" t="s">
        <v>92</v>
      </c>
      <c r="CB44" s="113">
        <f t="shared" si="11"/>
        <v>38</v>
      </c>
      <c r="CC44" s="116">
        <f t="shared" ca="1" si="12"/>
        <v>0</v>
      </c>
      <c r="CD44" s="117">
        <f t="shared" ca="1" si="39"/>
        <v>0</v>
      </c>
      <c r="CE44" s="117">
        <f t="shared" ca="1" si="39"/>
        <v>0</v>
      </c>
      <c r="CF44" s="117">
        <f t="shared" ca="1" si="39"/>
        <v>0</v>
      </c>
      <c r="CG44" s="117">
        <f t="shared" ca="1" si="39"/>
        <v>0</v>
      </c>
      <c r="CH44" s="117">
        <f t="shared" ca="1" si="9"/>
        <v>0</v>
      </c>
      <c r="CI44" s="117">
        <f t="shared" ca="1" si="10"/>
        <v>0</v>
      </c>
      <c r="CJ44" s="127" cm="1">
        <f t="array" aca="1" ref="CJ44" ca="1">IFERROR(AVERAGE(IF(CD44:CG44&gt;1,CD44:CG44)),0)</f>
        <v>0</v>
      </c>
      <c r="CK44" s="127">
        <f ca="1">CJ44+(COUNTIFS($CJ$5:$CJ44,CJ44)-1)*0.00001</f>
        <v>4.0000000000000003E-5</v>
      </c>
      <c r="CL44" s="127">
        <f t="shared" ca="1" si="14"/>
        <v>2.2000000000000001E-4</v>
      </c>
      <c r="CM44" s="140">
        <f t="shared" ca="1" si="15"/>
        <v>0</v>
      </c>
      <c r="CN44" s="120">
        <f t="shared" ca="1" si="16"/>
        <v>0</v>
      </c>
      <c r="CO44" s="113"/>
      <c r="CP44" s="113"/>
      <c r="CQ44" s="113"/>
      <c r="CR44" s="115"/>
      <c r="CT44" s="117">
        <f ca="1">'ANVA-MDS Sin Fung.'!CI44+'ANVA-MDS Con Fung.'!CI44</f>
        <v>0</v>
      </c>
      <c r="CU44" s="115"/>
      <c r="CV44" s="115"/>
    </row>
    <row r="45" spans="1:100" ht="12.75" customHeight="1" x14ac:dyDescent="0.25">
      <c r="A45" s="204">
        <v>1</v>
      </c>
      <c r="K45" s="101">
        <f t="shared" si="17"/>
        <v>39</v>
      </c>
      <c r="L45" s="125">
        <f t="shared" ca="1" si="37"/>
        <v>0</v>
      </c>
      <c r="M45" s="126">
        <f t="shared" ca="1" si="38"/>
        <v>2.1000000000000001E-4</v>
      </c>
      <c r="N45" s="126" t="str">
        <f t="shared" ca="1" si="31"/>
        <v/>
      </c>
      <c r="O45" s="126" t="str">
        <f t="shared" ca="1" si="31"/>
        <v/>
      </c>
      <c r="P45" s="126" t="str">
        <f t="shared" ca="1" si="31"/>
        <v/>
      </c>
      <c r="Q45" s="126" t="str">
        <f t="shared" ca="1" si="31"/>
        <v/>
      </c>
      <c r="R45" s="126" t="str">
        <f t="shared" ca="1" si="31"/>
        <v/>
      </c>
      <c r="S45" s="126" t="str">
        <f t="shared" ca="1" si="31"/>
        <v/>
      </c>
      <c r="T45" s="126" t="str">
        <f t="shared" ca="1" si="31"/>
        <v/>
      </c>
      <c r="U45" s="126" t="str">
        <f t="shared" ca="1" si="31"/>
        <v/>
      </c>
      <c r="V45" s="126" t="str">
        <f t="shared" ca="1" si="31"/>
        <v/>
      </c>
      <c r="W45" s="126" t="str">
        <f t="shared" ca="1" si="31"/>
        <v/>
      </c>
      <c r="X45" s="126" t="str">
        <f t="shared" ca="1" si="32"/>
        <v/>
      </c>
      <c r="Y45" s="126" t="str">
        <f t="shared" ca="1" si="32"/>
        <v/>
      </c>
      <c r="Z45" s="126" t="str">
        <f t="shared" ca="1" si="32"/>
        <v/>
      </c>
      <c r="AA45" s="126" t="str">
        <f t="shared" ca="1" si="32"/>
        <v/>
      </c>
      <c r="AB45" s="126" t="str">
        <f t="shared" ca="1" si="32"/>
        <v/>
      </c>
      <c r="AC45" s="126" t="str">
        <f t="shared" ca="1" si="32"/>
        <v/>
      </c>
      <c r="AD45" s="126" t="str">
        <f t="shared" ca="1" si="32"/>
        <v/>
      </c>
      <c r="AE45" s="126" t="str">
        <f t="shared" ca="1" si="32"/>
        <v/>
      </c>
      <c r="AF45" s="126" t="str">
        <f t="shared" ca="1" si="32"/>
        <v/>
      </c>
      <c r="AG45" s="126" t="str">
        <f t="shared" ca="1" si="32"/>
        <v/>
      </c>
      <c r="AH45" s="126" t="str">
        <f t="shared" ca="1" si="33"/>
        <v/>
      </c>
      <c r="AI45" s="126" t="str">
        <f t="shared" ca="1" si="33"/>
        <v/>
      </c>
      <c r="AJ45" s="126" t="str">
        <f t="shared" ca="1" si="33"/>
        <v/>
      </c>
      <c r="AK45" s="126" t="str">
        <f t="shared" ca="1" si="33"/>
        <v/>
      </c>
      <c r="AL45" s="126" t="str">
        <f t="shared" ca="1" si="33"/>
        <v/>
      </c>
      <c r="AM45" s="126" t="str">
        <f t="shared" ca="1" si="33"/>
        <v/>
      </c>
      <c r="AN45" s="126" t="str">
        <f t="shared" ca="1" si="33"/>
        <v/>
      </c>
      <c r="AO45" s="126" t="str">
        <f t="shared" ca="1" si="33"/>
        <v/>
      </c>
      <c r="AP45" s="126" t="str">
        <f t="shared" ca="1" si="33"/>
        <v/>
      </c>
      <c r="AQ45" s="126" t="str">
        <f t="shared" ca="1" si="33"/>
        <v/>
      </c>
      <c r="AR45" s="126" t="str">
        <f t="shared" ca="1" si="34"/>
        <v/>
      </c>
      <c r="AS45" s="126" t="str">
        <f t="shared" ca="1" si="34"/>
        <v/>
      </c>
      <c r="AT45" s="126" t="str">
        <f t="shared" ca="1" si="34"/>
        <v/>
      </c>
      <c r="AU45" s="126" t="str">
        <f t="shared" ca="1" si="34"/>
        <v/>
      </c>
      <c r="AV45" s="126" t="str">
        <f t="shared" ca="1" si="34"/>
        <v/>
      </c>
      <c r="AW45" s="126" t="str">
        <f t="shared" ca="1" si="34"/>
        <v/>
      </c>
      <c r="AX45" s="126" t="str">
        <f t="shared" ca="1" si="34"/>
        <v/>
      </c>
      <c r="AY45" s="126" t="str">
        <f t="shared" ca="1" si="34"/>
        <v/>
      </c>
      <c r="AZ45" s="126" t="str">
        <f t="shared" ca="1" si="34"/>
        <v/>
      </c>
      <c r="BA45" s="126" t="str">
        <f t="shared" si="34"/>
        <v/>
      </c>
      <c r="BB45" s="126" t="str">
        <f t="shared" si="35"/>
        <v/>
      </c>
      <c r="BC45" s="126" t="str">
        <f t="shared" si="35"/>
        <v/>
      </c>
      <c r="BD45" s="126" t="str">
        <f t="shared" si="35"/>
        <v/>
      </c>
      <c r="BE45" s="126" t="str">
        <f t="shared" si="35"/>
        <v/>
      </c>
      <c r="BF45" s="126" t="str">
        <f t="shared" si="35"/>
        <v/>
      </c>
      <c r="BG45" s="126" t="str">
        <f t="shared" si="35"/>
        <v/>
      </c>
      <c r="BH45" s="126" t="str">
        <f t="shared" si="35"/>
        <v/>
      </c>
      <c r="BI45" s="126" t="str">
        <f t="shared" si="35"/>
        <v/>
      </c>
      <c r="BJ45" s="126" t="str">
        <f t="shared" si="35"/>
        <v/>
      </c>
      <c r="BK45" s="126" t="str">
        <f t="shared" si="35"/>
        <v/>
      </c>
      <c r="BL45" s="126" t="str">
        <f t="shared" si="36"/>
        <v/>
      </c>
      <c r="BM45" s="126" t="str">
        <f t="shared" si="36"/>
        <v/>
      </c>
      <c r="BN45" s="126" t="str">
        <f t="shared" si="36"/>
        <v/>
      </c>
      <c r="BO45" s="126" t="str">
        <f t="shared" si="36"/>
        <v/>
      </c>
      <c r="BP45" s="126" t="str">
        <f t="shared" si="36"/>
        <v/>
      </c>
      <c r="BQ45" s="126" t="str">
        <f t="shared" si="36"/>
        <v/>
      </c>
      <c r="BR45" s="126" t="str">
        <f t="shared" si="36"/>
        <v/>
      </c>
      <c r="BS45" s="126" t="str">
        <f t="shared" si="36"/>
        <v/>
      </c>
      <c r="BT45" s="126" t="str">
        <f t="shared" si="36"/>
        <v/>
      </c>
      <c r="BU45" s="126" t="str">
        <f t="shared" si="36"/>
        <v/>
      </c>
      <c r="BV45" s="194"/>
      <c r="BW45" s="194"/>
      <c r="BX45" s="194"/>
      <c r="BZ45" s="116" t="s">
        <v>265</v>
      </c>
      <c r="CA45" s="116" t="s">
        <v>92</v>
      </c>
      <c r="CB45" s="113">
        <f t="shared" si="11"/>
        <v>39</v>
      </c>
      <c r="CC45" s="116">
        <f t="shared" ca="1" si="12"/>
        <v>0</v>
      </c>
      <c r="CD45" s="117">
        <f t="shared" ca="1" si="39"/>
        <v>0</v>
      </c>
      <c r="CE45" s="117">
        <f t="shared" ca="1" si="39"/>
        <v>0</v>
      </c>
      <c r="CF45" s="117">
        <f t="shared" ca="1" si="39"/>
        <v>0</v>
      </c>
      <c r="CG45" s="117">
        <f t="shared" ca="1" si="39"/>
        <v>0</v>
      </c>
      <c r="CH45" s="117">
        <f t="shared" ca="1" si="9"/>
        <v>0</v>
      </c>
      <c r="CI45" s="117">
        <f t="shared" ca="1" si="10"/>
        <v>0</v>
      </c>
      <c r="CJ45" s="127" cm="1">
        <f t="array" aca="1" ref="CJ45" ca="1">IFERROR(AVERAGE(IF(CD45:CG45&gt;1,CD45:CG45)),0)</f>
        <v>0</v>
      </c>
      <c r="CK45" s="127">
        <f ca="1">CJ45+(COUNTIFS($CJ$5:$CJ45,CJ45)-1)*0.00001</f>
        <v>5.0000000000000002E-5</v>
      </c>
      <c r="CL45" s="127">
        <f t="shared" ca="1" si="14"/>
        <v>2.1000000000000001E-4</v>
      </c>
      <c r="CM45" s="140">
        <f t="shared" ca="1" si="15"/>
        <v>0</v>
      </c>
      <c r="CN45" s="120">
        <f t="shared" ca="1" si="16"/>
        <v>0</v>
      </c>
      <c r="CO45" s="113"/>
      <c r="CP45" s="113"/>
      <c r="CQ45" s="113"/>
      <c r="CR45" s="115"/>
      <c r="CT45" s="117">
        <f ca="1">'ANVA-MDS Sin Fung.'!CI45+'ANVA-MDS Con Fung.'!CI45</f>
        <v>0</v>
      </c>
      <c r="CU45" s="115"/>
      <c r="CV45" s="115"/>
    </row>
    <row r="46" spans="1:100" ht="12.75" customHeight="1" x14ac:dyDescent="0.25">
      <c r="A46" s="204">
        <v>1</v>
      </c>
      <c r="K46" s="101">
        <f t="shared" si="17"/>
        <v>40</v>
      </c>
      <c r="L46" s="125">
        <f t="shared" ca="1" si="37"/>
        <v>0</v>
      </c>
      <c r="M46" s="126">
        <f t="shared" ca="1" si="38"/>
        <v>2.0000000000000001E-4</v>
      </c>
      <c r="N46" s="126" t="str">
        <f t="shared" ca="1" si="31"/>
        <v/>
      </c>
      <c r="O46" s="126" t="str">
        <f t="shared" ca="1" si="31"/>
        <v/>
      </c>
      <c r="P46" s="126" t="str">
        <f t="shared" ca="1" si="31"/>
        <v/>
      </c>
      <c r="Q46" s="126" t="str">
        <f t="shared" ca="1" si="31"/>
        <v/>
      </c>
      <c r="R46" s="126" t="str">
        <f t="shared" ca="1" si="31"/>
        <v/>
      </c>
      <c r="S46" s="126" t="str">
        <f t="shared" ca="1" si="31"/>
        <v/>
      </c>
      <c r="T46" s="126" t="str">
        <f t="shared" ca="1" si="31"/>
        <v/>
      </c>
      <c r="U46" s="126" t="str">
        <f t="shared" ca="1" si="31"/>
        <v/>
      </c>
      <c r="V46" s="126" t="str">
        <f t="shared" ca="1" si="31"/>
        <v/>
      </c>
      <c r="W46" s="126" t="str">
        <f t="shared" ca="1" si="31"/>
        <v/>
      </c>
      <c r="X46" s="126" t="str">
        <f t="shared" ca="1" si="32"/>
        <v/>
      </c>
      <c r="Y46" s="126" t="str">
        <f t="shared" ca="1" si="32"/>
        <v/>
      </c>
      <c r="Z46" s="126" t="str">
        <f t="shared" ca="1" si="32"/>
        <v/>
      </c>
      <c r="AA46" s="126" t="str">
        <f t="shared" ca="1" si="32"/>
        <v/>
      </c>
      <c r="AB46" s="126" t="str">
        <f t="shared" ca="1" si="32"/>
        <v/>
      </c>
      <c r="AC46" s="126" t="str">
        <f t="shared" ca="1" si="32"/>
        <v/>
      </c>
      <c r="AD46" s="126" t="str">
        <f t="shared" ca="1" si="32"/>
        <v/>
      </c>
      <c r="AE46" s="126" t="str">
        <f t="shared" ca="1" si="32"/>
        <v/>
      </c>
      <c r="AF46" s="126" t="str">
        <f t="shared" ca="1" si="32"/>
        <v/>
      </c>
      <c r="AG46" s="126" t="str">
        <f t="shared" ca="1" si="32"/>
        <v/>
      </c>
      <c r="AH46" s="126" t="str">
        <f t="shared" ca="1" si="33"/>
        <v/>
      </c>
      <c r="AI46" s="126" t="str">
        <f t="shared" ca="1" si="33"/>
        <v/>
      </c>
      <c r="AJ46" s="126" t="str">
        <f t="shared" ca="1" si="33"/>
        <v/>
      </c>
      <c r="AK46" s="126" t="str">
        <f t="shared" ca="1" si="33"/>
        <v/>
      </c>
      <c r="AL46" s="126" t="str">
        <f t="shared" ca="1" si="33"/>
        <v/>
      </c>
      <c r="AM46" s="126" t="str">
        <f t="shared" ca="1" si="33"/>
        <v/>
      </c>
      <c r="AN46" s="126" t="str">
        <f t="shared" ca="1" si="33"/>
        <v/>
      </c>
      <c r="AO46" s="126" t="str">
        <f t="shared" ca="1" si="33"/>
        <v/>
      </c>
      <c r="AP46" s="126" t="str">
        <f t="shared" ca="1" si="33"/>
        <v/>
      </c>
      <c r="AQ46" s="126" t="str">
        <f t="shared" ca="1" si="33"/>
        <v/>
      </c>
      <c r="AR46" s="126" t="str">
        <f t="shared" ca="1" si="34"/>
        <v/>
      </c>
      <c r="AS46" s="126" t="str">
        <f t="shared" ca="1" si="34"/>
        <v/>
      </c>
      <c r="AT46" s="126" t="str">
        <f t="shared" ca="1" si="34"/>
        <v/>
      </c>
      <c r="AU46" s="126" t="str">
        <f t="shared" ca="1" si="34"/>
        <v/>
      </c>
      <c r="AV46" s="126" t="str">
        <f t="shared" ca="1" si="34"/>
        <v/>
      </c>
      <c r="AW46" s="126" t="str">
        <f t="shared" ca="1" si="34"/>
        <v/>
      </c>
      <c r="AX46" s="126" t="str">
        <f t="shared" ca="1" si="34"/>
        <v/>
      </c>
      <c r="AY46" s="126" t="str">
        <f t="shared" ca="1" si="34"/>
        <v/>
      </c>
      <c r="AZ46" s="126" t="str">
        <f t="shared" ca="1" si="34"/>
        <v/>
      </c>
      <c r="BA46" s="126" t="str">
        <f t="shared" ca="1" si="34"/>
        <v/>
      </c>
      <c r="BB46" s="126" t="str">
        <f t="shared" si="35"/>
        <v/>
      </c>
      <c r="BC46" s="126" t="str">
        <f t="shared" si="35"/>
        <v/>
      </c>
      <c r="BD46" s="126" t="str">
        <f t="shared" si="35"/>
        <v/>
      </c>
      <c r="BE46" s="126" t="str">
        <f t="shared" si="35"/>
        <v/>
      </c>
      <c r="BF46" s="126" t="str">
        <f t="shared" si="35"/>
        <v/>
      </c>
      <c r="BG46" s="126" t="str">
        <f t="shared" si="35"/>
        <v/>
      </c>
      <c r="BH46" s="126" t="str">
        <f t="shared" si="35"/>
        <v/>
      </c>
      <c r="BI46" s="126" t="str">
        <f t="shared" si="35"/>
        <v/>
      </c>
      <c r="BJ46" s="126" t="str">
        <f t="shared" si="35"/>
        <v/>
      </c>
      <c r="BK46" s="126" t="str">
        <f t="shared" si="35"/>
        <v/>
      </c>
      <c r="BL46" s="126" t="str">
        <f t="shared" si="36"/>
        <v/>
      </c>
      <c r="BM46" s="126" t="str">
        <f t="shared" si="36"/>
        <v/>
      </c>
      <c r="BN46" s="126" t="str">
        <f t="shared" si="36"/>
        <v/>
      </c>
      <c r="BO46" s="126" t="str">
        <f t="shared" si="36"/>
        <v/>
      </c>
      <c r="BP46" s="126" t="str">
        <f t="shared" si="36"/>
        <v/>
      </c>
      <c r="BQ46" s="126" t="str">
        <f t="shared" si="36"/>
        <v/>
      </c>
      <c r="BR46" s="126" t="str">
        <f t="shared" si="36"/>
        <v/>
      </c>
      <c r="BS46" s="126" t="str">
        <f t="shared" si="36"/>
        <v/>
      </c>
      <c r="BT46" s="126" t="str">
        <f t="shared" si="36"/>
        <v/>
      </c>
      <c r="BU46" s="126" t="str">
        <f t="shared" si="36"/>
        <v/>
      </c>
      <c r="BV46" s="194"/>
      <c r="BW46" s="194"/>
      <c r="BX46" s="194"/>
      <c r="BZ46" s="116" t="s">
        <v>265</v>
      </c>
      <c r="CA46" s="116" t="s">
        <v>92</v>
      </c>
      <c r="CB46" s="113">
        <f t="shared" si="11"/>
        <v>40</v>
      </c>
      <c r="CC46" s="116">
        <f t="shared" ca="1" si="12"/>
        <v>0</v>
      </c>
      <c r="CD46" s="117">
        <f t="shared" ca="1" si="39"/>
        <v>0</v>
      </c>
      <c r="CE46" s="117">
        <f t="shared" ca="1" si="39"/>
        <v>0</v>
      </c>
      <c r="CF46" s="117">
        <f t="shared" ca="1" si="39"/>
        <v>0</v>
      </c>
      <c r="CG46" s="117">
        <f t="shared" ca="1" si="39"/>
        <v>0</v>
      </c>
      <c r="CH46" s="117">
        <f t="shared" ca="1" si="9"/>
        <v>0</v>
      </c>
      <c r="CI46" s="117">
        <f t="shared" ca="1" si="10"/>
        <v>0</v>
      </c>
      <c r="CJ46" s="127" cm="1">
        <f t="array" aca="1" ref="CJ46" ca="1">IFERROR(AVERAGE(IF(CD46:CG46&gt;1,CD46:CG46)),0)</f>
        <v>0</v>
      </c>
      <c r="CK46" s="127">
        <f ca="1">CJ46+(COUNTIFS($CJ$5:$CJ46,CJ46)-1)*0.00001</f>
        <v>6.0000000000000008E-5</v>
      </c>
      <c r="CL46" s="127">
        <f t="shared" ca="1" si="14"/>
        <v>2.0000000000000001E-4</v>
      </c>
      <c r="CM46" s="140">
        <f t="shared" ca="1" si="15"/>
        <v>0</v>
      </c>
      <c r="CN46" s="120">
        <f t="shared" ca="1" si="16"/>
        <v>0</v>
      </c>
      <c r="CO46" s="113"/>
      <c r="CP46" s="113"/>
      <c r="CQ46" s="113"/>
      <c r="CR46" s="115"/>
      <c r="CT46" s="117">
        <f ca="1">'ANVA-MDS Sin Fung.'!CI46+'ANVA-MDS Con Fung.'!CI46</f>
        <v>0</v>
      </c>
      <c r="CU46" s="115"/>
      <c r="CV46" s="115"/>
    </row>
    <row r="47" spans="1:100" ht="12.75" customHeight="1" x14ac:dyDescent="0.25">
      <c r="A47" s="204">
        <v>1</v>
      </c>
      <c r="K47" s="101">
        <f t="shared" si="17"/>
        <v>41</v>
      </c>
      <c r="L47" s="125">
        <f t="shared" ca="1" si="37"/>
        <v>0</v>
      </c>
      <c r="M47" s="126">
        <f t="shared" ca="1" si="38"/>
        <v>1.9000000000000001E-4</v>
      </c>
      <c r="N47" s="126" t="str">
        <f t="shared" ref="N47:W56" ca="1" si="40">IF(N$5&gt;$K47,"",IF($L47=0,"",IF($G$9&gt;$H$9,"ns",IF(ABS($M47-INDEX($CL$7:$CL$66,N$5,1))&gt;$B$25,"s","ns"))))</f>
        <v/>
      </c>
      <c r="O47" s="126" t="str">
        <f t="shared" ca="1" si="40"/>
        <v/>
      </c>
      <c r="P47" s="126" t="str">
        <f t="shared" ca="1" si="40"/>
        <v/>
      </c>
      <c r="Q47" s="126" t="str">
        <f t="shared" ca="1" si="40"/>
        <v/>
      </c>
      <c r="R47" s="126" t="str">
        <f t="shared" ca="1" si="40"/>
        <v/>
      </c>
      <c r="S47" s="126" t="str">
        <f t="shared" ca="1" si="40"/>
        <v/>
      </c>
      <c r="T47" s="126" t="str">
        <f t="shared" ca="1" si="40"/>
        <v/>
      </c>
      <c r="U47" s="126" t="str">
        <f t="shared" ca="1" si="40"/>
        <v/>
      </c>
      <c r="V47" s="126" t="str">
        <f t="shared" ca="1" si="40"/>
        <v/>
      </c>
      <c r="W47" s="126" t="str">
        <f t="shared" ca="1" si="40"/>
        <v/>
      </c>
      <c r="X47" s="126" t="str">
        <f t="shared" ref="X47:AG56" ca="1" si="41">IF(X$5&gt;$K47,"",IF($L47=0,"",IF($G$9&gt;$H$9,"ns",IF(ABS($M47-INDEX($CL$7:$CL$66,X$5,1))&gt;$B$25,"s","ns"))))</f>
        <v/>
      </c>
      <c r="Y47" s="126" t="str">
        <f t="shared" ca="1" si="41"/>
        <v/>
      </c>
      <c r="Z47" s="126" t="str">
        <f t="shared" ca="1" si="41"/>
        <v/>
      </c>
      <c r="AA47" s="126" t="str">
        <f t="shared" ca="1" si="41"/>
        <v/>
      </c>
      <c r="AB47" s="126" t="str">
        <f t="shared" ca="1" si="41"/>
        <v/>
      </c>
      <c r="AC47" s="126" t="str">
        <f t="shared" ca="1" si="41"/>
        <v/>
      </c>
      <c r="AD47" s="126" t="str">
        <f t="shared" ca="1" si="41"/>
        <v/>
      </c>
      <c r="AE47" s="126" t="str">
        <f t="shared" ca="1" si="41"/>
        <v/>
      </c>
      <c r="AF47" s="126" t="str">
        <f t="shared" ca="1" si="41"/>
        <v/>
      </c>
      <c r="AG47" s="126" t="str">
        <f t="shared" ca="1" si="41"/>
        <v/>
      </c>
      <c r="AH47" s="126" t="str">
        <f t="shared" ref="AH47:AQ56" ca="1" si="42">IF(AH$5&gt;$K47,"",IF($L47=0,"",IF($G$9&gt;$H$9,"ns",IF(ABS($M47-INDEX($CL$7:$CL$66,AH$5,1))&gt;$B$25,"s","ns"))))</f>
        <v/>
      </c>
      <c r="AI47" s="126" t="str">
        <f t="shared" ca="1" si="42"/>
        <v/>
      </c>
      <c r="AJ47" s="126" t="str">
        <f t="shared" ca="1" si="42"/>
        <v/>
      </c>
      <c r="AK47" s="126" t="str">
        <f t="shared" ca="1" si="42"/>
        <v/>
      </c>
      <c r="AL47" s="126" t="str">
        <f t="shared" ca="1" si="42"/>
        <v/>
      </c>
      <c r="AM47" s="126" t="str">
        <f t="shared" ca="1" si="42"/>
        <v/>
      </c>
      <c r="AN47" s="126" t="str">
        <f t="shared" ca="1" si="42"/>
        <v/>
      </c>
      <c r="AO47" s="126" t="str">
        <f t="shared" ca="1" si="42"/>
        <v/>
      </c>
      <c r="AP47" s="126" t="str">
        <f t="shared" ca="1" si="42"/>
        <v/>
      </c>
      <c r="AQ47" s="126" t="str">
        <f t="shared" ca="1" si="42"/>
        <v/>
      </c>
      <c r="AR47" s="126" t="str">
        <f t="shared" ref="AR47:BA56" ca="1" si="43">IF(AR$5&gt;$K47,"",IF($L47=0,"",IF($G$9&gt;$H$9,"ns",IF(ABS($M47-INDEX($CL$7:$CL$66,AR$5,1))&gt;$B$25,"s","ns"))))</f>
        <v/>
      </c>
      <c r="AS47" s="126" t="str">
        <f t="shared" ca="1" si="43"/>
        <v/>
      </c>
      <c r="AT47" s="126" t="str">
        <f t="shared" ca="1" si="43"/>
        <v/>
      </c>
      <c r="AU47" s="126" t="str">
        <f t="shared" ca="1" si="43"/>
        <v/>
      </c>
      <c r="AV47" s="126" t="str">
        <f t="shared" ca="1" si="43"/>
        <v/>
      </c>
      <c r="AW47" s="126" t="str">
        <f t="shared" ca="1" si="43"/>
        <v/>
      </c>
      <c r="AX47" s="126" t="str">
        <f t="shared" ca="1" si="43"/>
        <v/>
      </c>
      <c r="AY47" s="126" t="str">
        <f t="shared" ca="1" si="43"/>
        <v/>
      </c>
      <c r="AZ47" s="126" t="str">
        <f t="shared" ca="1" si="43"/>
        <v/>
      </c>
      <c r="BA47" s="126" t="str">
        <f t="shared" ca="1" si="43"/>
        <v/>
      </c>
      <c r="BB47" s="126" t="str">
        <f t="shared" ref="BB47:BK56" ca="1" si="44">IF(BB$5&gt;$K47,"",IF($L47=0,"",IF($G$9&gt;$H$9,"ns",IF(ABS($M47-INDEX($CL$7:$CL$66,BB$5,1))&gt;$B$25,"s","ns"))))</f>
        <v/>
      </c>
      <c r="BC47" s="126" t="str">
        <f t="shared" si="44"/>
        <v/>
      </c>
      <c r="BD47" s="126" t="str">
        <f t="shared" si="44"/>
        <v/>
      </c>
      <c r="BE47" s="126" t="str">
        <f t="shared" si="44"/>
        <v/>
      </c>
      <c r="BF47" s="126" t="str">
        <f t="shared" si="44"/>
        <v/>
      </c>
      <c r="BG47" s="126" t="str">
        <f t="shared" si="44"/>
        <v/>
      </c>
      <c r="BH47" s="126" t="str">
        <f t="shared" si="44"/>
        <v/>
      </c>
      <c r="BI47" s="126" t="str">
        <f t="shared" si="44"/>
        <v/>
      </c>
      <c r="BJ47" s="126" t="str">
        <f t="shared" si="44"/>
        <v/>
      </c>
      <c r="BK47" s="126" t="str">
        <f t="shared" si="44"/>
        <v/>
      </c>
      <c r="BL47" s="126" t="str">
        <f t="shared" ref="BL47:BU56" si="45">IF(BL$5&gt;$K47,"",IF($L47=0,"",IF($G$9&gt;$H$9,"ns",IF(ABS($M47-INDEX($CL$7:$CL$66,BL$5,1))&gt;$B$25,"s","ns"))))</f>
        <v/>
      </c>
      <c r="BM47" s="126" t="str">
        <f t="shared" si="45"/>
        <v/>
      </c>
      <c r="BN47" s="126" t="str">
        <f t="shared" si="45"/>
        <v/>
      </c>
      <c r="BO47" s="126" t="str">
        <f t="shared" si="45"/>
        <v/>
      </c>
      <c r="BP47" s="126" t="str">
        <f t="shared" si="45"/>
        <v/>
      </c>
      <c r="BQ47" s="126" t="str">
        <f t="shared" si="45"/>
        <v/>
      </c>
      <c r="BR47" s="126" t="str">
        <f t="shared" si="45"/>
        <v/>
      </c>
      <c r="BS47" s="126" t="str">
        <f t="shared" si="45"/>
        <v/>
      </c>
      <c r="BT47" s="126" t="str">
        <f t="shared" si="45"/>
        <v/>
      </c>
      <c r="BU47" s="126" t="str">
        <f t="shared" si="45"/>
        <v/>
      </c>
      <c r="BV47" s="194"/>
      <c r="BW47" s="194"/>
      <c r="BX47" s="194"/>
      <c r="BZ47" s="116" t="s">
        <v>265</v>
      </c>
      <c r="CA47" s="116" t="s">
        <v>92</v>
      </c>
      <c r="CB47" s="113">
        <f t="shared" si="11"/>
        <v>41</v>
      </c>
      <c r="CC47" s="116">
        <f t="shared" ca="1" si="12"/>
        <v>0</v>
      </c>
      <c r="CD47" s="117">
        <f t="shared" ca="1" si="39"/>
        <v>0</v>
      </c>
      <c r="CE47" s="117">
        <f t="shared" ca="1" si="39"/>
        <v>0</v>
      </c>
      <c r="CF47" s="117">
        <f t="shared" ca="1" si="39"/>
        <v>0</v>
      </c>
      <c r="CG47" s="117">
        <f t="shared" ca="1" si="39"/>
        <v>0</v>
      </c>
      <c r="CH47" s="117">
        <f t="shared" ca="1" si="9"/>
        <v>0</v>
      </c>
      <c r="CI47" s="117">
        <f t="shared" ca="1" si="10"/>
        <v>0</v>
      </c>
      <c r="CJ47" s="127" cm="1">
        <f t="array" aca="1" ref="CJ47" ca="1">IFERROR(AVERAGE(IF(CD47:CG47&gt;1,CD47:CG47)),0)</f>
        <v>0</v>
      </c>
      <c r="CK47" s="127">
        <f ca="1">CJ47+(COUNTIFS($CJ$5:$CJ47,CJ47)-1)*0.00001</f>
        <v>7.0000000000000007E-5</v>
      </c>
      <c r="CL47" s="127">
        <f t="shared" ca="1" si="14"/>
        <v>1.9000000000000001E-4</v>
      </c>
      <c r="CM47" s="140">
        <f t="shared" ca="1" si="15"/>
        <v>0</v>
      </c>
      <c r="CN47" s="120">
        <f t="shared" ca="1" si="16"/>
        <v>0</v>
      </c>
      <c r="CO47" s="113"/>
      <c r="CP47" s="113"/>
      <c r="CQ47" s="113"/>
      <c r="CR47" s="115"/>
      <c r="CT47" s="117">
        <f ca="1">'ANVA-MDS Sin Fung.'!CI47+'ANVA-MDS Con Fung.'!CI47</f>
        <v>0</v>
      </c>
      <c r="CU47" s="115"/>
      <c r="CV47" s="115"/>
    </row>
    <row r="48" spans="1:100" ht="12.75" customHeight="1" x14ac:dyDescent="0.25">
      <c r="A48" s="204">
        <v>1</v>
      </c>
      <c r="K48" s="101">
        <f t="shared" si="17"/>
        <v>42</v>
      </c>
      <c r="L48" s="125">
        <f t="shared" ca="1" si="37"/>
        <v>0</v>
      </c>
      <c r="M48" s="126">
        <f t="shared" ca="1" si="38"/>
        <v>1.8000000000000001E-4</v>
      </c>
      <c r="N48" s="126" t="str">
        <f t="shared" ca="1" si="40"/>
        <v/>
      </c>
      <c r="O48" s="126" t="str">
        <f t="shared" ca="1" si="40"/>
        <v/>
      </c>
      <c r="P48" s="126" t="str">
        <f t="shared" ca="1" si="40"/>
        <v/>
      </c>
      <c r="Q48" s="126" t="str">
        <f t="shared" ca="1" si="40"/>
        <v/>
      </c>
      <c r="R48" s="126" t="str">
        <f t="shared" ca="1" si="40"/>
        <v/>
      </c>
      <c r="S48" s="126" t="str">
        <f t="shared" ca="1" si="40"/>
        <v/>
      </c>
      <c r="T48" s="126" t="str">
        <f t="shared" ca="1" si="40"/>
        <v/>
      </c>
      <c r="U48" s="126" t="str">
        <f t="shared" ca="1" si="40"/>
        <v/>
      </c>
      <c r="V48" s="126" t="str">
        <f t="shared" ca="1" si="40"/>
        <v/>
      </c>
      <c r="W48" s="126" t="str">
        <f t="shared" ca="1" si="40"/>
        <v/>
      </c>
      <c r="X48" s="126" t="str">
        <f t="shared" ca="1" si="41"/>
        <v/>
      </c>
      <c r="Y48" s="126" t="str">
        <f t="shared" ca="1" si="41"/>
        <v/>
      </c>
      <c r="Z48" s="126" t="str">
        <f t="shared" ca="1" si="41"/>
        <v/>
      </c>
      <c r="AA48" s="126" t="str">
        <f t="shared" ca="1" si="41"/>
        <v/>
      </c>
      <c r="AB48" s="126" t="str">
        <f t="shared" ca="1" si="41"/>
        <v/>
      </c>
      <c r="AC48" s="126" t="str">
        <f t="shared" ca="1" si="41"/>
        <v/>
      </c>
      <c r="AD48" s="126" t="str">
        <f t="shared" ca="1" si="41"/>
        <v/>
      </c>
      <c r="AE48" s="126" t="str">
        <f t="shared" ca="1" si="41"/>
        <v/>
      </c>
      <c r="AF48" s="126" t="str">
        <f t="shared" ca="1" si="41"/>
        <v/>
      </c>
      <c r="AG48" s="126" t="str">
        <f t="shared" ca="1" si="41"/>
        <v/>
      </c>
      <c r="AH48" s="126" t="str">
        <f t="shared" ca="1" si="42"/>
        <v/>
      </c>
      <c r="AI48" s="126" t="str">
        <f t="shared" ca="1" si="42"/>
        <v/>
      </c>
      <c r="AJ48" s="126" t="str">
        <f t="shared" ca="1" si="42"/>
        <v/>
      </c>
      <c r="AK48" s="126" t="str">
        <f t="shared" ca="1" si="42"/>
        <v/>
      </c>
      <c r="AL48" s="126" t="str">
        <f t="shared" ca="1" si="42"/>
        <v/>
      </c>
      <c r="AM48" s="126" t="str">
        <f t="shared" ca="1" si="42"/>
        <v/>
      </c>
      <c r="AN48" s="126" t="str">
        <f t="shared" ca="1" si="42"/>
        <v/>
      </c>
      <c r="AO48" s="126" t="str">
        <f t="shared" ca="1" si="42"/>
        <v/>
      </c>
      <c r="AP48" s="126" t="str">
        <f t="shared" ca="1" si="42"/>
        <v/>
      </c>
      <c r="AQ48" s="126" t="str">
        <f t="shared" ca="1" si="42"/>
        <v/>
      </c>
      <c r="AR48" s="126" t="str">
        <f t="shared" ca="1" si="43"/>
        <v/>
      </c>
      <c r="AS48" s="126" t="str">
        <f t="shared" ca="1" si="43"/>
        <v/>
      </c>
      <c r="AT48" s="126" t="str">
        <f t="shared" ca="1" si="43"/>
        <v/>
      </c>
      <c r="AU48" s="126" t="str">
        <f t="shared" ca="1" si="43"/>
        <v/>
      </c>
      <c r="AV48" s="126" t="str">
        <f t="shared" ca="1" si="43"/>
        <v/>
      </c>
      <c r="AW48" s="126" t="str">
        <f t="shared" ca="1" si="43"/>
        <v/>
      </c>
      <c r="AX48" s="126" t="str">
        <f t="shared" ca="1" si="43"/>
        <v/>
      </c>
      <c r="AY48" s="126" t="str">
        <f t="shared" ca="1" si="43"/>
        <v/>
      </c>
      <c r="AZ48" s="126" t="str">
        <f t="shared" ca="1" si="43"/>
        <v/>
      </c>
      <c r="BA48" s="126" t="str">
        <f t="shared" ca="1" si="43"/>
        <v/>
      </c>
      <c r="BB48" s="126" t="str">
        <f t="shared" ca="1" si="44"/>
        <v/>
      </c>
      <c r="BC48" s="126" t="str">
        <f t="shared" ca="1" si="44"/>
        <v/>
      </c>
      <c r="BD48" s="126" t="str">
        <f t="shared" si="44"/>
        <v/>
      </c>
      <c r="BE48" s="126" t="str">
        <f t="shared" si="44"/>
        <v/>
      </c>
      <c r="BF48" s="126" t="str">
        <f t="shared" si="44"/>
        <v/>
      </c>
      <c r="BG48" s="126" t="str">
        <f t="shared" si="44"/>
        <v/>
      </c>
      <c r="BH48" s="126" t="str">
        <f t="shared" si="44"/>
        <v/>
      </c>
      <c r="BI48" s="126" t="str">
        <f t="shared" si="44"/>
        <v/>
      </c>
      <c r="BJ48" s="126" t="str">
        <f t="shared" si="44"/>
        <v/>
      </c>
      <c r="BK48" s="126" t="str">
        <f t="shared" si="44"/>
        <v/>
      </c>
      <c r="BL48" s="126" t="str">
        <f t="shared" si="45"/>
        <v/>
      </c>
      <c r="BM48" s="126" t="str">
        <f t="shared" si="45"/>
        <v/>
      </c>
      <c r="BN48" s="126" t="str">
        <f t="shared" si="45"/>
        <v/>
      </c>
      <c r="BO48" s="126" t="str">
        <f t="shared" si="45"/>
        <v/>
      </c>
      <c r="BP48" s="126" t="str">
        <f t="shared" si="45"/>
        <v/>
      </c>
      <c r="BQ48" s="126" t="str">
        <f t="shared" si="45"/>
        <v/>
      </c>
      <c r="BR48" s="126" t="str">
        <f t="shared" si="45"/>
        <v/>
      </c>
      <c r="BS48" s="126" t="str">
        <f t="shared" si="45"/>
        <v/>
      </c>
      <c r="BT48" s="126" t="str">
        <f t="shared" si="45"/>
        <v/>
      </c>
      <c r="BU48" s="126" t="str">
        <f t="shared" si="45"/>
        <v/>
      </c>
      <c r="BV48" s="194"/>
      <c r="BW48" s="194"/>
      <c r="BX48" s="194"/>
      <c r="BZ48" s="116" t="s">
        <v>265</v>
      </c>
      <c r="CA48" s="116" t="s">
        <v>92</v>
      </c>
      <c r="CB48" s="113">
        <f t="shared" si="11"/>
        <v>42</v>
      </c>
      <c r="CC48" s="116">
        <f t="shared" ca="1" si="12"/>
        <v>0</v>
      </c>
      <c r="CD48" s="117">
        <f t="shared" ca="1" si="39"/>
        <v>0</v>
      </c>
      <c r="CE48" s="117">
        <f t="shared" ca="1" si="39"/>
        <v>0</v>
      </c>
      <c r="CF48" s="117">
        <f t="shared" ca="1" si="39"/>
        <v>0</v>
      </c>
      <c r="CG48" s="117">
        <f t="shared" ca="1" si="39"/>
        <v>0</v>
      </c>
      <c r="CH48" s="117">
        <f t="shared" ca="1" si="9"/>
        <v>0</v>
      </c>
      <c r="CI48" s="117">
        <f t="shared" ca="1" si="10"/>
        <v>0</v>
      </c>
      <c r="CJ48" s="127" cm="1">
        <f t="array" aca="1" ref="CJ48" ca="1">IFERROR(AVERAGE(IF(CD48:CG48&gt;1,CD48:CG48)),0)</f>
        <v>0</v>
      </c>
      <c r="CK48" s="127">
        <f ca="1">CJ48+(COUNTIFS($CJ$5:$CJ48,CJ48)-1)*0.00001</f>
        <v>8.0000000000000007E-5</v>
      </c>
      <c r="CL48" s="127">
        <f t="shared" ca="1" si="14"/>
        <v>1.8000000000000001E-4</v>
      </c>
      <c r="CM48" s="140">
        <f t="shared" ca="1" si="15"/>
        <v>0</v>
      </c>
      <c r="CN48" s="120">
        <f t="shared" ca="1" si="16"/>
        <v>0</v>
      </c>
      <c r="CO48" s="113"/>
      <c r="CP48" s="113"/>
      <c r="CQ48" s="113"/>
      <c r="CR48" s="115"/>
      <c r="CT48" s="117">
        <f ca="1">'ANVA-MDS Sin Fung.'!CI48+'ANVA-MDS Con Fung.'!CI48</f>
        <v>0</v>
      </c>
      <c r="CU48" s="115"/>
      <c r="CV48" s="115"/>
    </row>
    <row r="49" spans="1:100" ht="12.75" customHeight="1" x14ac:dyDescent="0.25">
      <c r="A49" s="204">
        <v>1</v>
      </c>
      <c r="K49" s="101">
        <f t="shared" si="17"/>
        <v>43</v>
      </c>
      <c r="L49" s="125">
        <f t="shared" ca="1" si="37"/>
        <v>0</v>
      </c>
      <c r="M49" s="126">
        <f t="shared" ca="1" si="38"/>
        <v>1.7000000000000001E-4</v>
      </c>
      <c r="N49" s="126" t="str">
        <f t="shared" ca="1" si="40"/>
        <v/>
      </c>
      <c r="O49" s="126" t="str">
        <f t="shared" ca="1" si="40"/>
        <v/>
      </c>
      <c r="P49" s="126" t="str">
        <f t="shared" ca="1" si="40"/>
        <v/>
      </c>
      <c r="Q49" s="126" t="str">
        <f t="shared" ca="1" si="40"/>
        <v/>
      </c>
      <c r="R49" s="126" t="str">
        <f t="shared" ca="1" si="40"/>
        <v/>
      </c>
      <c r="S49" s="126" t="str">
        <f t="shared" ca="1" si="40"/>
        <v/>
      </c>
      <c r="T49" s="126" t="str">
        <f t="shared" ca="1" si="40"/>
        <v/>
      </c>
      <c r="U49" s="126" t="str">
        <f t="shared" ca="1" si="40"/>
        <v/>
      </c>
      <c r="V49" s="126" t="str">
        <f t="shared" ca="1" si="40"/>
        <v/>
      </c>
      <c r="W49" s="126" t="str">
        <f t="shared" ca="1" si="40"/>
        <v/>
      </c>
      <c r="X49" s="126" t="str">
        <f t="shared" ca="1" si="41"/>
        <v/>
      </c>
      <c r="Y49" s="126" t="str">
        <f t="shared" ca="1" si="41"/>
        <v/>
      </c>
      <c r="Z49" s="126" t="str">
        <f t="shared" ca="1" si="41"/>
        <v/>
      </c>
      <c r="AA49" s="126" t="str">
        <f t="shared" ca="1" si="41"/>
        <v/>
      </c>
      <c r="AB49" s="126" t="str">
        <f t="shared" ca="1" si="41"/>
        <v/>
      </c>
      <c r="AC49" s="126" t="str">
        <f t="shared" ca="1" si="41"/>
        <v/>
      </c>
      <c r="AD49" s="126" t="str">
        <f t="shared" ca="1" si="41"/>
        <v/>
      </c>
      <c r="AE49" s="126" t="str">
        <f t="shared" ca="1" si="41"/>
        <v/>
      </c>
      <c r="AF49" s="126" t="str">
        <f t="shared" ca="1" si="41"/>
        <v/>
      </c>
      <c r="AG49" s="126" t="str">
        <f t="shared" ca="1" si="41"/>
        <v/>
      </c>
      <c r="AH49" s="126" t="str">
        <f t="shared" ca="1" si="42"/>
        <v/>
      </c>
      <c r="AI49" s="126" t="str">
        <f t="shared" ca="1" si="42"/>
        <v/>
      </c>
      <c r="AJ49" s="126" t="str">
        <f t="shared" ca="1" si="42"/>
        <v/>
      </c>
      <c r="AK49" s="126" t="str">
        <f t="shared" ca="1" si="42"/>
        <v/>
      </c>
      <c r="AL49" s="126" t="str">
        <f t="shared" ca="1" si="42"/>
        <v/>
      </c>
      <c r="AM49" s="126" t="str">
        <f t="shared" ca="1" si="42"/>
        <v/>
      </c>
      <c r="AN49" s="126" t="str">
        <f t="shared" ca="1" si="42"/>
        <v/>
      </c>
      <c r="AO49" s="126" t="str">
        <f t="shared" ca="1" si="42"/>
        <v/>
      </c>
      <c r="AP49" s="126" t="str">
        <f t="shared" ca="1" si="42"/>
        <v/>
      </c>
      <c r="AQ49" s="126" t="str">
        <f t="shared" ca="1" si="42"/>
        <v/>
      </c>
      <c r="AR49" s="126" t="str">
        <f t="shared" ca="1" si="43"/>
        <v/>
      </c>
      <c r="AS49" s="126" t="str">
        <f t="shared" ca="1" si="43"/>
        <v/>
      </c>
      <c r="AT49" s="126" t="str">
        <f t="shared" ca="1" si="43"/>
        <v/>
      </c>
      <c r="AU49" s="126" t="str">
        <f t="shared" ca="1" si="43"/>
        <v/>
      </c>
      <c r="AV49" s="126" t="str">
        <f t="shared" ca="1" si="43"/>
        <v/>
      </c>
      <c r="AW49" s="126" t="str">
        <f t="shared" ca="1" si="43"/>
        <v/>
      </c>
      <c r="AX49" s="126" t="str">
        <f t="shared" ca="1" si="43"/>
        <v/>
      </c>
      <c r="AY49" s="126" t="str">
        <f t="shared" ca="1" si="43"/>
        <v/>
      </c>
      <c r="AZ49" s="126" t="str">
        <f t="shared" ca="1" si="43"/>
        <v/>
      </c>
      <c r="BA49" s="126" t="str">
        <f t="shared" ca="1" si="43"/>
        <v/>
      </c>
      <c r="BB49" s="126" t="str">
        <f t="shared" ca="1" si="44"/>
        <v/>
      </c>
      <c r="BC49" s="126" t="str">
        <f t="shared" ca="1" si="44"/>
        <v/>
      </c>
      <c r="BD49" s="126" t="str">
        <f t="shared" ca="1" si="44"/>
        <v/>
      </c>
      <c r="BE49" s="126" t="str">
        <f t="shared" si="44"/>
        <v/>
      </c>
      <c r="BF49" s="126" t="str">
        <f t="shared" si="44"/>
        <v/>
      </c>
      <c r="BG49" s="126" t="str">
        <f t="shared" si="44"/>
        <v/>
      </c>
      <c r="BH49" s="126" t="str">
        <f t="shared" si="44"/>
        <v/>
      </c>
      <c r="BI49" s="126" t="str">
        <f t="shared" si="44"/>
        <v/>
      </c>
      <c r="BJ49" s="126" t="str">
        <f t="shared" si="44"/>
        <v/>
      </c>
      <c r="BK49" s="126" t="str">
        <f t="shared" si="44"/>
        <v/>
      </c>
      <c r="BL49" s="126" t="str">
        <f t="shared" si="45"/>
        <v/>
      </c>
      <c r="BM49" s="126" t="str">
        <f t="shared" si="45"/>
        <v/>
      </c>
      <c r="BN49" s="126" t="str">
        <f t="shared" si="45"/>
        <v/>
      </c>
      <c r="BO49" s="126" t="str">
        <f t="shared" si="45"/>
        <v/>
      </c>
      <c r="BP49" s="126" t="str">
        <f t="shared" si="45"/>
        <v/>
      </c>
      <c r="BQ49" s="126" t="str">
        <f t="shared" si="45"/>
        <v/>
      </c>
      <c r="BR49" s="126" t="str">
        <f t="shared" si="45"/>
        <v/>
      </c>
      <c r="BS49" s="126" t="str">
        <f t="shared" si="45"/>
        <v/>
      </c>
      <c r="BT49" s="126" t="str">
        <f t="shared" si="45"/>
        <v/>
      </c>
      <c r="BU49" s="126" t="str">
        <f t="shared" si="45"/>
        <v/>
      </c>
      <c r="BV49" s="194"/>
      <c r="BW49" s="194"/>
      <c r="BX49" s="194"/>
      <c r="BZ49" s="116" t="s">
        <v>265</v>
      </c>
      <c r="CA49" s="116" t="s">
        <v>92</v>
      </c>
      <c r="CB49" s="113">
        <f t="shared" si="11"/>
        <v>43</v>
      </c>
      <c r="CC49" s="116">
        <f t="shared" ca="1" si="12"/>
        <v>0</v>
      </c>
      <c r="CD49" s="117">
        <f t="shared" ca="1" si="39"/>
        <v>0</v>
      </c>
      <c r="CE49" s="117">
        <f t="shared" ca="1" si="39"/>
        <v>0</v>
      </c>
      <c r="CF49" s="117">
        <f t="shared" ca="1" si="39"/>
        <v>0</v>
      </c>
      <c r="CG49" s="117">
        <f t="shared" ca="1" si="39"/>
        <v>0</v>
      </c>
      <c r="CH49" s="117">
        <f t="shared" ca="1" si="9"/>
        <v>0</v>
      </c>
      <c r="CI49" s="117">
        <f t="shared" ca="1" si="10"/>
        <v>0</v>
      </c>
      <c r="CJ49" s="127" cm="1">
        <f t="array" aca="1" ref="CJ49" ca="1">IFERROR(AVERAGE(IF(CD49:CG49&gt;1,CD49:CG49)),0)</f>
        <v>0</v>
      </c>
      <c r="CK49" s="127">
        <f ca="1">CJ49+(COUNTIFS($CJ$5:$CJ49,CJ49)-1)*0.00001</f>
        <v>9.0000000000000006E-5</v>
      </c>
      <c r="CL49" s="127">
        <f t="shared" ca="1" si="14"/>
        <v>1.7000000000000001E-4</v>
      </c>
      <c r="CM49" s="140">
        <f t="shared" ca="1" si="15"/>
        <v>0</v>
      </c>
      <c r="CN49" s="120">
        <f t="shared" ca="1" si="16"/>
        <v>0</v>
      </c>
      <c r="CO49" s="113"/>
      <c r="CP49" s="113"/>
      <c r="CQ49" s="113"/>
      <c r="CR49" s="115"/>
      <c r="CT49" s="117">
        <f ca="1">'ANVA-MDS Sin Fung.'!CI49+'ANVA-MDS Con Fung.'!CI49</f>
        <v>0</v>
      </c>
      <c r="CU49" s="115"/>
      <c r="CV49" s="115"/>
    </row>
    <row r="50" spans="1:100" ht="12.75" customHeight="1" x14ac:dyDescent="0.25">
      <c r="A50" s="204">
        <v>1</v>
      </c>
      <c r="K50" s="101">
        <f t="shared" si="17"/>
        <v>44</v>
      </c>
      <c r="L50" s="125">
        <f t="shared" ca="1" si="37"/>
        <v>0</v>
      </c>
      <c r="M50" s="126">
        <f t="shared" ca="1" si="38"/>
        <v>1.6000000000000001E-4</v>
      </c>
      <c r="N50" s="126" t="str">
        <f t="shared" ca="1" si="40"/>
        <v/>
      </c>
      <c r="O50" s="126" t="str">
        <f t="shared" ca="1" si="40"/>
        <v/>
      </c>
      <c r="P50" s="126" t="str">
        <f t="shared" ca="1" si="40"/>
        <v/>
      </c>
      <c r="Q50" s="126" t="str">
        <f t="shared" ca="1" si="40"/>
        <v/>
      </c>
      <c r="R50" s="126" t="str">
        <f t="shared" ca="1" si="40"/>
        <v/>
      </c>
      <c r="S50" s="126" t="str">
        <f t="shared" ca="1" si="40"/>
        <v/>
      </c>
      <c r="T50" s="126" t="str">
        <f t="shared" ca="1" si="40"/>
        <v/>
      </c>
      <c r="U50" s="126" t="str">
        <f t="shared" ca="1" si="40"/>
        <v/>
      </c>
      <c r="V50" s="126" t="str">
        <f t="shared" ca="1" si="40"/>
        <v/>
      </c>
      <c r="W50" s="126" t="str">
        <f t="shared" ca="1" si="40"/>
        <v/>
      </c>
      <c r="X50" s="126" t="str">
        <f t="shared" ca="1" si="41"/>
        <v/>
      </c>
      <c r="Y50" s="126" t="str">
        <f t="shared" ca="1" si="41"/>
        <v/>
      </c>
      <c r="Z50" s="126" t="str">
        <f t="shared" ca="1" si="41"/>
        <v/>
      </c>
      <c r="AA50" s="126" t="str">
        <f t="shared" ca="1" si="41"/>
        <v/>
      </c>
      <c r="AB50" s="126" t="str">
        <f t="shared" ca="1" si="41"/>
        <v/>
      </c>
      <c r="AC50" s="126" t="str">
        <f t="shared" ca="1" si="41"/>
        <v/>
      </c>
      <c r="AD50" s="126" t="str">
        <f t="shared" ca="1" si="41"/>
        <v/>
      </c>
      <c r="AE50" s="126" t="str">
        <f t="shared" ca="1" si="41"/>
        <v/>
      </c>
      <c r="AF50" s="126" t="str">
        <f t="shared" ca="1" si="41"/>
        <v/>
      </c>
      <c r="AG50" s="126" t="str">
        <f t="shared" ca="1" si="41"/>
        <v/>
      </c>
      <c r="AH50" s="126" t="str">
        <f t="shared" ca="1" si="42"/>
        <v/>
      </c>
      <c r="AI50" s="126" t="str">
        <f t="shared" ca="1" si="42"/>
        <v/>
      </c>
      <c r="AJ50" s="126" t="str">
        <f t="shared" ca="1" si="42"/>
        <v/>
      </c>
      <c r="AK50" s="126" t="str">
        <f t="shared" ca="1" si="42"/>
        <v/>
      </c>
      <c r="AL50" s="126" t="str">
        <f t="shared" ca="1" si="42"/>
        <v/>
      </c>
      <c r="AM50" s="126" t="str">
        <f t="shared" ca="1" si="42"/>
        <v/>
      </c>
      <c r="AN50" s="126" t="str">
        <f t="shared" ca="1" si="42"/>
        <v/>
      </c>
      <c r="AO50" s="126" t="str">
        <f t="shared" ca="1" si="42"/>
        <v/>
      </c>
      <c r="AP50" s="126" t="str">
        <f t="shared" ca="1" si="42"/>
        <v/>
      </c>
      <c r="AQ50" s="126" t="str">
        <f t="shared" ca="1" si="42"/>
        <v/>
      </c>
      <c r="AR50" s="126" t="str">
        <f t="shared" ca="1" si="43"/>
        <v/>
      </c>
      <c r="AS50" s="126" t="str">
        <f t="shared" ca="1" si="43"/>
        <v/>
      </c>
      <c r="AT50" s="126" t="str">
        <f t="shared" ca="1" si="43"/>
        <v/>
      </c>
      <c r="AU50" s="126" t="str">
        <f t="shared" ca="1" si="43"/>
        <v/>
      </c>
      <c r="AV50" s="126" t="str">
        <f t="shared" ca="1" si="43"/>
        <v/>
      </c>
      <c r="AW50" s="126" t="str">
        <f t="shared" ca="1" si="43"/>
        <v/>
      </c>
      <c r="AX50" s="126" t="str">
        <f t="shared" ca="1" si="43"/>
        <v/>
      </c>
      <c r="AY50" s="126" t="str">
        <f t="shared" ca="1" si="43"/>
        <v/>
      </c>
      <c r="AZ50" s="126" t="str">
        <f t="shared" ca="1" si="43"/>
        <v/>
      </c>
      <c r="BA50" s="126" t="str">
        <f t="shared" ca="1" si="43"/>
        <v/>
      </c>
      <c r="BB50" s="126" t="str">
        <f t="shared" ca="1" si="44"/>
        <v/>
      </c>
      <c r="BC50" s="126" t="str">
        <f t="shared" ca="1" si="44"/>
        <v/>
      </c>
      <c r="BD50" s="126" t="str">
        <f t="shared" ca="1" si="44"/>
        <v/>
      </c>
      <c r="BE50" s="126" t="str">
        <f t="shared" ca="1" si="44"/>
        <v/>
      </c>
      <c r="BF50" s="126" t="str">
        <f t="shared" si="44"/>
        <v/>
      </c>
      <c r="BG50" s="126" t="str">
        <f t="shared" si="44"/>
        <v/>
      </c>
      <c r="BH50" s="126" t="str">
        <f t="shared" si="44"/>
        <v/>
      </c>
      <c r="BI50" s="126" t="str">
        <f t="shared" si="44"/>
        <v/>
      </c>
      <c r="BJ50" s="126" t="str">
        <f t="shared" si="44"/>
        <v/>
      </c>
      <c r="BK50" s="126" t="str">
        <f t="shared" si="44"/>
        <v/>
      </c>
      <c r="BL50" s="126" t="str">
        <f t="shared" si="45"/>
        <v/>
      </c>
      <c r="BM50" s="126" t="str">
        <f t="shared" si="45"/>
        <v/>
      </c>
      <c r="BN50" s="126" t="str">
        <f t="shared" si="45"/>
        <v/>
      </c>
      <c r="BO50" s="126" t="str">
        <f t="shared" si="45"/>
        <v/>
      </c>
      <c r="BP50" s="126" t="str">
        <f t="shared" si="45"/>
        <v/>
      </c>
      <c r="BQ50" s="126" t="str">
        <f t="shared" si="45"/>
        <v/>
      </c>
      <c r="BR50" s="126" t="str">
        <f t="shared" si="45"/>
        <v/>
      </c>
      <c r="BS50" s="126" t="str">
        <f t="shared" si="45"/>
        <v/>
      </c>
      <c r="BT50" s="126" t="str">
        <f t="shared" si="45"/>
        <v/>
      </c>
      <c r="BU50" s="126" t="str">
        <f t="shared" si="45"/>
        <v/>
      </c>
      <c r="BV50" s="194"/>
      <c r="BW50" s="194"/>
      <c r="BX50" s="194"/>
      <c r="BZ50" s="116" t="s">
        <v>265</v>
      </c>
      <c r="CA50" s="116" t="s">
        <v>92</v>
      </c>
      <c r="CB50" s="113">
        <f t="shared" si="11"/>
        <v>44</v>
      </c>
      <c r="CC50" s="116">
        <f t="shared" ca="1" si="12"/>
        <v>0</v>
      </c>
      <c r="CD50" s="117">
        <f t="shared" ca="1" si="39"/>
        <v>0</v>
      </c>
      <c r="CE50" s="117">
        <f t="shared" ca="1" si="39"/>
        <v>0</v>
      </c>
      <c r="CF50" s="117">
        <f t="shared" ca="1" si="39"/>
        <v>0</v>
      </c>
      <c r="CG50" s="117">
        <f t="shared" ca="1" si="39"/>
        <v>0</v>
      </c>
      <c r="CH50" s="117">
        <f t="shared" ca="1" si="9"/>
        <v>0</v>
      </c>
      <c r="CI50" s="117">
        <f t="shared" ca="1" si="10"/>
        <v>0</v>
      </c>
      <c r="CJ50" s="127" cm="1">
        <f t="array" aca="1" ref="CJ50" ca="1">IFERROR(AVERAGE(IF(CD50:CG50&gt;1,CD50:CG50)),0)</f>
        <v>0</v>
      </c>
      <c r="CK50" s="127">
        <f ca="1">CJ50+(COUNTIFS($CJ$5:$CJ50,CJ50)-1)*0.00001</f>
        <v>1E-4</v>
      </c>
      <c r="CL50" s="127">
        <f t="shared" ca="1" si="14"/>
        <v>1.6000000000000001E-4</v>
      </c>
      <c r="CM50" s="140">
        <f t="shared" ca="1" si="15"/>
        <v>0</v>
      </c>
      <c r="CN50" s="120">
        <f t="shared" ca="1" si="16"/>
        <v>0</v>
      </c>
      <c r="CO50" s="113"/>
      <c r="CP50" s="113"/>
      <c r="CQ50" s="113"/>
      <c r="CR50" s="115"/>
      <c r="CT50" s="117">
        <f ca="1">'ANVA-MDS Sin Fung.'!CI50+'ANVA-MDS Con Fung.'!CI50</f>
        <v>0</v>
      </c>
      <c r="CU50" s="115"/>
      <c r="CV50" s="115"/>
    </row>
    <row r="51" spans="1:100" ht="12.75" customHeight="1" x14ac:dyDescent="0.25">
      <c r="A51" s="204">
        <v>1</v>
      </c>
      <c r="K51" s="101">
        <f t="shared" si="17"/>
        <v>45</v>
      </c>
      <c r="L51" s="125">
        <f t="shared" ca="1" si="37"/>
        <v>0</v>
      </c>
      <c r="M51" s="126">
        <f t="shared" ca="1" si="38"/>
        <v>1.5000000000000001E-4</v>
      </c>
      <c r="N51" s="126" t="str">
        <f t="shared" ca="1" si="40"/>
        <v/>
      </c>
      <c r="O51" s="126" t="str">
        <f t="shared" ca="1" si="40"/>
        <v/>
      </c>
      <c r="P51" s="126" t="str">
        <f t="shared" ca="1" si="40"/>
        <v/>
      </c>
      <c r="Q51" s="126" t="str">
        <f t="shared" ca="1" si="40"/>
        <v/>
      </c>
      <c r="R51" s="126" t="str">
        <f t="shared" ca="1" si="40"/>
        <v/>
      </c>
      <c r="S51" s="126" t="str">
        <f t="shared" ca="1" si="40"/>
        <v/>
      </c>
      <c r="T51" s="126" t="str">
        <f t="shared" ca="1" si="40"/>
        <v/>
      </c>
      <c r="U51" s="126" t="str">
        <f t="shared" ca="1" si="40"/>
        <v/>
      </c>
      <c r="V51" s="126" t="str">
        <f t="shared" ca="1" si="40"/>
        <v/>
      </c>
      <c r="W51" s="126" t="str">
        <f t="shared" ca="1" si="40"/>
        <v/>
      </c>
      <c r="X51" s="126" t="str">
        <f t="shared" ca="1" si="41"/>
        <v/>
      </c>
      <c r="Y51" s="126" t="str">
        <f t="shared" ca="1" si="41"/>
        <v/>
      </c>
      <c r="Z51" s="126" t="str">
        <f t="shared" ca="1" si="41"/>
        <v/>
      </c>
      <c r="AA51" s="126" t="str">
        <f t="shared" ca="1" si="41"/>
        <v/>
      </c>
      <c r="AB51" s="126" t="str">
        <f t="shared" ca="1" si="41"/>
        <v/>
      </c>
      <c r="AC51" s="126" t="str">
        <f t="shared" ca="1" si="41"/>
        <v/>
      </c>
      <c r="AD51" s="126" t="str">
        <f t="shared" ca="1" si="41"/>
        <v/>
      </c>
      <c r="AE51" s="126" t="str">
        <f t="shared" ca="1" si="41"/>
        <v/>
      </c>
      <c r="AF51" s="126" t="str">
        <f t="shared" ca="1" si="41"/>
        <v/>
      </c>
      <c r="AG51" s="126" t="str">
        <f t="shared" ca="1" si="41"/>
        <v/>
      </c>
      <c r="AH51" s="126" t="str">
        <f t="shared" ca="1" si="42"/>
        <v/>
      </c>
      <c r="AI51" s="126" t="str">
        <f t="shared" ca="1" si="42"/>
        <v/>
      </c>
      <c r="AJ51" s="126" t="str">
        <f t="shared" ca="1" si="42"/>
        <v/>
      </c>
      <c r="AK51" s="126" t="str">
        <f t="shared" ca="1" si="42"/>
        <v/>
      </c>
      <c r="AL51" s="126" t="str">
        <f t="shared" ca="1" si="42"/>
        <v/>
      </c>
      <c r="AM51" s="126" t="str">
        <f t="shared" ca="1" si="42"/>
        <v/>
      </c>
      <c r="AN51" s="126" t="str">
        <f t="shared" ca="1" si="42"/>
        <v/>
      </c>
      <c r="AO51" s="126" t="str">
        <f t="shared" ca="1" si="42"/>
        <v/>
      </c>
      <c r="AP51" s="126" t="str">
        <f t="shared" ca="1" si="42"/>
        <v/>
      </c>
      <c r="AQ51" s="126" t="str">
        <f t="shared" ca="1" si="42"/>
        <v/>
      </c>
      <c r="AR51" s="126" t="str">
        <f t="shared" ca="1" si="43"/>
        <v/>
      </c>
      <c r="AS51" s="126" t="str">
        <f t="shared" ca="1" si="43"/>
        <v/>
      </c>
      <c r="AT51" s="126" t="str">
        <f t="shared" ca="1" si="43"/>
        <v/>
      </c>
      <c r="AU51" s="126" t="str">
        <f t="shared" ca="1" si="43"/>
        <v/>
      </c>
      <c r="AV51" s="126" t="str">
        <f t="shared" ca="1" si="43"/>
        <v/>
      </c>
      <c r="AW51" s="126" t="str">
        <f t="shared" ca="1" si="43"/>
        <v/>
      </c>
      <c r="AX51" s="126" t="str">
        <f t="shared" ca="1" si="43"/>
        <v/>
      </c>
      <c r="AY51" s="126" t="str">
        <f t="shared" ca="1" si="43"/>
        <v/>
      </c>
      <c r="AZ51" s="126" t="str">
        <f t="shared" ca="1" si="43"/>
        <v/>
      </c>
      <c r="BA51" s="126" t="str">
        <f t="shared" ca="1" si="43"/>
        <v/>
      </c>
      <c r="BB51" s="126" t="str">
        <f t="shared" ca="1" si="44"/>
        <v/>
      </c>
      <c r="BC51" s="126" t="str">
        <f t="shared" ca="1" si="44"/>
        <v/>
      </c>
      <c r="BD51" s="126" t="str">
        <f t="shared" ca="1" si="44"/>
        <v/>
      </c>
      <c r="BE51" s="126" t="str">
        <f t="shared" ca="1" si="44"/>
        <v/>
      </c>
      <c r="BF51" s="126" t="str">
        <f t="shared" ca="1" si="44"/>
        <v/>
      </c>
      <c r="BG51" s="126" t="str">
        <f t="shared" si="44"/>
        <v/>
      </c>
      <c r="BH51" s="126" t="str">
        <f t="shared" si="44"/>
        <v/>
      </c>
      <c r="BI51" s="126" t="str">
        <f t="shared" si="44"/>
        <v/>
      </c>
      <c r="BJ51" s="126" t="str">
        <f t="shared" si="44"/>
        <v/>
      </c>
      <c r="BK51" s="126" t="str">
        <f t="shared" si="44"/>
        <v/>
      </c>
      <c r="BL51" s="126" t="str">
        <f t="shared" si="45"/>
        <v/>
      </c>
      <c r="BM51" s="126" t="str">
        <f t="shared" si="45"/>
        <v/>
      </c>
      <c r="BN51" s="126" t="str">
        <f t="shared" si="45"/>
        <v/>
      </c>
      <c r="BO51" s="126" t="str">
        <f t="shared" si="45"/>
        <v/>
      </c>
      <c r="BP51" s="126" t="str">
        <f t="shared" si="45"/>
        <v/>
      </c>
      <c r="BQ51" s="126" t="str">
        <f t="shared" si="45"/>
        <v/>
      </c>
      <c r="BR51" s="126" t="str">
        <f t="shared" si="45"/>
        <v/>
      </c>
      <c r="BS51" s="126" t="str">
        <f t="shared" si="45"/>
        <v/>
      </c>
      <c r="BT51" s="126" t="str">
        <f t="shared" si="45"/>
        <v/>
      </c>
      <c r="BU51" s="126" t="str">
        <f t="shared" si="45"/>
        <v/>
      </c>
      <c r="BV51" s="194"/>
      <c r="BW51" s="194"/>
      <c r="BX51" s="194"/>
      <c r="BZ51" s="116" t="s">
        <v>265</v>
      </c>
      <c r="CA51" s="116" t="s">
        <v>92</v>
      </c>
      <c r="CB51" s="113">
        <f t="shared" si="11"/>
        <v>45</v>
      </c>
      <c r="CC51" s="116">
        <f t="shared" ca="1" si="12"/>
        <v>0</v>
      </c>
      <c r="CD51" s="117">
        <f t="shared" ca="1" si="39"/>
        <v>0</v>
      </c>
      <c r="CE51" s="117">
        <f t="shared" ca="1" si="39"/>
        <v>0</v>
      </c>
      <c r="CF51" s="117">
        <f t="shared" ca="1" si="39"/>
        <v>0</v>
      </c>
      <c r="CG51" s="117">
        <f t="shared" ca="1" si="39"/>
        <v>0</v>
      </c>
      <c r="CH51" s="117">
        <f t="shared" ca="1" si="9"/>
        <v>0</v>
      </c>
      <c r="CI51" s="117">
        <f t="shared" ca="1" si="10"/>
        <v>0</v>
      </c>
      <c r="CJ51" s="127" cm="1">
        <f t="array" aca="1" ref="CJ51" ca="1">IFERROR(AVERAGE(IF(CD51:CG51&gt;1,CD51:CG51)),0)</f>
        <v>0</v>
      </c>
      <c r="CK51" s="127">
        <f ca="1">CJ51+(COUNTIFS($CJ$5:$CJ51,CJ51)-1)*0.00001</f>
        <v>1.1E-4</v>
      </c>
      <c r="CL51" s="127">
        <f t="shared" ca="1" si="14"/>
        <v>1.5000000000000001E-4</v>
      </c>
      <c r="CM51" s="140">
        <f t="shared" ca="1" si="15"/>
        <v>0</v>
      </c>
      <c r="CN51" s="120">
        <f t="shared" ca="1" si="16"/>
        <v>0</v>
      </c>
      <c r="CO51" s="113"/>
      <c r="CP51" s="113"/>
      <c r="CQ51" s="113"/>
      <c r="CR51" s="115"/>
      <c r="CT51" s="117">
        <f ca="1">'ANVA-MDS Sin Fung.'!CI51+'ANVA-MDS Con Fung.'!CI51</f>
        <v>0</v>
      </c>
      <c r="CU51" s="115"/>
      <c r="CV51" s="115"/>
    </row>
    <row r="52" spans="1:100" ht="12.75" customHeight="1" x14ac:dyDescent="0.25">
      <c r="A52" s="204">
        <v>1</v>
      </c>
      <c r="K52" s="101">
        <f t="shared" si="17"/>
        <v>46</v>
      </c>
      <c r="L52" s="125">
        <f t="shared" ca="1" si="37"/>
        <v>0</v>
      </c>
      <c r="M52" s="126">
        <f t="shared" ca="1" si="38"/>
        <v>1.4000000000000001E-4</v>
      </c>
      <c r="N52" s="126" t="str">
        <f t="shared" ca="1" si="40"/>
        <v/>
      </c>
      <c r="O52" s="126" t="str">
        <f t="shared" ca="1" si="40"/>
        <v/>
      </c>
      <c r="P52" s="126" t="str">
        <f t="shared" ca="1" si="40"/>
        <v/>
      </c>
      <c r="Q52" s="126" t="str">
        <f t="shared" ca="1" si="40"/>
        <v/>
      </c>
      <c r="R52" s="126" t="str">
        <f t="shared" ca="1" si="40"/>
        <v/>
      </c>
      <c r="S52" s="126" t="str">
        <f t="shared" ca="1" si="40"/>
        <v/>
      </c>
      <c r="T52" s="126" t="str">
        <f t="shared" ca="1" si="40"/>
        <v/>
      </c>
      <c r="U52" s="126" t="str">
        <f t="shared" ca="1" si="40"/>
        <v/>
      </c>
      <c r="V52" s="126" t="str">
        <f t="shared" ca="1" si="40"/>
        <v/>
      </c>
      <c r="W52" s="126" t="str">
        <f t="shared" ca="1" si="40"/>
        <v/>
      </c>
      <c r="X52" s="126" t="str">
        <f t="shared" ca="1" si="41"/>
        <v/>
      </c>
      <c r="Y52" s="126" t="str">
        <f t="shared" ca="1" si="41"/>
        <v/>
      </c>
      <c r="Z52" s="126" t="str">
        <f t="shared" ca="1" si="41"/>
        <v/>
      </c>
      <c r="AA52" s="126" t="str">
        <f t="shared" ca="1" si="41"/>
        <v/>
      </c>
      <c r="AB52" s="126" t="str">
        <f t="shared" ca="1" si="41"/>
        <v/>
      </c>
      <c r="AC52" s="126" t="str">
        <f t="shared" ca="1" si="41"/>
        <v/>
      </c>
      <c r="AD52" s="126" t="str">
        <f t="shared" ca="1" si="41"/>
        <v/>
      </c>
      <c r="AE52" s="126" t="str">
        <f t="shared" ca="1" si="41"/>
        <v/>
      </c>
      <c r="AF52" s="126" t="str">
        <f t="shared" ca="1" si="41"/>
        <v/>
      </c>
      <c r="AG52" s="126" t="str">
        <f t="shared" ca="1" si="41"/>
        <v/>
      </c>
      <c r="AH52" s="126" t="str">
        <f t="shared" ca="1" si="42"/>
        <v/>
      </c>
      <c r="AI52" s="126" t="str">
        <f t="shared" ca="1" si="42"/>
        <v/>
      </c>
      <c r="AJ52" s="126" t="str">
        <f t="shared" ca="1" si="42"/>
        <v/>
      </c>
      <c r="AK52" s="126" t="str">
        <f t="shared" ca="1" si="42"/>
        <v/>
      </c>
      <c r="AL52" s="126" t="str">
        <f t="shared" ca="1" si="42"/>
        <v/>
      </c>
      <c r="AM52" s="126" t="str">
        <f t="shared" ca="1" si="42"/>
        <v/>
      </c>
      <c r="AN52" s="126" t="str">
        <f t="shared" ca="1" si="42"/>
        <v/>
      </c>
      <c r="AO52" s="126" t="str">
        <f t="shared" ca="1" si="42"/>
        <v/>
      </c>
      <c r="AP52" s="126" t="str">
        <f t="shared" ca="1" si="42"/>
        <v/>
      </c>
      <c r="AQ52" s="126" t="str">
        <f t="shared" ca="1" si="42"/>
        <v/>
      </c>
      <c r="AR52" s="126" t="str">
        <f t="shared" ca="1" si="43"/>
        <v/>
      </c>
      <c r="AS52" s="126" t="str">
        <f t="shared" ca="1" si="43"/>
        <v/>
      </c>
      <c r="AT52" s="126" t="str">
        <f t="shared" ca="1" si="43"/>
        <v/>
      </c>
      <c r="AU52" s="126" t="str">
        <f t="shared" ca="1" si="43"/>
        <v/>
      </c>
      <c r="AV52" s="126" t="str">
        <f t="shared" ca="1" si="43"/>
        <v/>
      </c>
      <c r="AW52" s="126" t="str">
        <f t="shared" ca="1" si="43"/>
        <v/>
      </c>
      <c r="AX52" s="126" t="str">
        <f t="shared" ca="1" si="43"/>
        <v/>
      </c>
      <c r="AY52" s="126" t="str">
        <f t="shared" ca="1" si="43"/>
        <v/>
      </c>
      <c r="AZ52" s="126" t="str">
        <f t="shared" ca="1" si="43"/>
        <v/>
      </c>
      <c r="BA52" s="126" t="str">
        <f t="shared" ca="1" si="43"/>
        <v/>
      </c>
      <c r="BB52" s="126" t="str">
        <f t="shared" ca="1" si="44"/>
        <v/>
      </c>
      <c r="BC52" s="126" t="str">
        <f t="shared" ca="1" si="44"/>
        <v/>
      </c>
      <c r="BD52" s="126" t="str">
        <f t="shared" ca="1" si="44"/>
        <v/>
      </c>
      <c r="BE52" s="126" t="str">
        <f t="shared" ca="1" si="44"/>
        <v/>
      </c>
      <c r="BF52" s="126" t="str">
        <f t="shared" ca="1" si="44"/>
        <v/>
      </c>
      <c r="BG52" s="126" t="str">
        <f t="shared" ca="1" si="44"/>
        <v/>
      </c>
      <c r="BH52" s="126" t="str">
        <f t="shared" si="44"/>
        <v/>
      </c>
      <c r="BI52" s="126" t="str">
        <f t="shared" si="44"/>
        <v/>
      </c>
      <c r="BJ52" s="126" t="str">
        <f t="shared" si="44"/>
        <v/>
      </c>
      <c r="BK52" s="126" t="str">
        <f t="shared" si="44"/>
        <v/>
      </c>
      <c r="BL52" s="126" t="str">
        <f t="shared" si="45"/>
        <v/>
      </c>
      <c r="BM52" s="126" t="str">
        <f t="shared" si="45"/>
        <v/>
      </c>
      <c r="BN52" s="126" t="str">
        <f t="shared" si="45"/>
        <v/>
      </c>
      <c r="BO52" s="126" t="str">
        <f t="shared" si="45"/>
        <v/>
      </c>
      <c r="BP52" s="126" t="str">
        <f t="shared" si="45"/>
        <v/>
      </c>
      <c r="BQ52" s="126" t="str">
        <f t="shared" si="45"/>
        <v/>
      </c>
      <c r="BR52" s="126" t="str">
        <f t="shared" si="45"/>
        <v/>
      </c>
      <c r="BS52" s="126" t="str">
        <f t="shared" si="45"/>
        <v/>
      </c>
      <c r="BT52" s="126" t="str">
        <f t="shared" si="45"/>
        <v/>
      </c>
      <c r="BU52" s="126" t="str">
        <f t="shared" si="45"/>
        <v/>
      </c>
      <c r="BV52" s="194"/>
      <c r="BW52" s="194"/>
      <c r="BX52" s="194"/>
      <c r="BZ52" s="116" t="s">
        <v>265</v>
      </c>
      <c r="CA52" s="116" t="s">
        <v>92</v>
      </c>
      <c r="CB52" s="113">
        <f t="shared" si="11"/>
        <v>46</v>
      </c>
      <c r="CC52" s="116">
        <f t="shared" ca="1" si="12"/>
        <v>0</v>
      </c>
      <c r="CD52" s="117">
        <f t="shared" ca="1" si="39"/>
        <v>0</v>
      </c>
      <c r="CE52" s="117">
        <f t="shared" ca="1" si="39"/>
        <v>0</v>
      </c>
      <c r="CF52" s="117">
        <f t="shared" ca="1" si="39"/>
        <v>0</v>
      </c>
      <c r="CG52" s="117">
        <f t="shared" ca="1" si="39"/>
        <v>0</v>
      </c>
      <c r="CH52" s="117">
        <f t="shared" ca="1" si="9"/>
        <v>0</v>
      </c>
      <c r="CI52" s="117">
        <f t="shared" ca="1" si="10"/>
        <v>0</v>
      </c>
      <c r="CJ52" s="127" cm="1">
        <f t="array" aca="1" ref="CJ52" ca="1">IFERROR(AVERAGE(IF(CD52:CG52&gt;1,CD52:CG52)),0)</f>
        <v>0</v>
      </c>
      <c r="CK52" s="127">
        <f ca="1">CJ52+(COUNTIFS($CJ$5:$CJ52,CJ52)-1)*0.00001</f>
        <v>1.2000000000000002E-4</v>
      </c>
      <c r="CL52" s="127">
        <f t="shared" ca="1" si="14"/>
        <v>1.4000000000000001E-4</v>
      </c>
      <c r="CM52" s="140">
        <f t="shared" ca="1" si="15"/>
        <v>0</v>
      </c>
      <c r="CN52" s="120">
        <f t="shared" ca="1" si="16"/>
        <v>0</v>
      </c>
      <c r="CO52" s="113"/>
      <c r="CP52" s="113"/>
      <c r="CQ52" s="113"/>
      <c r="CR52" s="115"/>
      <c r="CT52" s="117">
        <f ca="1">'ANVA-MDS Sin Fung.'!CI52+'ANVA-MDS Con Fung.'!CI52</f>
        <v>0</v>
      </c>
      <c r="CU52" s="115"/>
      <c r="CV52" s="115"/>
    </row>
    <row r="53" spans="1:100" ht="12.75" customHeight="1" x14ac:dyDescent="0.25">
      <c r="A53" s="204">
        <v>1</v>
      </c>
      <c r="K53" s="101">
        <f t="shared" si="17"/>
        <v>47</v>
      </c>
      <c r="L53" s="125">
        <f t="shared" ca="1" si="37"/>
        <v>0</v>
      </c>
      <c r="M53" s="126">
        <f t="shared" ca="1" si="38"/>
        <v>1.3000000000000002E-4</v>
      </c>
      <c r="N53" s="126" t="str">
        <f t="shared" ca="1" si="40"/>
        <v/>
      </c>
      <c r="O53" s="126" t="str">
        <f t="shared" ca="1" si="40"/>
        <v/>
      </c>
      <c r="P53" s="126" t="str">
        <f t="shared" ca="1" si="40"/>
        <v/>
      </c>
      <c r="Q53" s="126" t="str">
        <f t="shared" ca="1" si="40"/>
        <v/>
      </c>
      <c r="R53" s="126" t="str">
        <f t="shared" ca="1" si="40"/>
        <v/>
      </c>
      <c r="S53" s="126" t="str">
        <f t="shared" ca="1" si="40"/>
        <v/>
      </c>
      <c r="T53" s="126" t="str">
        <f t="shared" ca="1" si="40"/>
        <v/>
      </c>
      <c r="U53" s="126" t="str">
        <f t="shared" ca="1" si="40"/>
        <v/>
      </c>
      <c r="V53" s="126" t="str">
        <f t="shared" ca="1" si="40"/>
        <v/>
      </c>
      <c r="W53" s="126" t="str">
        <f t="shared" ca="1" si="40"/>
        <v/>
      </c>
      <c r="X53" s="126" t="str">
        <f t="shared" ca="1" si="41"/>
        <v/>
      </c>
      <c r="Y53" s="126" t="str">
        <f t="shared" ca="1" si="41"/>
        <v/>
      </c>
      <c r="Z53" s="126" t="str">
        <f t="shared" ca="1" si="41"/>
        <v/>
      </c>
      <c r="AA53" s="126" t="str">
        <f t="shared" ca="1" si="41"/>
        <v/>
      </c>
      <c r="AB53" s="126" t="str">
        <f t="shared" ca="1" si="41"/>
        <v/>
      </c>
      <c r="AC53" s="126" t="str">
        <f t="shared" ca="1" si="41"/>
        <v/>
      </c>
      <c r="AD53" s="126" t="str">
        <f t="shared" ca="1" si="41"/>
        <v/>
      </c>
      <c r="AE53" s="126" t="str">
        <f t="shared" ca="1" si="41"/>
        <v/>
      </c>
      <c r="AF53" s="126" t="str">
        <f t="shared" ca="1" si="41"/>
        <v/>
      </c>
      <c r="AG53" s="126" t="str">
        <f t="shared" ca="1" si="41"/>
        <v/>
      </c>
      <c r="AH53" s="126" t="str">
        <f t="shared" ca="1" si="42"/>
        <v/>
      </c>
      <c r="AI53" s="126" t="str">
        <f t="shared" ca="1" si="42"/>
        <v/>
      </c>
      <c r="AJ53" s="126" t="str">
        <f t="shared" ca="1" si="42"/>
        <v/>
      </c>
      <c r="AK53" s="126" t="str">
        <f t="shared" ca="1" si="42"/>
        <v/>
      </c>
      <c r="AL53" s="126" t="str">
        <f t="shared" ca="1" si="42"/>
        <v/>
      </c>
      <c r="AM53" s="126" t="str">
        <f t="shared" ca="1" si="42"/>
        <v/>
      </c>
      <c r="AN53" s="126" t="str">
        <f t="shared" ca="1" si="42"/>
        <v/>
      </c>
      <c r="AO53" s="126" t="str">
        <f t="shared" ca="1" si="42"/>
        <v/>
      </c>
      <c r="AP53" s="126" t="str">
        <f t="shared" ca="1" si="42"/>
        <v/>
      </c>
      <c r="AQ53" s="126" t="str">
        <f t="shared" ca="1" si="42"/>
        <v/>
      </c>
      <c r="AR53" s="126" t="str">
        <f t="shared" ca="1" si="43"/>
        <v/>
      </c>
      <c r="AS53" s="126" t="str">
        <f t="shared" ca="1" si="43"/>
        <v/>
      </c>
      <c r="AT53" s="126" t="str">
        <f t="shared" ca="1" si="43"/>
        <v/>
      </c>
      <c r="AU53" s="126" t="str">
        <f t="shared" ca="1" si="43"/>
        <v/>
      </c>
      <c r="AV53" s="126" t="str">
        <f t="shared" ca="1" si="43"/>
        <v/>
      </c>
      <c r="AW53" s="126" t="str">
        <f t="shared" ca="1" si="43"/>
        <v/>
      </c>
      <c r="AX53" s="126" t="str">
        <f t="shared" ca="1" si="43"/>
        <v/>
      </c>
      <c r="AY53" s="126" t="str">
        <f t="shared" ca="1" si="43"/>
        <v/>
      </c>
      <c r="AZ53" s="126" t="str">
        <f t="shared" ca="1" si="43"/>
        <v/>
      </c>
      <c r="BA53" s="126" t="str">
        <f t="shared" ca="1" si="43"/>
        <v/>
      </c>
      <c r="BB53" s="126" t="str">
        <f t="shared" ca="1" si="44"/>
        <v/>
      </c>
      <c r="BC53" s="126" t="str">
        <f t="shared" ca="1" si="44"/>
        <v/>
      </c>
      <c r="BD53" s="126" t="str">
        <f t="shared" ca="1" si="44"/>
        <v/>
      </c>
      <c r="BE53" s="126" t="str">
        <f t="shared" ca="1" si="44"/>
        <v/>
      </c>
      <c r="BF53" s="126" t="str">
        <f t="shared" ca="1" si="44"/>
        <v/>
      </c>
      <c r="BG53" s="126" t="str">
        <f t="shared" ca="1" si="44"/>
        <v/>
      </c>
      <c r="BH53" s="126" t="str">
        <f t="shared" ca="1" si="44"/>
        <v/>
      </c>
      <c r="BI53" s="126" t="str">
        <f t="shared" si="44"/>
        <v/>
      </c>
      <c r="BJ53" s="126" t="str">
        <f t="shared" si="44"/>
        <v/>
      </c>
      <c r="BK53" s="126" t="str">
        <f t="shared" si="44"/>
        <v/>
      </c>
      <c r="BL53" s="126" t="str">
        <f t="shared" si="45"/>
        <v/>
      </c>
      <c r="BM53" s="126" t="str">
        <f t="shared" si="45"/>
        <v/>
      </c>
      <c r="BN53" s="126" t="str">
        <f t="shared" si="45"/>
        <v/>
      </c>
      <c r="BO53" s="126" t="str">
        <f t="shared" si="45"/>
        <v/>
      </c>
      <c r="BP53" s="126" t="str">
        <f t="shared" si="45"/>
        <v/>
      </c>
      <c r="BQ53" s="126" t="str">
        <f t="shared" si="45"/>
        <v/>
      </c>
      <c r="BR53" s="126" t="str">
        <f t="shared" si="45"/>
        <v/>
      </c>
      <c r="BS53" s="126" t="str">
        <f t="shared" si="45"/>
        <v/>
      </c>
      <c r="BT53" s="126" t="str">
        <f t="shared" si="45"/>
        <v/>
      </c>
      <c r="BU53" s="126" t="str">
        <f t="shared" si="45"/>
        <v/>
      </c>
      <c r="BV53" s="194"/>
      <c r="BW53" s="194"/>
      <c r="BX53" s="194"/>
      <c r="BZ53" s="116" t="s">
        <v>265</v>
      </c>
      <c r="CA53" s="116" t="s">
        <v>92</v>
      </c>
      <c r="CB53" s="113">
        <f t="shared" si="11"/>
        <v>47</v>
      </c>
      <c r="CC53" s="116">
        <f t="shared" ca="1" si="12"/>
        <v>0</v>
      </c>
      <c r="CD53" s="117">
        <f t="shared" ca="1" si="39"/>
        <v>0</v>
      </c>
      <c r="CE53" s="117">
        <f t="shared" ca="1" si="39"/>
        <v>0</v>
      </c>
      <c r="CF53" s="117">
        <f t="shared" ca="1" si="39"/>
        <v>0</v>
      </c>
      <c r="CG53" s="117">
        <f t="shared" ca="1" si="39"/>
        <v>0</v>
      </c>
      <c r="CH53" s="117">
        <f t="shared" ca="1" si="9"/>
        <v>0</v>
      </c>
      <c r="CI53" s="117">
        <f t="shared" ca="1" si="10"/>
        <v>0</v>
      </c>
      <c r="CJ53" s="127" cm="1">
        <f t="array" aca="1" ref="CJ53" ca="1">IFERROR(AVERAGE(IF(CD53:CG53&gt;1,CD53:CG53)),0)</f>
        <v>0</v>
      </c>
      <c r="CK53" s="127">
        <f ca="1">CJ53+(COUNTIFS($CJ$5:$CJ53,CJ53)-1)*0.00001</f>
        <v>1.3000000000000002E-4</v>
      </c>
      <c r="CL53" s="127">
        <f t="shared" ca="1" si="14"/>
        <v>1.3000000000000002E-4</v>
      </c>
      <c r="CM53" s="140">
        <f t="shared" ca="1" si="15"/>
        <v>0</v>
      </c>
      <c r="CN53" s="120">
        <f t="shared" ca="1" si="16"/>
        <v>0</v>
      </c>
      <c r="CO53" s="113"/>
      <c r="CP53" s="113"/>
      <c r="CQ53" s="113"/>
      <c r="CR53" s="115"/>
      <c r="CT53" s="117">
        <f ca="1">'ANVA-MDS Sin Fung.'!CI53+'ANVA-MDS Con Fung.'!CI53</f>
        <v>0</v>
      </c>
      <c r="CU53" s="115"/>
      <c r="CV53" s="115"/>
    </row>
    <row r="54" spans="1:100" ht="12.75" customHeight="1" x14ac:dyDescent="0.25">
      <c r="A54" s="204">
        <v>1</v>
      </c>
      <c r="K54" s="101">
        <f t="shared" si="17"/>
        <v>48</v>
      </c>
      <c r="L54" s="125">
        <f t="shared" ca="1" si="37"/>
        <v>0</v>
      </c>
      <c r="M54" s="126">
        <f t="shared" ca="1" si="38"/>
        <v>1.2000000000000002E-4</v>
      </c>
      <c r="N54" s="126" t="str">
        <f t="shared" ca="1" si="40"/>
        <v/>
      </c>
      <c r="O54" s="126" t="str">
        <f t="shared" ca="1" si="40"/>
        <v/>
      </c>
      <c r="P54" s="126" t="str">
        <f t="shared" ca="1" si="40"/>
        <v/>
      </c>
      <c r="Q54" s="126" t="str">
        <f t="shared" ca="1" si="40"/>
        <v/>
      </c>
      <c r="R54" s="126" t="str">
        <f t="shared" ca="1" si="40"/>
        <v/>
      </c>
      <c r="S54" s="126" t="str">
        <f t="shared" ca="1" si="40"/>
        <v/>
      </c>
      <c r="T54" s="126" t="str">
        <f t="shared" ca="1" si="40"/>
        <v/>
      </c>
      <c r="U54" s="126" t="str">
        <f t="shared" ca="1" si="40"/>
        <v/>
      </c>
      <c r="V54" s="126" t="str">
        <f t="shared" ca="1" si="40"/>
        <v/>
      </c>
      <c r="W54" s="126" t="str">
        <f t="shared" ca="1" si="40"/>
        <v/>
      </c>
      <c r="X54" s="126" t="str">
        <f t="shared" ca="1" si="41"/>
        <v/>
      </c>
      <c r="Y54" s="126" t="str">
        <f t="shared" ca="1" si="41"/>
        <v/>
      </c>
      <c r="Z54" s="126" t="str">
        <f t="shared" ca="1" si="41"/>
        <v/>
      </c>
      <c r="AA54" s="126" t="str">
        <f t="shared" ca="1" si="41"/>
        <v/>
      </c>
      <c r="AB54" s="126" t="str">
        <f t="shared" ca="1" si="41"/>
        <v/>
      </c>
      <c r="AC54" s="126" t="str">
        <f t="shared" ca="1" si="41"/>
        <v/>
      </c>
      <c r="AD54" s="126" t="str">
        <f t="shared" ca="1" si="41"/>
        <v/>
      </c>
      <c r="AE54" s="126" t="str">
        <f t="shared" ca="1" si="41"/>
        <v/>
      </c>
      <c r="AF54" s="126" t="str">
        <f t="shared" ca="1" si="41"/>
        <v/>
      </c>
      <c r="AG54" s="126" t="str">
        <f t="shared" ca="1" si="41"/>
        <v/>
      </c>
      <c r="AH54" s="126" t="str">
        <f t="shared" ca="1" si="42"/>
        <v/>
      </c>
      <c r="AI54" s="126" t="str">
        <f t="shared" ca="1" si="42"/>
        <v/>
      </c>
      <c r="AJ54" s="126" t="str">
        <f t="shared" ca="1" si="42"/>
        <v/>
      </c>
      <c r="AK54" s="126" t="str">
        <f t="shared" ca="1" si="42"/>
        <v/>
      </c>
      <c r="AL54" s="126" t="str">
        <f t="shared" ca="1" si="42"/>
        <v/>
      </c>
      <c r="AM54" s="126" t="str">
        <f t="shared" ca="1" si="42"/>
        <v/>
      </c>
      <c r="AN54" s="126" t="str">
        <f t="shared" ca="1" si="42"/>
        <v/>
      </c>
      <c r="AO54" s="126" t="str">
        <f t="shared" ca="1" si="42"/>
        <v/>
      </c>
      <c r="AP54" s="126" t="str">
        <f t="shared" ca="1" si="42"/>
        <v/>
      </c>
      <c r="AQ54" s="126" t="str">
        <f t="shared" ca="1" si="42"/>
        <v/>
      </c>
      <c r="AR54" s="126" t="str">
        <f t="shared" ca="1" si="43"/>
        <v/>
      </c>
      <c r="AS54" s="126" t="str">
        <f t="shared" ca="1" si="43"/>
        <v/>
      </c>
      <c r="AT54" s="126" t="str">
        <f t="shared" ca="1" si="43"/>
        <v/>
      </c>
      <c r="AU54" s="126" t="str">
        <f t="shared" ca="1" si="43"/>
        <v/>
      </c>
      <c r="AV54" s="126" t="str">
        <f t="shared" ca="1" si="43"/>
        <v/>
      </c>
      <c r="AW54" s="126" t="str">
        <f t="shared" ca="1" si="43"/>
        <v/>
      </c>
      <c r="AX54" s="126" t="str">
        <f t="shared" ca="1" si="43"/>
        <v/>
      </c>
      <c r="AY54" s="126" t="str">
        <f t="shared" ca="1" si="43"/>
        <v/>
      </c>
      <c r="AZ54" s="126" t="str">
        <f t="shared" ca="1" si="43"/>
        <v/>
      </c>
      <c r="BA54" s="126" t="str">
        <f t="shared" ca="1" si="43"/>
        <v/>
      </c>
      <c r="BB54" s="126" t="str">
        <f t="shared" ca="1" si="44"/>
        <v/>
      </c>
      <c r="BC54" s="126" t="str">
        <f t="shared" ca="1" si="44"/>
        <v/>
      </c>
      <c r="BD54" s="126" t="str">
        <f t="shared" ca="1" si="44"/>
        <v/>
      </c>
      <c r="BE54" s="126" t="str">
        <f t="shared" ca="1" si="44"/>
        <v/>
      </c>
      <c r="BF54" s="126" t="str">
        <f t="shared" ca="1" si="44"/>
        <v/>
      </c>
      <c r="BG54" s="126" t="str">
        <f t="shared" ca="1" si="44"/>
        <v/>
      </c>
      <c r="BH54" s="126" t="str">
        <f t="shared" ca="1" si="44"/>
        <v/>
      </c>
      <c r="BI54" s="126" t="str">
        <f t="shared" ca="1" si="44"/>
        <v/>
      </c>
      <c r="BJ54" s="126" t="str">
        <f t="shared" si="44"/>
        <v/>
      </c>
      <c r="BK54" s="126" t="str">
        <f t="shared" si="44"/>
        <v/>
      </c>
      <c r="BL54" s="126" t="str">
        <f t="shared" si="45"/>
        <v/>
      </c>
      <c r="BM54" s="126" t="str">
        <f t="shared" si="45"/>
        <v/>
      </c>
      <c r="BN54" s="126" t="str">
        <f t="shared" si="45"/>
        <v/>
      </c>
      <c r="BO54" s="126" t="str">
        <f t="shared" si="45"/>
        <v/>
      </c>
      <c r="BP54" s="126" t="str">
        <f t="shared" si="45"/>
        <v/>
      </c>
      <c r="BQ54" s="126" t="str">
        <f t="shared" si="45"/>
        <v/>
      </c>
      <c r="BR54" s="126" t="str">
        <f t="shared" si="45"/>
        <v/>
      </c>
      <c r="BS54" s="126" t="str">
        <f t="shared" si="45"/>
        <v/>
      </c>
      <c r="BT54" s="126" t="str">
        <f t="shared" si="45"/>
        <v/>
      </c>
      <c r="BU54" s="126" t="str">
        <f t="shared" si="45"/>
        <v/>
      </c>
      <c r="BV54" s="194"/>
      <c r="BW54" s="194"/>
      <c r="BX54" s="194"/>
      <c r="BZ54" s="116" t="s">
        <v>265</v>
      </c>
      <c r="CA54" s="116" t="s">
        <v>92</v>
      </c>
      <c r="CB54" s="113">
        <f t="shared" si="11"/>
        <v>48</v>
      </c>
      <c r="CC54" s="116">
        <f t="shared" ca="1" si="12"/>
        <v>0</v>
      </c>
      <c r="CD54" s="117">
        <f t="shared" ca="1" si="39"/>
        <v>0</v>
      </c>
      <c r="CE54" s="117">
        <f t="shared" ca="1" si="39"/>
        <v>0</v>
      </c>
      <c r="CF54" s="117">
        <f t="shared" ca="1" si="39"/>
        <v>0</v>
      </c>
      <c r="CG54" s="117">
        <f t="shared" ca="1" si="39"/>
        <v>0</v>
      </c>
      <c r="CH54" s="117">
        <f t="shared" ca="1" si="9"/>
        <v>0</v>
      </c>
      <c r="CI54" s="117">
        <f t="shared" ca="1" si="10"/>
        <v>0</v>
      </c>
      <c r="CJ54" s="127" cm="1">
        <f t="array" aca="1" ref="CJ54" ca="1">IFERROR(AVERAGE(IF(CD54:CG54&gt;1,CD54:CG54)),0)</f>
        <v>0</v>
      </c>
      <c r="CK54" s="127">
        <f ca="1">CJ54+(COUNTIFS($CJ$5:$CJ54,CJ54)-1)*0.00001</f>
        <v>1.4000000000000001E-4</v>
      </c>
      <c r="CL54" s="127">
        <f t="shared" ca="1" si="14"/>
        <v>1.2000000000000002E-4</v>
      </c>
      <c r="CM54" s="140">
        <f t="shared" ca="1" si="15"/>
        <v>0</v>
      </c>
      <c r="CN54" s="120">
        <f t="shared" ca="1" si="16"/>
        <v>0</v>
      </c>
      <c r="CO54" s="113"/>
      <c r="CP54" s="113"/>
      <c r="CQ54" s="113"/>
      <c r="CR54" s="115"/>
      <c r="CT54" s="117">
        <f ca="1">'ANVA-MDS Sin Fung.'!CI54+'ANVA-MDS Con Fung.'!CI54</f>
        <v>0</v>
      </c>
      <c r="CU54" s="115"/>
      <c r="CV54" s="115"/>
    </row>
    <row r="55" spans="1:100" ht="12.75" customHeight="1" x14ac:dyDescent="0.25">
      <c r="A55" s="204">
        <v>1</v>
      </c>
      <c r="K55" s="101">
        <f t="shared" si="17"/>
        <v>49</v>
      </c>
      <c r="L55" s="125">
        <f t="shared" ca="1" si="37"/>
        <v>0</v>
      </c>
      <c r="M55" s="126">
        <f t="shared" ca="1" si="38"/>
        <v>1.1E-4</v>
      </c>
      <c r="N55" s="126" t="str">
        <f t="shared" ca="1" si="40"/>
        <v/>
      </c>
      <c r="O55" s="126" t="str">
        <f t="shared" ca="1" si="40"/>
        <v/>
      </c>
      <c r="P55" s="126" t="str">
        <f t="shared" ca="1" si="40"/>
        <v/>
      </c>
      <c r="Q55" s="126" t="str">
        <f t="shared" ca="1" si="40"/>
        <v/>
      </c>
      <c r="R55" s="126" t="str">
        <f t="shared" ca="1" si="40"/>
        <v/>
      </c>
      <c r="S55" s="126" t="str">
        <f t="shared" ca="1" si="40"/>
        <v/>
      </c>
      <c r="T55" s="126" t="str">
        <f t="shared" ca="1" si="40"/>
        <v/>
      </c>
      <c r="U55" s="126" t="str">
        <f t="shared" ca="1" si="40"/>
        <v/>
      </c>
      <c r="V55" s="126" t="str">
        <f t="shared" ca="1" si="40"/>
        <v/>
      </c>
      <c r="W55" s="126" t="str">
        <f t="shared" ca="1" si="40"/>
        <v/>
      </c>
      <c r="X55" s="126" t="str">
        <f t="shared" ca="1" si="41"/>
        <v/>
      </c>
      <c r="Y55" s="126" t="str">
        <f t="shared" ca="1" si="41"/>
        <v/>
      </c>
      <c r="Z55" s="126" t="str">
        <f t="shared" ca="1" si="41"/>
        <v/>
      </c>
      <c r="AA55" s="126" t="str">
        <f t="shared" ca="1" si="41"/>
        <v/>
      </c>
      <c r="AB55" s="126" t="str">
        <f t="shared" ca="1" si="41"/>
        <v/>
      </c>
      <c r="AC55" s="126" t="str">
        <f t="shared" ca="1" si="41"/>
        <v/>
      </c>
      <c r="AD55" s="126" t="str">
        <f t="shared" ca="1" si="41"/>
        <v/>
      </c>
      <c r="AE55" s="126" t="str">
        <f t="shared" ca="1" si="41"/>
        <v/>
      </c>
      <c r="AF55" s="126" t="str">
        <f t="shared" ca="1" si="41"/>
        <v/>
      </c>
      <c r="AG55" s="126" t="str">
        <f t="shared" ca="1" si="41"/>
        <v/>
      </c>
      <c r="AH55" s="126" t="str">
        <f t="shared" ca="1" si="42"/>
        <v/>
      </c>
      <c r="AI55" s="126" t="str">
        <f t="shared" ca="1" si="42"/>
        <v/>
      </c>
      <c r="AJ55" s="126" t="str">
        <f t="shared" ca="1" si="42"/>
        <v/>
      </c>
      <c r="AK55" s="126" t="str">
        <f t="shared" ca="1" si="42"/>
        <v/>
      </c>
      <c r="AL55" s="126" t="str">
        <f t="shared" ca="1" si="42"/>
        <v/>
      </c>
      <c r="AM55" s="126" t="str">
        <f t="shared" ca="1" si="42"/>
        <v/>
      </c>
      <c r="AN55" s="126" t="str">
        <f t="shared" ca="1" si="42"/>
        <v/>
      </c>
      <c r="AO55" s="126" t="str">
        <f t="shared" ca="1" si="42"/>
        <v/>
      </c>
      <c r="AP55" s="126" t="str">
        <f t="shared" ca="1" si="42"/>
        <v/>
      </c>
      <c r="AQ55" s="126" t="str">
        <f t="shared" ca="1" si="42"/>
        <v/>
      </c>
      <c r="AR55" s="126" t="str">
        <f t="shared" ca="1" si="43"/>
        <v/>
      </c>
      <c r="AS55" s="126" t="str">
        <f t="shared" ca="1" si="43"/>
        <v/>
      </c>
      <c r="AT55" s="126" t="str">
        <f t="shared" ca="1" si="43"/>
        <v/>
      </c>
      <c r="AU55" s="126" t="str">
        <f t="shared" ca="1" si="43"/>
        <v/>
      </c>
      <c r="AV55" s="126" t="str">
        <f t="shared" ca="1" si="43"/>
        <v/>
      </c>
      <c r="AW55" s="126" t="str">
        <f t="shared" ca="1" si="43"/>
        <v/>
      </c>
      <c r="AX55" s="126" t="str">
        <f t="shared" ca="1" si="43"/>
        <v/>
      </c>
      <c r="AY55" s="126" t="str">
        <f t="shared" ca="1" si="43"/>
        <v/>
      </c>
      <c r="AZ55" s="126" t="str">
        <f t="shared" ca="1" si="43"/>
        <v/>
      </c>
      <c r="BA55" s="126" t="str">
        <f t="shared" ca="1" si="43"/>
        <v/>
      </c>
      <c r="BB55" s="126" t="str">
        <f t="shared" ca="1" si="44"/>
        <v/>
      </c>
      <c r="BC55" s="126" t="str">
        <f t="shared" ca="1" si="44"/>
        <v/>
      </c>
      <c r="BD55" s="126" t="str">
        <f t="shared" ca="1" si="44"/>
        <v/>
      </c>
      <c r="BE55" s="126" t="str">
        <f t="shared" ca="1" si="44"/>
        <v/>
      </c>
      <c r="BF55" s="126" t="str">
        <f t="shared" ca="1" si="44"/>
        <v/>
      </c>
      <c r="BG55" s="126" t="str">
        <f t="shared" ca="1" si="44"/>
        <v/>
      </c>
      <c r="BH55" s="126" t="str">
        <f t="shared" ca="1" si="44"/>
        <v/>
      </c>
      <c r="BI55" s="126" t="str">
        <f t="shared" ca="1" si="44"/>
        <v/>
      </c>
      <c r="BJ55" s="126" t="str">
        <f t="shared" ca="1" si="44"/>
        <v/>
      </c>
      <c r="BK55" s="126" t="str">
        <f t="shared" si="44"/>
        <v/>
      </c>
      <c r="BL55" s="126" t="str">
        <f t="shared" si="45"/>
        <v/>
      </c>
      <c r="BM55" s="126" t="str">
        <f t="shared" si="45"/>
        <v/>
      </c>
      <c r="BN55" s="126" t="str">
        <f t="shared" si="45"/>
        <v/>
      </c>
      <c r="BO55" s="126" t="str">
        <f t="shared" si="45"/>
        <v/>
      </c>
      <c r="BP55" s="126" t="str">
        <f t="shared" si="45"/>
        <v/>
      </c>
      <c r="BQ55" s="126" t="str">
        <f t="shared" si="45"/>
        <v/>
      </c>
      <c r="BR55" s="126" t="str">
        <f t="shared" si="45"/>
        <v/>
      </c>
      <c r="BS55" s="126" t="str">
        <f t="shared" si="45"/>
        <v/>
      </c>
      <c r="BT55" s="126" t="str">
        <f t="shared" si="45"/>
        <v/>
      </c>
      <c r="BU55" s="126" t="str">
        <f t="shared" si="45"/>
        <v/>
      </c>
      <c r="BV55" s="194"/>
      <c r="BW55" s="194"/>
      <c r="BX55" s="194"/>
      <c r="BZ55" s="116" t="s">
        <v>265</v>
      </c>
      <c r="CA55" s="116" t="s">
        <v>92</v>
      </c>
      <c r="CB55" s="113">
        <f t="shared" si="11"/>
        <v>49</v>
      </c>
      <c r="CC55" s="116">
        <f t="shared" ca="1" si="12"/>
        <v>0</v>
      </c>
      <c r="CD55" s="117">
        <f t="shared" ca="1" si="39"/>
        <v>0</v>
      </c>
      <c r="CE55" s="117">
        <f t="shared" ca="1" si="39"/>
        <v>0</v>
      </c>
      <c r="CF55" s="117">
        <f t="shared" ca="1" si="39"/>
        <v>0</v>
      </c>
      <c r="CG55" s="117">
        <f t="shared" ca="1" si="39"/>
        <v>0</v>
      </c>
      <c r="CH55" s="117">
        <f t="shared" ca="1" si="9"/>
        <v>0</v>
      </c>
      <c r="CI55" s="117">
        <f t="shared" ca="1" si="10"/>
        <v>0</v>
      </c>
      <c r="CJ55" s="127" cm="1">
        <f t="array" aca="1" ref="CJ55" ca="1">IFERROR(AVERAGE(IF(CD55:CG55&gt;1,CD55:CG55)),0)</f>
        <v>0</v>
      </c>
      <c r="CK55" s="127">
        <f ca="1">CJ55+(COUNTIFS($CJ$5:$CJ55,CJ55)-1)*0.00001</f>
        <v>1.5000000000000001E-4</v>
      </c>
      <c r="CL55" s="127">
        <f t="shared" ca="1" si="14"/>
        <v>1.1E-4</v>
      </c>
      <c r="CM55" s="140">
        <f t="shared" ca="1" si="15"/>
        <v>0</v>
      </c>
      <c r="CN55" s="120">
        <f t="shared" ca="1" si="16"/>
        <v>0</v>
      </c>
      <c r="CO55" s="113"/>
      <c r="CP55" s="113"/>
      <c r="CQ55" s="113"/>
      <c r="CR55" s="115"/>
      <c r="CT55" s="117">
        <f ca="1">'ANVA-MDS Sin Fung.'!CI55+'ANVA-MDS Con Fung.'!CI55</f>
        <v>0</v>
      </c>
      <c r="CU55" s="115"/>
      <c r="CV55" s="115"/>
    </row>
    <row r="56" spans="1:100" ht="12.75" customHeight="1" x14ac:dyDescent="0.25">
      <c r="A56" s="204">
        <v>1</v>
      </c>
      <c r="K56" s="101">
        <f t="shared" si="17"/>
        <v>50</v>
      </c>
      <c r="L56" s="125">
        <f t="shared" ca="1" si="37"/>
        <v>0</v>
      </c>
      <c r="M56" s="126">
        <f t="shared" ca="1" si="38"/>
        <v>1E-4</v>
      </c>
      <c r="N56" s="126" t="str">
        <f t="shared" ca="1" si="40"/>
        <v/>
      </c>
      <c r="O56" s="126" t="str">
        <f t="shared" ca="1" si="40"/>
        <v/>
      </c>
      <c r="P56" s="126" t="str">
        <f t="shared" ca="1" si="40"/>
        <v/>
      </c>
      <c r="Q56" s="126" t="str">
        <f t="shared" ca="1" si="40"/>
        <v/>
      </c>
      <c r="R56" s="126" t="str">
        <f t="shared" ca="1" si="40"/>
        <v/>
      </c>
      <c r="S56" s="126" t="str">
        <f t="shared" ca="1" si="40"/>
        <v/>
      </c>
      <c r="T56" s="126" t="str">
        <f t="shared" ca="1" si="40"/>
        <v/>
      </c>
      <c r="U56" s="126" t="str">
        <f t="shared" ca="1" si="40"/>
        <v/>
      </c>
      <c r="V56" s="126" t="str">
        <f t="shared" ca="1" si="40"/>
        <v/>
      </c>
      <c r="W56" s="126" t="str">
        <f t="shared" ca="1" si="40"/>
        <v/>
      </c>
      <c r="X56" s="126" t="str">
        <f t="shared" ca="1" si="41"/>
        <v/>
      </c>
      <c r="Y56" s="126" t="str">
        <f t="shared" ca="1" si="41"/>
        <v/>
      </c>
      <c r="Z56" s="126" t="str">
        <f t="shared" ca="1" si="41"/>
        <v/>
      </c>
      <c r="AA56" s="126" t="str">
        <f t="shared" ca="1" si="41"/>
        <v/>
      </c>
      <c r="AB56" s="126" t="str">
        <f t="shared" ca="1" si="41"/>
        <v/>
      </c>
      <c r="AC56" s="126" t="str">
        <f t="shared" ca="1" si="41"/>
        <v/>
      </c>
      <c r="AD56" s="126" t="str">
        <f t="shared" ca="1" si="41"/>
        <v/>
      </c>
      <c r="AE56" s="126" t="str">
        <f t="shared" ca="1" si="41"/>
        <v/>
      </c>
      <c r="AF56" s="126" t="str">
        <f t="shared" ca="1" si="41"/>
        <v/>
      </c>
      <c r="AG56" s="126" t="str">
        <f t="shared" ca="1" si="41"/>
        <v/>
      </c>
      <c r="AH56" s="126" t="str">
        <f t="shared" ca="1" si="42"/>
        <v/>
      </c>
      <c r="AI56" s="126" t="str">
        <f t="shared" ca="1" si="42"/>
        <v/>
      </c>
      <c r="AJ56" s="126" t="str">
        <f t="shared" ca="1" si="42"/>
        <v/>
      </c>
      <c r="AK56" s="126" t="str">
        <f t="shared" ca="1" si="42"/>
        <v/>
      </c>
      <c r="AL56" s="126" t="str">
        <f t="shared" ca="1" si="42"/>
        <v/>
      </c>
      <c r="AM56" s="126" t="str">
        <f t="shared" ca="1" si="42"/>
        <v/>
      </c>
      <c r="AN56" s="126" t="str">
        <f t="shared" ca="1" si="42"/>
        <v/>
      </c>
      <c r="AO56" s="126" t="str">
        <f t="shared" ca="1" si="42"/>
        <v/>
      </c>
      <c r="AP56" s="126" t="str">
        <f t="shared" ca="1" si="42"/>
        <v/>
      </c>
      <c r="AQ56" s="126" t="str">
        <f t="shared" ca="1" si="42"/>
        <v/>
      </c>
      <c r="AR56" s="126" t="str">
        <f t="shared" ca="1" si="43"/>
        <v/>
      </c>
      <c r="AS56" s="126" t="str">
        <f t="shared" ca="1" si="43"/>
        <v/>
      </c>
      <c r="AT56" s="126" t="str">
        <f t="shared" ca="1" si="43"/>
        <v/>
      </c>
      <c r="AU56" s="126" t="str">
        <f t="shared" ca="1" si="43"/>
        <v/>
      </c>
      <c r="AV56" s="126" t="str">
        <f t="shared" ca="1" si="43"/>
        <v/>
      </c>
      <c r="AW56" s="126" t="str">
        <f t="shared" ca="1" si="43"/>
        <v/>
      </c>
      <c r="AX56" s="126" t="str">
        <f t="shared" ca="1" si="43"/>
        <v/>
      </c>
      <c r="AY56" s="126" t="str">
        <f t="shared" ca="1" si="43"/>
        <v/>
      </c>
      <c r="AZ56" s="126" t="str">
        <f t="shared" ca="1" si="43"/>
        <v/>
      </c>
      <c r="BA56" s="126" t="str">
        <f t="shared" ca="1" si="43"/>
        <v/>
      </c>
      <c r="BB56" s="126" t="str">
        <f t="shared" ca="1" si="44"/>
        <v/>
      </c>
      <c r="BC56" s="126" t="str">
        <f t="shared" ca="1" si="44"/>
        <v/>
      </c>
      <c r="BD56" s="126" t="str">
        <f t="shared" ca="1" si="44"/>
        <v/>
      </c>
      <c r="BE56" s="126" t="str">
        <f t="shared" ca="1" si="44"/>
        <v/>
      </c>
      <c r="BF56" s="126" t="str">
        <f t="shared" ca="1" si="44"/>
        <v/>
      </c>
      <c r="BG56" s="126" t="str">
        <f t="shared" ca="1" si="44"/>
        <v/>
      </c>
      <c r="BH56" s="126" t="str">
        <f t="shared" ca="1" si="44"/>
        <v/>
      </c>
      <c r="BI56" s="126" t="str">
        <f t="shared" ca="1" si="44"/>
        <v/>
      </c>
      <c r="BJ56" s="126" t="str">
        <f t="shared" ca="1" si="44"/>
        <v/>
      </c>
      <c r="BK56" s="126" t="str">
        <f t="shared" ca="1" si="44"/>
        <v/>
      </c>
      <c r="BL56" s="126" t="str">
        <f t="shared" si="45"/>
        <v/>
      </c>
      <c r="BM56" s="126" t="str">
        <f t="shared" si="45"/>
        <v/>
      </c>
      <c r="BN56" s="126" t="str">
        <f t="shared" si="45"/>
        <v/>
      </c>
      <c r="BO56" s="126" t="str">
        <f t="shared" si="45"/>
        <v/>
      </c>
      <c r="BP56" s="126" t="str">
        <f t="shared" si="45"/>
        <v/>
      </c>
      <c r="BQ56" s="126" t="str">
        <f t="shared" si="45"/>
        <v/>
      </c>
      <c r="BR56" s="126" t="str">
        <f t="shared" si="45"/>
        <v/>
      </c>
      <c r="BS56" s="126" t="str">
        <f t="shared" si="45"/>
        <v/>
      </c>
      <c r="BT56" s="126" t="str">
        <f t="shared" si="45"/>
        <v/>
      </c>
      <c r="BU56" s="126" t="str">
        <f t="shared" si="45"/>
        <v/>
      </c>
      <c r="BV56" s="194"/>
      <c r="BW56" s="194"/>
      <c r="BX56" s="194"/>
      <c r="BZ56" s="116" t="s">
        <v>265</v>
      </c>
      <c r="CA56" s="116" t="s">
        <v>92</v>
      </c>
      <c r="CB56" s="113">
        <f t="shared" si="11"/>
        <v>50</v>
      </c>
      <c r="CC56" s="116">
        <f t="shared" ca="1" si="12"/>
        <v>0</v>
      </c>
      <c r="CD56" s="117">
        <f t="shared" ca="1" si="39"/>
        <v>0</v>
      </c>
      <c r="CE56" s="117">
        <f t="shared" ca="1" si="39"/>
        <v>0</v>
      </c>
      <c r="CF56" s="117">
        <f t="shared" ca="1" si="39"/>
        <v>0</v>
      </c>
      <c r="CG56" s="117">
        <f t="shared" ca="1" si="39"/>
        <v>0</v>
      </c>
      <c r="CH56" s="117">
        <f t="shared" ca="1" si="9"/>
        <v>0</v>
      </c>
      <c r="CI56" s="117">
        <f t="shared" ca="1" si="10"/>
        <v>0</v>
      </c>
      <c r="CJ56" s="127" cm="1">
        <f t="array" aca="1" ref="CJ56" ca="1">IFERROR(AVERAGE(IF(CD56:CG56&gt;1,CD56:CG56)),0)</f>
        <v>0</v>
      </c>
      <c r="CK56" s="127">
        <f ca="1">CJ56+(COUNTIFS($CJ$5:$CJ56,CJ56)-1)*0.00001</f>
        <v>1.6000000000000001E-4</v>
      </c>
      <c r="CL56" s="127">
        <f t="shared" ca="1" si="14"/>
        <v>1E-4</v>
      </c>
      <c r="CM56" s="140">
        <f t="shared" ca="1" si="15"/>
        <v>0</v>
      </c>
      <c r="CN56" s="120">
        <f t="shared" ca="1" si="16"/>
        <v>0</v>
      </c>
      <c r="CO56" s="113"/>
      <c r="CP56" s="113"/>
      <c r="CQ56" s="113"/>
      <c r="CR56" s="115"/>
      <c r="CT56" s="117">
        <f ca="1">'ANVA-MDS Sin Fung.'!CI56+'ANVA-MDS Con Fung.'!CI56</f>
        <v>0</v>
      </c>
      <c r="CU56" s="115"/>
      <c r="CV56" s="115"/>
    </row>
    <row r="57" spans="1:100" ht="12.75" customHeight="1" x14ac:dyDescent="0.25">
      <c r="A57" s="204">
        <v>1</v>
      </c>
      <c r="K57" s="101">
        <f t="shared" si="17"/>
        <v>51</v>
      </c>
      <c r="L57" s="125">
        <f t="shared" ca="1" si="37"/>
        <v>0</v>
      </c>
      <c r="M57" s="126">
        <f t="shared" ca="1" si="38"/>
        <v>9.0000000000000006E-5</v>
      </c>
      <c r="N57" s="126" t="str">
        <f t="shared" ref="N57:W66" ca="1" si="46">IF(N$5&gt;$K57,"",IF($L57=0,"",IF($G$9&gt;$H$9,"ns",IF(ABS($M57-INDEX($CL$7:$CL$66,N$5,1))&gt;$B$25,"s","ns"))))</f>
        <v/>
      </c>
      <c r="O57" s="126" t="str">
        <f t="shared" ca="1" si="46"/>
        <v/>
      </c>
      <c r="P57" s="126" t="str">
        <f t="shared" ca="1" si="46"/>
        <v/>
      </c>
      <c r="Q57" s="126" t="str">
        <f t="shared" ca="1" si="46"/>
        <v/>
      </c>
      <c r="R57" s="126" t="str">
        <f t="shared" ca="1" si="46"/>
        <v/>
      </c>
      <c r="S57" s="126" t="str">
        <f t="shared" ca="1" si="46"/>
        <v/>
      </c>
      <c r="T57" s="126" t="str">
        <f t="shared" ca="1" si="46"/>
        <v/>
      </c>
      <c r="U57" s="126" t="str">
        <f t="shared" ca="1" si="46"/>
        <v/>
      </c>
      <c r="V57" s="126" t="str">
        <f t="shared" ca="1" si="46"/>
        <v/>
      </c>
      <c r="W57" s="126" t="str">
        <f t="shared" ca="1" si="46"/>
        <v/>
      </c>
      <c r="X57" s="126" t="str">
        <f t="shared" ref="X57:AG66" ca="1" si="47">IF(X$5&gt;$K57,"",IF($L57=0,"",IF($G$9&gt;$H$9,"ns",IF(ABS($M57-INDEX($CL$7:$CL$66,X$5,1))&gt;$B$25,"s","ns"))))</f>
        <v/>
      </c>
      <c r="Y57" s="126" t="str">
        <f t="shared" ca="1" si="47"/>
        <v/>
      </c>
      <c r="Z57" s="126" t="str">
        <f t="shared" ca="1" si="47"/>
        <v/>
      </c>
      <c r="AA57" s="126" t="str">
        <f t="shared" ca="1" si="47"/>
        <v/>
      </c>
      <c r="AB57" s="126" t="str">
        <f t="shared" ca="1" si="47"/>
        <v/>
      </c>
      <c r="AC57" s="126" t="str">
        <f t="shared" ca="1" si="47"/>
        <v/>
      </c>
      <c r="AD57" s="126" t="str">
        <f t="shared" ca="1" si="47"/>
        <v/>
      </c>
      <c r="AE57" s="126" t="str">
        <f t="shared" ca="1" si="47"/>
        <v/>
      </c>
      <c r="AF57" s="126" t="str">
        <f t="shared" ca="1" si="47"/>
        <v/>
      </c>
      <c r="AG57" s="126" t="str">
        <f t="shared" ca="1" si="47"/>
        <v/>
      </c>
      <c r="AH57" s="126" t="str">
        <f t="shared" ref="AH57:AQ66" ca="1" si="48">IF(AH$5&gt;$K57,"",IF($L57=0,"",IF($G$9&gt;$H$9,"ns",IF(ABS($M57-INDEX($CL$7:$CL$66,AH$5,1))&gt;$B$25,"s","ns"))))</f>
        <v/>
      </c>
      <c r="AI57" s="126" t="str">
        <f t="shared" ca="1" si="48"/>
        <v/>
      </c>
      <c r="AJ57" s="126" t="str">
        <f t="shared" ca="1" si="48"/>
        <v/>
      </c>
      <c r="AK57" s="126" t="str">
        <f t="shared" ca="1" si="48"/>
        <v/>
      </c>
      <c r="AL57" s="126" t="str">
        <f t="shared" ca="1" si="48"/>
        <v/>
      </c>
      <c r="AM57" s="126" t="str">
        <f t="shared" ca="1" si="48"/>
        <v/>
      </c>
      <c r="AN57" s="126" t="str">
        <f t="shared" ca="1" si="48"/>
        <v/>
      </c>
      <c r="AO57" s="126" t="str">
        <f t="shared" ca="1" si="48"/>
        <v/>
      </c>
      <c r="AP57" s="126" t="str">
        <f t="shared" ca="1" si="48"/>
        <v/>
      </c>
      <c r="AQ57" s="126" t="str">
        <f t="shared" ca="1" si="48"/>
        <v/>
      </c>
      <c r="AR57" s="126" t="str">
        <f t="shared" ref="AR57:BA66" ca="1" si="49">IF(AR$5&gt;$K57,"",IF($L57=0,"",IF($G$9&gt;$H$9,"ns",IF(ABS($M57-INDEX($CL$7:$CL$66,AR$5,1))&gt;$B$25,"s","ns"))))</f>
        <v/>
      </c>
      <c r="AS57" s="126" t="str">
        <f t="shared" ca="1" si="49"/>
        <v/>
      </c>
      <c r="AT57" s="126" t="str">
        <f t="shared" ca="1" si="49"/>
        <v/>
      </c>
      <c r="AU57" s="126" t="str">
        <f t="shared" ca="1" si="49"/>
        <v/>
      </c>
      <c r="AV57" s="126" t="str">
        <f t="shared" ca="1" si="49"/>
        <v/>
      </c>
      <c r="AW57" s="126" t="str">
        <f t="shared" ca="1" si="49"/>
        <v/>
      </c>
      <c r="AX57" s="126" t="str">
        <f t="shared" ca="1" si="49"/>
        <v/>
      </c>
      <c r="AY57" s="126" t="str">
        <f t="shared" ca="1" si="49"/>
        <v/>
      </c>
      <c r="AZ57" s="126" t="str">
        <f t="shared" ca="1" si="49"/>
        <v/>
      </c>
      <c r="BA57" s="126" t="str">
        <f t="shared" ca="1" si="49"/>
        <v/>
      </c>
      <c r="BB57" s="126" t="str">
        <f t="shared" ref="BB57:BK66" ca="1" si="50">IF(BB$5&gt;$K57,"",IF($L57=0,"",IF($G$9&gt;$H$9,"ns",IF(ABS($M57-INDEX($CL$7:$CL$66,BB$5,1))&gt;$B$25,"s","ns"))))</f>
        <v/>
      </c>
      <c r="BC57" s="126" t="str">
        <f t="shared" ca="1" si="50"/>
        <v/>
      </c>
      <c r="BD57" s="126" t="str">
        <f t="shared" ca="1" si="50"/>
        <v/>
      </c>
      <c r="BE57" s="126" t="str">
        <f t="shared" ca="1" si="50"/>
        <v/>
      </c>
      <c r="BF57" s="126" t="str">
        <f t="shared" ca="1" si="50"/>
        <v/>
      </c>
      <c r="BG57" s="126" t="str">
        <f t="shared" ca="1" si="50"/>
        <v/>
      </c>
      <c r="BH57" s="126" t="str">
        <f t="shared" ca="1" si="50"/>
        <v/>
      </c>
      <c r="BI57" s="126" t="str">
        <f t="shared" ca="1" si="50"/>
        <v/>
      </c>
      <c r="BJ57" s="126" t="str">
        <f t="shared" ca="1" si="50"/>
        <v/>
      </c>
      <c r="BK57" s="126" t="str">
        <f t="shared" ca="1" si="50"/>
        <v/>
      </c>
      <c r="BL57" s="126" t="str">
        <f t="shared" ref="BL57:BU66" ca="1" si="51">IF(BL$5&gt;$K57,"",IF($L57=0,"",IF($G$9&gt;$H$9,"ns",IF(ABS($M57-INDEX($CL$7:$CL$66,BL$5,1))&gt;$B$25,"s","ns"))))</f>
        <v/>
      </c>
      <c r="BM57" s="126" t="str">
        <f t="shared" si="51"/>
        <v/>
      </c>
      <c r="BN57" s="126" t="str">
        <f t="shared" si="51"/>
        <v/>
      </c>
      <c r="BO57" s="126" t="str">
        <f t="shared" si="51"/>
        <v/>
      </c>
      <c r="BP57" s="126" t="str">
        <f t="shared" si="51"/>
        <v/>
      </c>
      <c r="BQ57" s="126" t="str">
        <f t="shared" si="51"/>
        <v/>
      </c>
      <c r="BR57" s="126" t="str">
        <f t="shared" si="51"/>
        <v/>
      </c>
      <c r="BS57" s="126" t="str">
        <f t="shared" si="51"/>
        <v/>
      </c>
      <c r="BT57" s="126" t="str">
        <f t="shared" si="51"/>
        <v/>
      </c>
      <c r="BU57" s="126" t="str">
        <f t="shared" si="51"/>
        <v/>
      </c>
      <c r="BV57" s="194"/>
      <c r="BW57" s="194"/>
      <c r="BX57" s="194"/>
      <c r="BZ57" s="116" t="s">
        <v>265</v>
      </c>
      <c r="CA57" s="116" t="s">
        <v>92</v>
      </c>
      <c r="CB57" s="113">
        <f t="shared" si="11"/>
        <v>51</v>
      </c>
      <c r="CC57" s="116">
        <f t="shared" ca="1" si="12"/>
        <v>0</v>
      </c>
      <c r="CD57" s="117">
        <f t="shared" ca="1" si="39"/>
        <v>0</v>
      </c>
      <c r="CE57" s="117">
        <f t="shared" ca="1" si="39"/>
        <v>0</v>
      </c>
      <c r="CF57" s="117">
        <f t="shared" ca="1" si="39"/>
        <v>0</v>
      </c>
      <c r="CG57" s="117">
        <f t="shared" ca="1" si="39"/>
        <v>0</v>
      </c>
      <c r="CH57" s="117">
        <f t="shared" ca="1" si="9"/>
        <v>0</v>
      </c>
      <c r="CI57" s="117">
        <f t="shared" ca="1" si="10"/>
        <v>0</v>
      </c>
      <c r="CJ57" s="127" cm="1">
        <f t="array" aca="1" ref="CJ57" ca="1">IFERROR(AVERAGE(IF(CD57:CG57&gt;1,CD57:CG57)),0)</f>
        <v>0</v>
      </c>
      <c r="CK57" s="127">
        <f ca="1">CJ57+(COUNTIFS($CJ$5:$CJ57,CJ57)-1)*0.00001</f>
        <v>1.7000000000000001E-4</v>
      </c>
      <c r="CL57" s="127">
        <f t="shared" ca="1" si="14"/>
        <v>9.0000000000000006E-5</v>
      </c>
      <c r="CM57" s="140">
        <f t="shared" ca="1" si="15"/>
        <v>0</v>
      </c>
      <c r="CN57" s="120">
        <f t="shared" ca="1" si="16"/>
        <v>0</v>
      </c>
      <c r="CO57" s="113"/>
      <c r="CP57" s="113"/>
      <c r="CQ57" s="113"/>
      <c r="CR57" s="115"/>
      <c r="CT57" s="117">
        <f ca="1">'ANVA-MDS Sin Fung.'!CI57+'ANVA-MDS Con Fung.'!CI57</f>
        <v>0</v>
      </c>
      <c r="CU57" s="115"/>
      <c r="CV57" s="115"/>
    </row>
    <row r="58" spans="1:100" ht="12.75" customHeight="1" x14ac:dyDescent="0.25">
      <c r="A58" s="204">
        <v>1</v>
      </c>
      <c r="K58" s="101">
        <f t="shared" si="17"/>
        <v>52</v>
      </c>
      <c r="L58" s="125">
        <f t="shared" ca="1" si="37"/>
        <v>0</v>
      </c>
      <c r="M58" s="126">
        <f t="shared" ca="1" si="38"/>
        <v>8.0000000000000007E-5</v>
      </c>
      <c r="N58" s="126" t="str">
        <f t="shared" ca="1" si="46"/>
        <v/>
      </c>
      <c r="O58" s="126" t="str">
        <f t="shared" ca="1" si="46"/>
        <v/>
      </c>
      <c r="P58" s="126" t="str">
        <f t="shared" ca="1" si="46"/>
        <v/>
      </c>
      <c r="Q58" s="126" t="str">
        <f t="shared" ca="1" si="46"/>
        <v/>
      </c>
      <c r="R58" s="126" t="str">
        <f t="shared" ca="1" si="46"/>
        <v/>
      </c>
      <c r="S58" s="126" t="str">
        <f t="shared" ca="1" si="46"/>
        <v/>
      </c>
      <c r="T58" s="126" t="str">
        <f t="shared" ca="1" si="46"/>
        <v/>
      </c>
      <c r="U58" s="126" t="str">
        <f t="shared" ca="1" si="46"/>
        <v/>
      </c>
      <c r="V58" s="126" t="str">
        <f t="shared" ca="1" si="46"/>
        <v/>
      </c>
      <c r="W58" s="126" t="str">
        <f t="shared" ca="1" si="46"/>
        <v/>
      </c>
      <c r="X58" s="126" t="str">
        <f t="shared" ca="1" si="47"/>
        <v/>
      </c>
      <c r="Y58" s="126" t="str">
        <f t="shared" ca="1" si="47"/>
        <v/>
      </c>
      <c r="Z58" s="126" t="str">
        <f t="shared" ca="1" si="47"/>
        <v/>
      </c>
      <c r="AA58" s="126" t="str">
        <f t="shared" ca="1" si="47"/>
        <v/>
      </c>
      <c r="AB58" s="126" t="str">
        <f t="shared" ca="1" si="47"/>
        <v/>
      </c>
      <c r="AC58" s="126" t="str">
        <f t="shared" ca="1" si="47"/>
        <v/>
      </c>
      <c r="AD58" s="126" t="str">
        <f t="shared" ca="1" si="47"/>
        <v/>
      </c>
      <c r="AE58" s="126" t="str">
        <f t="shared" ca="1" si="47"/>
        <v/>
      </c>
      <c r="AF58" s="126" t="str">
        <f t="shared" ca="1" si="47"/>
        <v/>
      </c>
      <c r="AG58" s="126" t="str">
        <f t="shared" ca="1" si="47"/>
        <v/>
      </c>
      <c r="AH58" s="126" t="str">
        <f t="shared" ca="1" si="48"/>
        <v/>
      </c>
      <c r="AI58" s="126" t="str">
        <f t="shared" ca="1" si="48"/>
        <v/>
      </c>
      <c r="AJ58" s="126" t="str">
        <f t="shared" ca="1" si="48"/>
        <v/>
      </c>
      <c r="AK58" s="126" t="str">
        <f t="shared" ca="1" si="48"/>
        <v/>
      </c>
      <c r="AL58" s="126" t="str">
        <f t="shared" ca="1" si="48"/>
        <v/>
      </c>
      <c r="AM58" s="126" t="str">
        <f t="shared" ca="1" si="48"/>
        <v/>
      </c>
      <c r="AN58" s="126" t="str">
        <f t="shared" ca="1" si="48"/>
        <v/>
      </c>
      <c r="AO58" s="126" t="str">
        <f t="shared" ca="1" si="48"/>
        <v/>
      </c>
      <c r="AP58" s="126" t="str">
        <f t="shared" ca="1" si="48"/>
        <v/>
      </c>
      <c r="AQ58" s="126" t="str">
        <f t="shared" ca="1" si="48"/>
        <v/>
      </c>
      <c r="AR58" s="126" t="str">
        <f t="shared" ca="1" si="49"/>
        <v/>
      </c>
      <c r="AS58" s="126" t="str">
        <f t="shared" ca="1" si="49"/>
        <v/>
      </c>
      <c r="AT58" s="126" t="str">
        <f t="shared" ca="1" si="49"/>
        <v/>
      </c>
      <c r="AU58" s="126" t="str">
        <f t="shared" ca="1" si="49"/>
        <v/>
      </c>
      <c r="AV58" s="126" t="str">
        <f t="shared" ca="1" si="49"/>
        <v/>
      </c>
      <c r="AW58" s="126" t="str">
        <f t="shared" ca="1" si="49"/>
        <v/>
      </c>
      <c r="AX58" s="126" t="str">
        <f t="shared" ca="1" si="49"/>
        <v/>
      </c>
      <c r="AY58" s="126" t="str">
        <f t="shared" ca="1" si="49"/>
        <v/>
      </c>
      <c r="AZ58" s="126" t="str">
        <f t="shared" ca="1" si="49"/>
        <v/>
      </c>
      <c r="BA58" s="126" t="str">
        <f t="shared" ca="1" si="49"/>
        <v/>
      </c>
      <c r="BB58" s="126" t="str">
        <f t="shared" ca="1" si="50"/>
        <v/>
      </c>
      <c r="BC58" s="126" t="str">
        <f t="shared" ca="1" si="50"/>
        <v/>
      </c>
      <c r="BD58" s="126" t="str">
        <f t="shared" ca="1" si="50"/>
        <v/>
      </c>
      <c r="BE58" s="126" t="str">
        <f t="shared" ca="1" si="50"/>
        <v/>
      </c>
      <c r="BF58" s="126" t="str">
        <f t="shared" ca="1" si="50"/>
        <v/>
      </c>
      <c r="BG58" s="126" t="str">
        <f t="shared" ca="1" si="50"/>
        <v/>
      </c>
      <c r="BH58" s="126" t="str">
        <f t="shared" ca="1" si="50"/>
        <v/>
      </c>
      <c r="BI58" s="126" t="str">
        <f t="shared" ca="1" si="50"/>
        <v/>
      </c>
      <c r="BJ58" s="126" t="str">
        <f t="shared" ca="1" si="50"/>
        <v/>
      </c>
      <c r="BK58" s="126" t="str">
        <f t="shared" ca="1" si="50"/>
        <v/>
      </c>
      <c r="BL58" s="126" t="str">
        <f t="shared" ca="1" si="51"/>
        <v/>
      </c>
      <c r="BM58" s="126" t="str">
        <f t="shared" ca="1" si="51"/>
        <v/>
      </c>
      <c r="BN58" s="126" t="str">
        <f t="shared" si="51"/>
        <v/>
      </c>
      <c r="BO58" s="126" t="str">
        <f t="shared" si="51"/>
        <v/>
      </c>
      <c r="BP58" s="126" t="str">
        <f t="shared" si="51"/>
        <v/>
      </c>
      <c r="BQ58" s="126" t="str">
        <f t="shared" si="51"/>
        <v/>
      </c>
      <c r="BR58" s="126" t="str">
        <f t="shared" si="51"/>
        <v/>
      </c>
      <c r="BS58" s="126" t="str">
        <f t="shared" si="51"/>
        <v/>
      </c>
      <c r="BT58" s="126" t="str">
        <f t="shared" si="51"/>
        <v/>
      </c>
      <c r="BU58" s="126" t="str">
        <f t="shared" si="51"/>
        <v/>
      </c>
      <c r="BV58" s="194"/>
      <c r="BW58" s="194"/>
      <c r="BX58" s="194"/>
      <c r="BZ58" s="116" t="s">
        <v>265</v>
      </c>
      <c r="CA58" s="116" t="s">
        <v>92</v>
      </c>
      <c r="CB58" s="113">
        <f t="shared" si="11"/>
        <v>52</v>
      </c>
      <c r="CC58" s="116">
        <f t="shared" ca="1" si="12"/>
        <v>0</v>
      </c>
      <c r="CD58" s="117">
        <f t="shared" ca="1" si="39"/>
        <v>0</v>
      </c>
      <c r="CE58" s="117">
        <f t="shared" ca="1" si="39"/>
        <v>0</v>
      </c>
      <c r="CF58" s="117">
        <f t="shared" ca="1" si="39"/>
        <v>0</v>
      </c>
      <c r="CG58" s="117">
        <f t="shared" ca="1" si="39"/>
        <v>0</v>
      </c>
      <c r="CH58" s="117">
        <f t="shared" ca="1" si="9"/>
        <v>0</v>
      </c>
      <c r="CI58" s="117">
        <f t="shared" ca="1" si="10"/>
        <v>0</v>
      </c>
      <c r="CJ58" s="127" cm="1">
        <f t="array" aca="1" ref="CJ58" ca="1">IFERROR(AVERAGE(IF(CD58:CG58&gt;1,CD58:CG58)),0)</f>
        <v>0</v>
      </c>
      <c r="CK58" s="127">
        <f ca="1">CJ58+(COUNTIFS($CJ$5:$CJ58,CJ58)-1)*0.00001</f>
        <v>1.8000000000000001E-4</v>
      </c>
      <c r="CL58" s="127">
        <f t="shared" ca="1" si="14"/>
        <v>8.0000000000000007E-5</v>
      </c>
      <c r="CM58" s="140">
        <f t="shared" ca="1" si="15"/>
        <v>0</v>
      </c>
      <c r="CN58" s="120">
        <f t="shared" ca="1" si="16"/>
        <v>0</v>
      </c>
      <c r="CO58" s="113"/>
      <c r="CP58" s="113"/>
      <c r="CQ58" s="113"/>
      <c r="CR58" s="115"/>
      <c r="CT58" s="117">
        <f ca="1">'ANVA-MDS Sin Fung.'!CI58+'ANVA-MDS Con Fung.'!CI58</f>
        <v>0</v>
      </c>
      <c r="CU58" s="115"/>
      <c r="CV58" s="115"/>
    </row>
    <row r="59" spans="1:100" ht="12.75" customHeight="1" x14ac:dyDescent="0.25">
      <c r="A59" s="204">
        <v>1</v>
      </c>
      <c r="K59" s="101">
        <f t="shared" si="17"/>
        <v>53</v>
      </c>
      <c r="L59" s="125">
        <f t="shared" ca="1" si="37"/>
        <v>0</v>
      </c>
      <c r="M59" s="126">
        <f t="shared" ca="1" si="38"/>
        <v>7.0000000000000007E-5</v>
      </c>
      <c r="N59" s="126" t="str">
        <f t="shared" ca="1" si="46"/>
        <v/>
      </c>
      <c r="O59" s="126" t="str">
        <f t="shared" ca="1" si="46"/>
        <v/>
      </c>
      <c r="P59" s="126" t="str">
        <f t="shared" ca="1" si="46"/>
        <v/>
      </c>
      <c r="Q59" s="126" t="str">
        <f t="shared" ca="1" si="46"/>
        <v/>
      </c>
      <c r="R59" s="126" t="str">
        <f t="shared" ca="1" si="46"/>
        <v/>
      </c>
      <c r="S59" s="126" t="str">
        <f t="shared" ca="1" si="46"/>
        <v/>
      </c>
      <c r="T59" s="126" t="str">
        <f t="shared" ca="1" si="46"/>
        <v/>
      </c>
      <c r="U59" s="126" t="str">
        <f t="shared" ca="1" si="46"/>
        <v/>
      </c>
      <c r="V59" s="126" t="str">
        <f t="shared" ca="1" si="46"/>
        <v/>
      </c>
      <c r="W59" s="126" t="str">
        <f t="shared" ca="1" si="46"/>
        <v/>
      </c>
      <c r="X59" s="126" t="str">
        <f t="shared" ca="1" si="47"/>
        <v/>
      </c>
      <c r="Y59" s="126" t="str">
        <f t="shared" ca="1" si="47"/>
        <v/>
      </c>
      <c r="Z59" s="126" t="str">
        <f t="shared" ca="1" si="47"/>
        <v/>
      </c>
      <c r="AA59" s="126" t="str">
        <f t="shared" ca="1" si="47"/>
        <v/>
      </c>
      <c r="AB59" s="126" t="str">
        <f t="shared" ca="1" si="47"/>
        <v/>
      </c>
      <c r="AC59" s="126" t="str">
        <f t="shared" ca="1" si="47"/>
        <v/>
      </c>
      <c r="AD59" s="126" t="str">
        <f t="shared" ca="1" si="47"/>
        <v/>
      </c>
      <c r="AE59" s="126" t="str">
        <f t="shared" ca="1" si="47"/>
        <v/>
      </c>
      <c r="AF59" s="126" t="str">
        <f t="shared" ca="1" si="47"/>
        <v/>
      </c>
      <c r="AG59" s="126" t="str">
        <f t="shared" ca="1" si="47"/>
        <v/>
      </c>
      <c r="AH59" s="126" t="str">
        <f t="shared" ca="1" si="48"/>
        <v/>
      </c>
      <c r="AI59" s="126" t="str">
        <f t="shared" ca="1" si="48"/>
        <v/>
      </c>
      <c r="AJ59" s="126" t="str">
        <f t="shared" ca="1" si="48"/>
        <v/>
      </c>
      <c r="AK59" s="126" t="str">
        <f t="shared" ca="1" si="48"/>
        <v/>
      </c>
      <c r="AL59" s="126" t="str">
        <f t="shared" ca="1" si="48"/>
        <v/>
      </c>
      <c r="AM59" s="126" t="str">
        <f t="shared" ca="1" si="48"/>
        <v/>
      </c>
      <c r="AN59" s="126" t="str">
        <f t="shared" ca="1" si="48"/>
        <v/>
      </c>
      <c r="AO59" s="126" t="str">
        <f t="shared" ca="1" si="48"/>
        <v/>
      </c>
      <c r="AP59" s="126" t="str">
        <f t="shared" ca="1" si="48"/>
        <v/>
      </c>
      <c r="AQ59" s="126" t="str">
        <f t="shared" ca="1" si="48"/>
        <v/>
      </c>
      <c r="AR59" s="126" t="str">
        <f t="shared" ca="1" si="49"/>
        <v/>
      </c>
      <c r="AS59" s="126" t="str">
        <f t="shared" ca="1" si="49"/>
        <v/>
      </c>
      <c r="AT59" s="126" t="str">
        <f t="shared" ca="1" si="49"/>
        <v/>
      </c>
      <c r="AU59" s="126" t="str">
        <f t="shared" ca="1" si="49"/>
        <v/>
      </c>
      <c r="AV59" s="126" t="str">
        <f t="shared" ca="1" si="49"/>
        <v/>
      </c>
      <c r="AW59" s="126" t="str">
        <f t="shared" ca="1" si="49"/>
        <v/>
      </c>
      <c r="AX59" s="126" t="str">
        <f t="shared" ca="1" si="49"/>
        <v/>
      </c>
      <c r="AY59" s="126" t="str">
        <f t="shared" ca="1" si="49"/>
        <v/>
      </c>
      <c r="AZ59" s="126" t="str">
        <f t="shared" ca="1" si="49"/>
        <v/>
      </c>
      <c r="BA59" s="126" t="str">
        <f t="shared" ca="1" si="49"/>
        <v/>
      </c>
      <c r="BB59" s="126" t="str">
        <f t="shared" ca="1" si="50"/>
        <v/>
      </c>
      <c r="BC59" s="126" t="str">
        <f t="shared" ca="1" si="50"/>
        <v/>
      </c>
      <c r="BD59" s="126" t="str">
        <f t="shared" ca="1" si="50"/>
        <v/>
      </c>
      <c r="BE59" s="126" t="str">
        <f t="shared" ca="1" si="50"/>
        <v/>
      </c>
      <c r="BF59" s="126" t="str">
        <f t="shared" ca="1" si="50"/>
        <v/>
      </c>
      <c r="BG59" s="126" t="str">
        <f t="shared" ca="1" si="50"/>
        <v/>
      </c>
      <c r="BH59" s="126" t="str">
        <f t="shared" ca="1" si="50"/>
        <v/>
      </c>
      <c r="BI59" s="126" t="str">
        <f t="shared" ca="1" si="50"/>
        <v/>
      </c>
      <c r="BJ59" s="126" t="str">
        <f t="shared" ca="1" si="50"/>
        <v/>
      </c>
      <c r="BK59" s="126" t="str">
        <f t="shared" ca="1" si="50"/>
        <v/>
      </c>
      <c r="BL59" s="126" t="str">
        <f t="shared" ca="1" si="51"/>
        <v/>
      </c>
      <c r="BM59" s="126" t="str">
        <f t="shared" ca="1" si="51"/>
        <v/>
      </c>
      <c r="BN59" s="126" t="str">
        <f t="shared" ca="1" si="51"/>
        <v/>
      </c>
      <c r="BO59" s="126" t="str">
        <f t="shared" si="51"/>
        <v/>
      </c>
      <c r="BP59" s="126" t="str">
        <f t="shared" si="51"/>
        <v/>
      </c>
      <c r="BQ59" s="126" t="str">
        <f t="shared" si="51"/>
        <v/>
      </c>
      <c r="BR59" s="126" t="str">
        <f t="shared" si="51"/>
        <v/>
      </c>
      <c r="BS59" s="126" t="str">
        <f t="shared" si="51"/>
        <v/>
      </c>
      <c r="BT59" s="126" t="str">
        <f t="shared" si="51"/>
        <v/>
      </c>
      <c r="BU59" s="126" t="str">
        <f t="shared" si="51"/>
        <v/>
      </c>
      <c r="BV59" s="194"/>
      <c r="BW59" s="194"/>
      <c r="BX59" s="194"/>
      <c r="BZ59" s="116" t="s">
        <v>265</v>
      </c>
      <c r="CA59" s="116" t="s">
        <v>92</v>
      </c>
      <c r="CB59" s="113">
        <f t="shared" si="11"/>
        <v>53</v>
      </c>
      <c r="CC59" s="116">
        <f t="shared" ca="1" si="12"/>
        <v>0</v>
      </c>
      <c r="CD59" s="117">
        <f t="shared" ca="1" si="39"/>
        <v>0</v>
      </c>
      <c r="CE59" s="117">
        <f t="shared" ca="1" si="39"/>
        <v>0</v>
      </c>
      <c r="CF59" s="117">
        <f t="shared" ca="1" si="39"/>
        <v>0</v>
      </c>
      <c r="CG59" s="117">
        <f t="shared" ca="1" si="39"/>
        <v>0</v>
      </c>
      <c r="CH59" s="117">
        <f t="shared" ca="1" si="9"/>
        <v>0</v>
      </c>
      <c r="CI59" s="117">
        <f t="shared" ca="1" si="10"/>
        <v>0</v>
      </c>
      <c r="CJ59" s="127" cm="1">
        <f t="array" aca="1" ref="CJ59" ca="1">IFERROR(AVERAGE(IF(CD59:CG59&gt;1,CD59:CG59)),0)</f>
        <v>0</v>
      </c>
      <c r="CK59" s="127">
        <f ca="1">CJ59+(COUNTIFS($CJ$5:$CJ59,CJ59)-1)*0.00001</f>
        <v>1.9000000000000001E-4</v>
      </c>
      <c r="CL59" s="127">
        <f t="shared" ca="1" si="14"/>
        <v>7.0000000000000007E-5</v>
      </c>
      <c r="CM59" s="140">
        <f t="shared" ca="1" si="15"/>
        <v>0</v>
      </c>
      <c r="CN59" s="120">
        <f t="shared" ca="1" si="16"/>
        <v>0</v>
      </c>
      <c r="CO59" s="113"/>
      <c r="CP59" s="113"/>
      <c r="CQ59" s="113"/>
      <c r="CR59" s="115"/>
      <c r="CT59" s="117">
        <f ca="1">'ANVA-MDS Sin Fung.'!CI59+'ANVA-MDS Con Fung.'!CI59</f>
        <v>0</v>
      </c>
      <c r="CU59" s="115"/>
      <c r="CV59" s="115"/>
    </row>
    <row r="60" spans="1:100" ht="12.75" customHeight="1" x14ac:dyDescent="0.25">
      <c r="A60" s="204">
        <v>1</v>
      </c>
      <c r="K60" s="101">
        <f t="shared" si="17"/>
        <v>54</v>
      </c>
      <c r="L60" s="125">
        <f t="shared" ca="1" si="37"/>
        <v>0</v>
      </c>
      <c r="M60" s="126">
        <f t="shared" ca="1" si="38"/>
        <v>6.0000000000000008E-5</v>
      </c>
      <c r="N60" s="126" t="str">
        <f t="shared" ca="1" si="46"/>
        <v/>
      </c>
      <c r="O60" s="126" t="str">
        <f t="shared" ca="1" si="46"/>
        <v/>
      </c>
      <c r="P60" s="126" t="str">
        <f t="shared" ca="1" si="46"/>
        <v/>
      </c>
      <c r="Q60" s="126" t="str">
        <f t="shared" ca="1" si="46"/>
        <v/>
      </c>
      <c r="R60" s="126" t="str">
        <f t="shared" ca="1" si="46"/>
        <v/>
      </c>
      <c r="S60" s="126" t="str">
        <f t="shared" ca="1" si="46"/>
        <v/>
      </c>
      <c r="T60" s="126" t="str">
        <f t="shared" ca="1" si="46"/>
        <v/>
      </c>
      <c r="U60" s="126" t="str">
        <f t="shared" ca="1" si="46"/>
        <v/>
      </c>
      <c r="V60" s="126" t="str">
        <f t="shared" ca="1" si="46"/>
        <v/>
      </c>
      <c r="W60" s="126" t="str">
        <f t="shared" ca="1" si="46"/>
        <v/>
      </c>
      <c r="X60" s="126" t="str">
        <f t="shared" ca="1" si="47"/>
        <v/>
      </c>
      <c r="Y60" s="126" t="str">
        <f t="shared" ca="1" si="47"/>
        <v/>
      </c>
      <c r="Z60" s="126" t="str">
        <f t="shared" ca="1" si="47"/>
        <v/>
      </c>
      <c r="AA60" s="126" t="str">
        <f t="shared" ca="1" si="47"/>
        <v/>
      </c>
      <c r="AB60" s="126" t="str">
        <f t="shared" ca="1" si="47"/>
        <v/>
      </c>
      <c r="AC60" s="126" t="str">
        <f t="shared" ca="1" si="47"/>
        <v/>
      </c>
      <c r="AD60" s="126" t="str">
        <f t="shared" ca="1" si="47"/>
        <v/>
      </c>
      <c r="AE60" s="126" t="str">
        <f t="shared" ca="1" si="47"/>
        <v/>
      </c>
      <c r="AF60" s="126" t="str">
        <f t="shared" ca="1" si="47"/>
        <v/>
      </c>
      <c r="AG60" s="126" t="str">
        <f t="shared" ca="1" si="47"/>
        <v/>
      </c>
      <c r="AH60" s="126" t="str">
        <f t="shared" ca="1" si="48"/>
        <v/>
      </c>
      <c r="AI60" s="126" t="str">
        <f t="shared" ca="1" si="48"/>
        <v/>
      </c>
      <c r="AJ60" s="126" t="str">
        <f t="shared" ca="1" si="48"/>
        <v/>
      </c>
      <c r="AK60" s="126" t="str">
        <f t="shared" ca="1" si="48"/>
        <v/>
      </c>
      <c r="AL60" s="126" t="str">
        <f t="shared" ca="1" si="48"/>
        <v/>
      </c>
      <c r="AM60" s="126" t="str">
        <f t="shared" ca="1" si="48"/>
        <v/>
      </c>
      <c r="AN60" s="126" t="str">
        <f t="shared" ca="1" si="48"/>
        <v/>
      </c>
      <c r="AO60" s="126" t="str">
        <f t="shared" ca="1" si="48"/>
        <v/>
      </c>
      <c r="AP60" s="126" t="str">
        <f t="shared" ca="1" si="48"/>
        <v/>
      </c>
      <c r="AQ60" s="126" t="str">
        <f t="shared" ca="1" si="48"/>
        <v/>
      </c>
      <c r="AR60" s="126" t="str">
        <f t="shared" ca="1" si="49"/>
        <v/>
      </c>
      <c r="AS60" s="126" t="str">
        <f t="shared" ca="1" si="49"/>
        <v/>
      </c>
      <c r="AT60" s="126" t="str">
        <f t="shared" ca="1" si="49"/>
        <v/>
      </c>
      <c r="AU60" s="126" t="str">
        <f t="shared" ca="1" si="49"/>
        <v/>
      </c>
      <c r="AV60" s="126" t="str">
        <f t="shared" ca="1" si="49"/>
        <v/>
      </c>
      <c r="AW60" s="126" t="str">
        <f t="shared" ca="1" si="49"/>
        <v/>
      </c>
      <c r="AX60" s="126" t="str">
        <f t="shared" ca="1" si="49"/>
        <v/>
      </c>
      <c r="AY60" s="126" t="str">
        <f t="shared" ca="1" si="49"/>
        <v/>
      </c>
      <c r="AZ60" s="126" t="str">
        <f t="shared" ca="1" si="49"/>
        <v/>
      </c>
      <c r="BA60" s="126" t="str">
        <f t="shared" ca="1" si="49"/>
        <v/>
      </c>
      <c r="BB60" s="126" t="str">
        <f t="shared" ca="1" si="50"/>
        <v/>
      </c>
      <c r="BC60" s="126" t="str">
        <f t="shared" ca="1" si="50"/>
        <v/>
      </c>
      <c r="BD60" s="126" t="str">
        <f t="shared" ca="1" si="50"/>
        <v/>
      </c>
      <c r="BE60" s="126" t="str">
        <f t="shared" ca="1" si="50"/>
        <v/>
      </c>
      <c r="BF60" s="126" t="str">
        <f t="shared" ca="1" si="50"/>
        <v/>
      </c>
      <c r="BG60" s="126" t="str">
        <f t="shared" ca="1" si="50"/>
        <v/>
      </c>
      <c r="BH60" s="126" t="str">
        <f t="shared" ca="1" si="50"/>
        <v/>
      </c>
      <c r="BI60" s="126" t="str">
        <f t="shared" ca="1" si="50"/>
        <v/>
      </c>
      <c r="BJ60" s="126" t="str">
        <f t="shared" ca="1" si="50"/>
        <v/>
      </c>
      <c r="BK60" s="126" t="str">
        <f t="shared" ca="1" si="50"/>
        <v/>
      </c>
      <c r="BL60" s="126" t="str">
        <f t="shared" ca="1" si="51"/>
        <v/>
      </c>
      <c r="BM60" s="126" t="str">
        <f t="shared" ca="1" si="51"/>
        <v/>
      </c>
      <c r="BN60" s="126" t="str">
        <f t="shared" ca="1" si="51"/>
        <v/>
      </c>
      <c r="BO60" s="126" t="str">
        <f t="shared" ca="1" si="51"/>
        <v/>
      </c>
      <c r="BP60" s="126" t="str">
        <f t="shared" si="51"/>
        <v/>
      </c>
      <c r="BQ60" s="126" t="str">
        <f t="shared" si="51"/>
        <v/>
      </c>
      <c r="BR60" s="126" t="str">
        <f t="shared" si="51"/>
        <v/>
      </c>
      <c r="BS60" s="126" t="str">
        <f t="shared" si="51"/>
        <v/>
      </c>
      <c r="BT60" s="126" t="str">
        <f t="shared" si="51"/>
        <v/>
      </c>
      <c r="BU60" s="126" t="str">
        <f t="shared" si="51"/>
        <v/>
      </c>
      <c r="BV60" s="194"/>
      <c r="BW60" s="194"/>
      <c r="BX60" s="194"/>
      <c r="BZ60" s="116" t="s">
        <v>265</v>
      </c>
      <c r="CA60" s="116" t="s">
        <v>92</v>
      </c>
      <c r="CB60" s="113">
        <f t="shared" si="11"/>
        <v>54</v>
      </c>
      <c r="CC60" s="116">
        <f t="shared" ca="1" si="12"/>
        <v>0</v>
      </c>
      <c r="CD60" s="117">
        <f t="shared" ca="1" si="39"/>
        <v>0</v>
      </c>
      <c r="CE60" s="117">
        <f t="shared" ca="1" si="39"/>
        <v>0</v>
      </c>
      <c r="CF60" s="117">
        <f t="shared" ca="1" si="39"/>
        <v>0</v>
      </c>
      <c r="CG60" s="117">
        <f t="shared" ca="1" si="39"/>
        <v>0</v>
      </c>
      <c r="CH60" s="117">
        <f t="shared" ca="1" si="9"/>
        <v>0</v>
      </c>
      <c r="CI60" s="117">
        <f t="shared" ca="1" si="10"/>
        <v>0</v>
      </c>
      <c r="CJ60" s="127" cm="1">
        <f t="array" aca="1" ref="CJ60" ca="1">IFERROR(AVERAGE(IF(CD60:CG60&gt;1,CD60:CG60)),0)</f>
        <v>0</v>
      </c>
      <c r="CK60" s="127">
        <f ca="1">CJ60+(COUNTIFS($CJ$5:$CJ60,CJ60)-1)*0.00001</f>
        <v>2.0000000000000001E-4</v>
      </c>
      <c r="CL60" s="127">
        <f t="shared" ca="1" si="14"/>
        <v>6.0000000000000008E-5</v>
      </c>
      <c r="CM60" s="140">
        <f t="shared" ca="1" si="15"/>
        <v>0</v>
      </c>
      <c r="CN60" s="120">
        <f t="shared" ca="1" si="16"/>
        <v>0</v>
      </c>
      <c r="CO60" s="113"/>
      <c r="CP60" s="113"/>
      <c r="CQ60" s="113"/>
      <c r="CR60" s="115"/>
      <c r="CT60" s="117">
        <f ca="1">'ANVA-MDS Sin Fung.'!CI60+'ANVA-MDS Con Fung.'!CI60</f>
        <v>0</v>
      </c>
      <c r="CU60" s="115"/>
      <c r="CV60" s="115"/>
    </row>
    <row r="61" spans="1:100" ht="12.75" customHeight="1" x14ac:dyDescent="0.25">
      <c r="A61" s="204">
        <v>1</v>
      </c>
      <c r="K61" s="101">
        <f t="shared" si="17"/>
        <v>55</v>
      </c>
      <c r="L61" s="125">
        <f t="shared" ca="1" si="37"/>
        <v>0</v>
      </c>
      <c r="M61" s="126">
        <f t="shared" ca="1" si="38"/>
        <v>5.0000000000000002E-5</v>
      </c>
      <c r="N61" s="126" t="str">
        <f t="shared" ca="1" si="46"/>
        <v/>
      </c>
      <c r="O61" s="126" t="str">
        <f t="shared" ca="1" si="46"/>
        <v/>
      </c>
      <c r="P61" s="126" t="str">
        <f t="shared" ca="1" si="46"/>
        <v/>
      </c>
      <c r="Q61" s="126" t="str">
        <f t="shared" ca="1" si="46"/>
        <v/>
      </c>
      <c r="R61" s="126" t="str">
        <f t="shared" ca="1" si="46"/>
        <v/>
      </c>
      <c r="S61" s="126" t="str">
        <f t="shared" ca="1" si="46"/>
        <v/>
      </c>
      <c r="T61" s="126" t="str">
        <f t="shared" ca="1" si="46"/>
        <v/>
      </c>
      <c r="U61" s="126" t="str">
        <f t="shared" ca="1" si="46"/>
        <v/>
      </c>
      <c r="V61" s="126" t="str">
        <f t="shared" ca="1" si="46"/>
        <v/>
      </c>
      <c r="W61" s="126" t="str">
        <f t="shared" ca="1" si="46"/>
        <v/>
      </c>
      <c r="X61" s="126" t="str">
        <f t="shared" ca="1" si="47"/>
        <v/>
      </c>
      <c r="Y61" s="126" t="str">
        <f t="shared" ca="1" si="47"/>
        <v/>
      </c>
      <c r="Z61" s="126" t="str">
        <f t="shared" ca="1" si="47"/>
        <v/>
      </c>
      <c r="AA61" s="126" t="str">
        <f t="shared" ca="1" si="47"/>
        <v/>
      </c>
      <c r="AB61" s="126" t="str">
        <f t="shared" ca="1" si="47"/>
        <v/>
      </c>
      <c r="AC61" s="126" t="str">
        <f t="shared" ca="1" si="47"/>
        <v/>
      </c>
      <c r="AD61" s="126" t="str">
        <f t="shared" ca="1" si="47"/>
        <v/>
      </c>
      <c r="AE61" s="126" t="str">
        <f t="shared" ca="1" si="47"/>
        <v/>
      </c>
      <c r="AF61" s="126" t="str">
        <f t="shared" ca="1" si="47"/>
        <v/>
      </c>
      <c r="AG61" s="126" t="str">
        <f t="shared" ca="1" si="47"/>
        <v/>
      </c>
      <c r="AH61" s="126" t="str">
        <f t="shared" ca="1" si="48"/>
        <v/>
      </c>
      <c r="AI61" s="126" t="str">
        <f t="shared" ca="1" si="48"/>
        <v/>
      </c>
      <c r="AJ61" s="126" t="str">
        <f t="shared" ca="1" si="48"/>
        <v/>
      </c>
      <c r="AK61" s="126" t="str">
        <f t="shared" ca="1" si="48"/>
        <v/>
      </c>
      <c r="AL61" s="126" t="str">
        <f t="shared" ca="1" si="48"/>
        <v/>
      </c>
      <c r="AM61" s="126" t="str">
        <f t="shared" ca="1" si="48"/>
        <v/>
      </c>
      <c r="AN61" s="126" t="str">
        <f t="shared" ca="1" si="48"/>
        <v/>
      </c>
      <c r="AO61" s="126" t="str">
        <f t="shared" ca="1" si="48"/>
        <v/>
      </c>
      <c r="AP61" s="126" t="str">
        <f t="shared" ca="1" si="48"/>
        <v/>
      </c>
      <c r="AQ61" s="126" t="str">
        <f t="shared" ca="1" si="48"/>
        <v/>
      </c>
      <c r="AR61" s="126" t="str">
        <f t="shared" ca="1" si="49"/>
        <v/>
      </c>
      <c r="AS61" s="126" t="str">
        <f t="shared" ca="1" si="49"/>
        <v/>
      </c>
      <c r="AT61" s="126" t="str">
        <f t="shared" ca="1" si="49"/>
        <v/>
      </c>
      <c r="AU61" s="126" t="str">
        <f t="shared" ca="1" si="49"/>
        <v/>
      </c>
      <c r="AV61" s="126" t="str">
        <f t="shared" ca="1" si="49"/>
        <v/>
      </c>
      <c r="AW61" s="126" t="str">
        <f t="shared" ca="1" si="49"/>
        <v/>
      </c>
      <c r="AX61" s="126" t="str">
        <f t="shared" ca="1" si="49"/>
        <v/>
      </c>
      <c r="AY61" s="126" t="str">
        <f t="shared" ca="1" si="49"/>
        <v/>
      </c>
      <c r="AZ61" s="126" t="str">
        <f t="shared" ca="1" si="49"/>
        <v/>
      </c>
      <c r="BA61" s="126" t="str">
        <f t="shared" ca="1" si="49"/>
        <v/>
      </c>
      <c r="BB61" s="126" t="str">
        <f t="shared" ca="1" si="50"/>
        <v/>
      </c>
      <c r="BC61" s="126" t="str">
        <f t="shared" ca="1" si="50"/>
        <v/>
      </c>
      <c r="BD61" s="126" t="str">
        <f t="shared" ca="1" si="50"/>
        <v/>
      </c>
      <c r="BE61" s="126" t="str">
        <f t="shared" ca="1" si="50"/>
        <v/>
      </c>
      <c r="BF61" s="126" t="str">
        <f t="shared" ca="1" si="50"/>
        <v/>
      </c>
      <c r="BG61" s="126" t="str">
        <f t="shared" ca="1" si="50"/>
        <v/>
      </c>
      <c r="BH61" s="126" t="str">
        <f t="shared" ca="1" si="50"/>
        <v/>
      </c>
      <c r="BI61" s="126" t="str">
        <f t="shared" ca="1" si="50"/>
        <v/>
      </c>
      <c r="BJ61" s="126" t="str">
        <f t="shared" ca="1" si="50"/>
        <v/>
      </c>
      <c r="BK61" s="126" t="str">
        <f t="shared" ca="1" si="50"/>
        <v/>
      </c>
      <c r="BL61" s="126" t="str">
        <f t="shared" ca="1" si="51"/>
        <v/>
      </c>
      <c r="BM61" s="126" t="str">
        <f t="shared" ca="1" si="51"/>
        <v/>
      </c>
      <c r="BN61" s="126" t="str">
        <f t="shared" ca="1" si="51"/>
        <v/>
      </c>
      <c r="BO61" s="126" t="str">
        <f t="shared" ca="1" si="51"/>
        <v/>
      </c>
      <c r="BP61" s="126" t="str">
        <f t="shared" ca="1" si="51"/>
        <v/>
      </c>
      <c r="BQ61" s="126" t="str">
        <f t="shared" si="51"/>
        <v/>
      </c>
      <c r="BR61" s="126" t="str">
        <f t="shared" si="51"/>
        <v/>
      </c>
      <c r="BS61" s="126" t="str">
        <f t="shared" si="51"/>
        <v/>
      </c>
      <c r="BT61" s="126" t="str">
        <f t="shared" si="51"/>
        <v/>
      </c>
      <c r="BU61" s="126" t="str">
        <f t="shared" si="51"/>
        <v/>
      </c>
      <c r="BV61" s="194"/>
      <c r="BW61" s="194"/>
      <c r="BX61" s="194"/>
      <c r="BZ61" s="116" t="s">
        <v>265</v>
      </c>
      <c r="CA61" s="116" t="s">
        <v>92</v>
      </c>
      <c r="CB61" s="113">
        <f t="shared" si="11"/>
        <v>55</v>
      </c>
      <c r="CC61" s="116">
        <f t="shared" ca="1" si="12"/>
        <v>0</v>
      </c>
      <c r="CD61" s="117">
        <f t="shared" ca="1" si="39"/>
        <v>0</v>
      </c>
      <c r="CE61" s="117">
        <f t="shared" ca="1" si="39"/>
        <v>0</v>
      </c>
      <c r="CF61" s="117">
        <f t="shared" ca="1" si="39"/>
        <v>0</v>
      </c>
      <c r="CG61" s="117">
        <f t="shared" ca="1" si="39"/>
        <v>0</v>
      </c>
      <c r="CH61" s="117">
        <f t="shared" ca="1" si="9"/>
        <v>0</v>
      </c>
      <c r="CI61" s="117">
        <f t="shared" ca="1" si="10"/>
        <v>0</v>
      </c>
      <c r="CJ61" s="127" cm="1">
        <f t="array" aca="1" ref="CJ61" ca="1">IFERROR(AVERAGE(IF(CD61:CG61&gt;1,CD61:CG61)),0)</f>
        <v>0</v>
      </c>
      <c r="CK61" s="127">
        <f ca="1">CJ61+(COUNTIFS($CJ$5:$CJ61,CJ61)-1)*0.00001</f>
        <v>2.1000000000000001E-4</v>
      </c>
      <c r="CL61" s="127">
        <f t="shared" ca="1" si="14"/>
        <v>5.0000000000000002E-5</v>
      </c>
      <c r="CM61" s="140">
        <f t="shared" ca="1" si="15"/>
        <v>0</v>
      </c>
      <c r="CN61" s="120">
        <f t="shared" ca="1" si="16"/>
        <v>0</v>
      </c>
      <c r="CO61" s="113"/>
      <c r="CP61" s="113"/>
      <c r="CQ61" s="113"/>
      <c r="CR61" s="115"/>
      <c r="CT61" s="117">
        <f ca="1">'ANVA-MDS Sin Fung.'!CI61+'ANVA-MDS Con Fung.'!CI61</f>
        <v>0</v>
      </c>
      <c r="CU61" s="115"/>
      <c r="CV61" s="115"/>
    </row>
    <row r="62" spans="1:100" ht="12.75" customHeight="1" x14ac:dyDescent="0.25">
      <c r="A62" s="204">
        <v>1</v>
      </c>
      <c r="K62" s="101">
        <f t="shared" si="17"/>
        <v>56</v>
      </c>
      <c r="L62" s="125">
        <f t="shared" ca="1" si="37"/>
        <v>0</v>
      </c>
      <c r="M62" s="126">
        <f t="shared" ca="1" si="38"/>
        <v>4.0000000000000003E-5</v>
      </c>
      <c r="N62" s="126" t="str">
        <f t="shared" ca="1" si="46"/>
        <v/>
      </c>
      <c r="O62" s="126" t="str">
        <f t="shared" ca="1" si="46"/>
        <v/>
      </c>
      <c r="P62" s="126" t="str">
        <f t="shared" ca="1" si="46"/>
        <v/>
      </c>
      <c r="Q62" s="126" t="str">
        <f t="shared" ca="1" si="46"/>
        <v/>
      </c>
      <c r="R62" s="126" t="str">
        <f t="shared" ca="1" si="46"/>
        <v/>
      </c>
      <c r="S62" s="126" t="str">
        <f t="shared" ca="1" si="46"/>
        <v/>
      </c>
      <c r="T62" s="126" t="str">
        <f t="shared" ca="1" si="46"/>
        <v/>
      </c>
      <c r="U62" s="126" t="str">
        <f t="shared" ca="1" si="46"/>
        <v/>
      </c>
      <c r="V62" s="126" t="str">
        <f t="shared" ca="1" si="46"/>
        <v/>
      </c>
      <c r="W62" s="126" t="str">
        <f t="shared" ca="1" si="46"/>
        <v/>
      </c>
      <c r="X62" s="126" t="str">
        <f t="shared" ca="1" si="47"/>
        <v/>
      </c>
      <c r="Y62" s="126" t="str">
        <f t="shared" ca="1" si="47"/>
        <v/>
      </c>
      <c r="Z62" s="126" t="str">
        <f t="shared" ca="1" si="47"/>
        <v/>
      </c>
      <c r="AA62" s="126" t="str">
        <f t="shared" ca="1" si="47"/>
        <v/>
      </c>
      <c r="AB62" s="126" t="str">
        <f t="shared" ca="1" si="47"/>
        <v/>
      </c>
      <c r="AC62" s="126" t="str">
        <f t="shared" ca="1" si="47"/>
        <v/>
      </c>
      <c r="AD62" s="126" t="str">
        <f t="shared" ca="1" si="47"/>
        <v/>
      </c>
      <c r="AE62" s="126" t="str">
        <f t="shared" ca="1" si="47"/>
        <v/>
      </c>
      <c r="AF62" s="126" t="str">
        <f t="shared" ca="1" si="47"/>
        <v/>
      </c>
      <c r="AG62" s="126" t="str">
        <f t="shared" ca="1" si="47"/>
        <v/>
      </c>
      <c r="AH62" s="126" t="str">
        <f t="shared" ca="1" si="48"/>
        <v/>
      </c>
      <c r="AI62" s="126" t="str">
        <f t="shared" ca="1" si="48"/>
        <v/>
      </c>
      <c r="AJ62" s="126" t="str">
        <f t="shared" ca="1" si="48"/>
        <v/>
      </c>
      <c r="AK62" s="126" t="str">
        <f t="shared" ca="1" si="48"/>
        <v/>
      </c>
      <c r="AL62" s="126" t="str">
        <f t="shared" ca="1" si="48"/>
        <v/>
      </c>
      <c r="AM62" s="126" t="str">
        <f t="shared" ca="1" si="48"/>
        <v/>
      </c>
      <c r="AN62" s="126" t="str">
        <f t="shared" ca="1" si="48"/>
        <v/>
      </c>
      <c r="AO62" s="126" t="str">
        <f t="shared" ca="1" si="48"/>
        <v/>
      </c>
      <c r="AP62" s="126" t="str">
        <f t="shared" ca="1" si="48"/>
        <v/>
      </c>
      <c r="AQ62" s="126" t="str">
        <f t="shared" ca="1" si="48"/>
        <v/>
      </c>
      <c r="AR62" s="126" t="str">
        <f t="shared" ca="1" si="49"/>
        <v/>
      </c>
      <c r="AS62" s="126" t="str">
        <f t="shared" ca="1" si="49"/>
        <v/>
      </c>
      <c r="AT62" s="126" t="str">
        <f t="shared" ca="1" si="49"/>
        <v/>
      </c>
      <c r="AU62" s="126" t="str">
        <f t="shared" ca="1" si="49"/>
        <v/>
      </c>
      <c r="AV62" s="126" t="str">
        <f t="shared" ca="1" si="49"/>
        <v/>
      </c>
      <c r="AW62" s="126" t="str">
        <f t="shared" ca="1" si="49"/>
        <v/>
      </c>
      <c r="AX62" s="126" t="str">
        <f t="shared" ca="1" si="49"/>
        <v/>
      </c>
      <c r="AY62" s="126" t="str">
        <f t="shared" ca="1" si="49"/>
        <v/>
      </c>
      <c r="AZ62" s="126" t="str">
        <f t="shared" ca="1" si="49"/>
        <v/>
      </c>
      <c r="BA62" s="126" t="str">
        <f t="shared" ca="1" si="49"/>
        <v/>
      </c>
      <c r="BB62" s="126" t="str">
        <f t="shared" ca="1" si="50"/>
        <v/>
      </c>
      <c r="BC62" s="126" t="str">
        <f t="shared" ca="1" si="50"/>
        <v/>
      </c>
      <c r="BD62" s="126" t="str">
        <f t="shared" ca="1" si="50"/>
        <v/>
      </c>
      <c r="BE62" s="126" t="str">
        <f t="shared" ca="1" si="50"/>
        <v/>
      </c>
      <c r="BF62" s="126" t="str">
        <f t="shared" ca="1" si="50"/>
        <v/>
      </c>
      <c r="BG62" s="126" t="str">
        <f t="shared" ca="1" si="50"/>
        <v/>
      </c>
      <c r="BH62" s="126" t="str">
        <f t="shared" ca="1" si="50"/>
        <v/>
      </c>
      <c r="BI62" s="126" t="str">
        <f t="shared" ca="1" si="50"/>
        <v/>
      </c>
      <c r="BJ62" s="126" t="str">
        <f t="shared" ca="1" si="50"/>
        <v/>
      </c>
      <c r="BK62" s="126" t="str">
        <f t="shared" ca="1" si="50"/>
        <v/>
      </c>
      <c r="BL62" s="126" t="str">
        <f t="shared" ca="1" si="51"/>
        <v/>
      </c>
      <c r="BM62" s="126" t="str">
        <f t="shared" ca="1" si="51"/>
        <v/>
      </c>
      <c r="BN62" s="126" t="str">
        <f t="shared" ca="1" si="51"/>
        <v/>
      </c>
      <c r="BO62" s="126" t="str">
        <f t="shared" ca="1" si="51"/>
        <v/>
      </c>
      <c r="BP62" s="126" t="str">
        <f t="shared" ca="1" si="51"/>
        <v/>
      </c>
      <c r="BQ62" s="126" t="str">
        <f t="shared" ca="1" si="51"/>
        <v/>
      </c>
      <c r="BR62" s="126" t="str">
        <f t="shared" si="51"/>
        <v/>
      </c>
      <c r="BS62" s="126" t="str">
        <f t="shared" si="51"/>
        <v/>
      </c>
      <c r="BT62" s="126" t="str">
        <f t="shared" si="51"/>
        <v/>
      </c>
      <c r="BU62" s="126" t="str">
        <f t="shared" si="51"/>
        <v/>
      </c>
      <c r="BV62" s="194"/>
      <c r="BW62" s="194"/>
      <c r="BX62" s="194"/>
      <c r="BZ62" s="116" t="s">
        <v>265</v>
      </c>
      <c r="CA62" s="116" t="s">
        <v>92</v>
      </c>
      <c r="CB62" s="113">
        <f t="shared" si="11"/>
        <v>56</v>
      </c>
      <c r="CC62" s="116">
        <f t="shared" ca="1" si="12"/>
        <v>0</v>
      </c>
      <c r="CD62" s="117">
        <f t="shared" ca="1" si="39"/>
        <v>0</v>
      </c>
      <c r="CE62" s="117">
        <f t="shared" ca="1" si="39"/>
        <v>0</v>
      </c>
      <c r="CF62" s="117">
        <f t="shared" ca="1" si="39"/>
        <v>0</v>
      </c>
      <c r="CG62" s="117">
        <f t="shared" ca="1" si="39"/>
        <v>0</v>
      </c>
      <c r="CH62" s="117">
        <f t="shared" ca="1" si="9"/>
        <v>0</v>
      </c>
      <c r="CI62" s="117">
        <f t="shared" ca="1" si="10"/>
        <v>0</v>
      </c>
      <c r="CJ62" s="127" cm="1">
        <f t="array" aca="1" ref="CJ62" ca="1">IFERROR(AVERAGE(IF(CD62:CG62&gt;1,CD62:CG62)),0)</f>
        <v>0</v>
      </c>
      <c r="CK62" s="127">
        <f ca="1">CJ62+(COUNTIFS($CJ$5:$CJ62,CJ62)-1)*0.00001</f>
        <v>2.2000000000000001E-4</v>
      </c>
      <c r="CL62" s="127">
        <f t="shared" ca="1" si="14"/>
        <v>4.0000000000000003E-5</v>
      </c>
      <c r="CM62" s="140">
        <f t="shared" ca="1" si="15"/>
        <v>0</v>
      </c>
      <c r="CN62" s="120">
        <f t="shared" ca="1" si="16"/>
        <v>0</v>
      </c>
      <c r="CO62" s="113"/>
      <c r="CP62" s="113"/>
      <c r="CQ62" s="113"/>
      <c r="CR62" s="115"/>
      <c r="CT62" s="117">
        <f ca="1">'ANVA-MDS Sin Fung.'!CI62+'ANVA-MDS Con Fung.'!CI62</f>
        <v>0</v>
      </c>
      <c r="CU62" s="115"/>
      <c r="CV62" s="115"/>
    </row>
    <row r="63" spans="1:100" ht="12.75" customHeight="1" x14ac:dyDescent="0.25">
      <c r="A63" s="204">
        <v>1</v>
      </c>
      <c r="K63" s="101">
        <f t="shared" si="17"/>
        <v>57</v>
      </c>
      <c r="L63" s="125">
        <f t="shared" ca="1" si="37"/>
        <v>0</v>
      </c>
      <c r="M63" s="126">
        <f t="shared" ca="1" si="38"/>
        <v>3.0000000000000004E-5</v>
      </c>
      <c r="N63" s="126" t="str">
        <f t="shared" ca="1" si="46"/>
        <v/>
      </c>
      <c r="O63" s="126" t="str">
        <f t="shared" ca="1" si="46"/>
        <v/>
      </c>
      <c r="P63" s="126" t="str">
        <f t="shared" ca="1" si="46"/>
        <v/>
      </c>
      <c r="Q63" s="126" t="str">
        <f t="shared" ca="1" si="46"/>
        <v/>
      </c>
      <c r="R63" s="126" t="str">
        <f t="shared" ca="1" si="46"/>
        <v/>
      </c>
      <c r="S63" s="126" t="str">
        <f t="shared" ca="1" si="46"/>
        <v/>
      </c>
      <c r="T63" s="126" t="str">
        <f t="shared" ca="1" si="46"/>
        <v/>
      </c>
      <c r="U63" s="126" t="str">
        <f t="shared" ca="1" si="46"/>
        <v/>
      </c>
      <c r="V63" s="126" t="str">
        <f t="shared" ca="1" si="46"/>
        <v/>
      </c>
      <c r="W63" s="126" t="str">
        <f t="shared" ca="1" si="46"/>
        <v/>
      </c>
      <c r="X63" s="126" t="str">
        <f t="shared" ca="1" si="47"/>
        <v/>
      </c>
      <c r="Y63" s="126" t="str">
        <f t="shared" ca="1" si="47"/>
        <v/>
      </c>
      <c r="Z63" s="126" t="str">
        <f t="shared" ca="1" si="47"/>
        <v/>
      </c>
      <c r="AA63" s="126" t="str">
        <f t="shared" ca="1" si="47"/>
        <v/>
      </c>
      <c r="AB63" s="126" t="str">
        <f t="shared" ca="1" si="47"/>
        <v/>
      </c>
      <c r="AC63" s="126" t="str">
        <f t="shared" ca="1" si="47"/>
        <v/>
      </c>
      <c r="AD63" s="126" t="str">
        <f t="shared" ca="1" si="47"/>
        <v/>
      </c>
      <c r="AE63" s="126" t="str">
        <f t="shared" ca="1" si="47"/>
        <v/>
      </c>
      <c r="AF63" s="126" t="str">
        <f t="shared" ca="1" si="47"/>
        <v/>
      </c>
      <c r="AG63" s="126" t="str">
        <f t="shared" ca="1" si="47"/>
        <v/>
      </c>
      <c r="AH63" s="126" t="str">
        <f t="shared" ca="1" si="48"/>
        <v/>
      </c>
      <c r="AI63" s="126" t="str">
        <f t="shared" ca="1" si="48"/>
        <v/>
      </c>
      <c r="AJ63" s="126" t="str">
        <f t="shared" ca="1" si="48"/>
        <v/>
      </c>
      <c r="AK63" s="126" t="str">
        <f t="shared" ca="1" si="48"/>
        <v/>
      </c>
      <c r="AL63" s="126" t="str">
        <f t="shared" ca="1" si="48"/>
        <v/>
      </c>
      <c r="AM63" s="126" t="str">
        <f t="shared" ca="1" si="48"/>
        <v/>
      </c>
      <c r="AN63" s="126" t="str">
        <f t="shared" ca="1" si="48"/>
        <v/>
      </c>
      <c r="AO63" s="126" t="str">
        <f t="shared" ca="1" si="48"/>
        <v/>
      </c>
      <c r="AP63" s="126" t="str">
        <f t="shared" ca="1" si="48"/>
        <v/>
      </c>
      <c r="AQ63" s="126" t="str">
        <f t="shared" ca="1" si="48"/>
        <v/>
      </c>
      <c r="AR63" s="126" t="str">
        <f t="shared" ca="1" si="49"/>
        <v/>
      </c>
      <c r="AS63" s="126" t="str">
        <f t="shared" ca="1" si="49"/>
        <v/>
      </c>
      <c r="AT63" s="126" t="str">
        <f t="shared" ca="1" si="49"/>
        <v/>
      </c>
      <c r="AU63" s="126" t="str">
        <f t="shared" ca="1" si="49"/>
        <v/>
      </c>
      <c r="AV63" s="126" t="str">
        <f t="shared" ca="1" si="49"/>
        <v/>
      </c>
      <c r="AW63" s="126" t="str">
        <f t="shared" ca="1" si="49"/>
        <v/>
      </c>
      <c r="AX63" s="126" t="str">
        <f t="shared" ca="1" si="49"/>
        <v/>
      </c>
      <c r="AY63" s="126" t="str">
        <f t="shared" ca="1" si="49"/>
        <v/>
      </c>
      <c r="AZ63" s="126" t="str">
        <f t="shared" ca="1" si="49"/>
        <v/>
      </c>
      <c r="BA63" s="126" t="str">
        <f t="shared" ca="1" si="49"/>
        <v/>
      </c>
      <c r="BB63" s="126" t="str">
        <f t="shared" ca="1" si="50"/>
        <v/>
      </c>
      <c r="BC63" s="126" t="str">
        <f t="shared" ca="1" si="50"/>
        <v/>
      </c>
      <c r="BD63" s="126" t="str">
        <f t="shared" ca="1" si="50"/>
        <v/>
      </c>
      <c r="BE63" s="126" t="str">
        <f t="shared" ca="1" si="50"/>
        <v/>
      </c>
      <c r="BF63" s="126" t="str">
        <f t="shared" ca="1" si="50"/>
        <v/>
      </c>
      <c r="BG63" s="126" t="str">
        <f t="shared" ca="1" si="50"/>
        <v/>
      </c>
      <c r="BH63" s="126" t="str">
        <f t="shared" ca="1" si="50"/>
        <v/>
      </c>
      <c r="BI63" s="126" t="str">
        <f t="shared" ca="1" si="50"/>
        <v/>
      </c>
      <c r="BJ63" s="126" t="str">
        <f t="shared" ca="1" si="50"/>
        <v/>
      </c>
      <c r="BK63" s="126" t="str">
        <f t="shared" ca="1" si="50"/>
        <v/>
      </c>
      <c r="BL63" s="126" t="str">
        <f t="shared" ca="1" si="51"/>
        <v/>
      </c>
      <c r="BM63" s="126" t="str">
        <f t="shared" ca="1" si="51"/>
        <v/>
      </c>
      <c r="BN63" s="126" t="str">
        <f t="shared" ca="1" si="51"/>
        <v/>
      </c>
      <c r="BO63" s="126" t="str">
        <f t="shared" ca="1" si="51"/>
        <v/>
      </c>
      <c r="BP63" s="126" t="str">
        <f t="shared" ca="1" si="51"/>
        <v/>
      </c>
      <c r="BQ63" s="126" t="str">
        <f t="shared" ca="1" si="51"/>
        <v/>
      </c>
      <c r="BR63" s="126" t="str">
        <f t="shared" ca="1" si="51"/>
        <v/>
      </c>
      <c r="BS63" s="126" t="str">
        <f t="shared" si="51"/>
        <v/>
      </c>
      <c r="BT63" s="126" t="str">
        <f t="shared" si="51"/>
        <v/>
      </c>
      <c r="BU63" s="126" t="str">
        <f t="shared" si="51"/>
        <v/>
      </c>
      <c r="BV63" s="194"/>
      <c r="BW63" s="194"/>
      <c r="BX63" s="194"/>
      <c r="BZ63" s="116" t="s">
        <v>265</v>
      </c>
      <c r="CA63" s="116" t="s">
        <v>92</v>
      </c>
      <c r="CB63" s="113">
        <f t="shared" si="11"/>
        <v>57</v>
      </c>
      <c r="CC63" s="116">
        <f t="shared" ca="1" si="12"/>
        <v>0</v>
      </c>
      <c r="CD63" s="117">
        <f t="shared" ca="1" si="39"/>
        <v>0</v>
      </c>
      <c r="CE63" s="117">
        <f t="shared" ca="1" si="39"/>
        <v>0</v>
      </c>
      <c r="CF63" s="117">
        <f t="shared" ca="1" si="39"/>
        <v>0</v>
      </c>
      <c r="CG63" s="117">
        <f t="shared" ca="1" si="39"/>
        <v>0</v>
      </c>
      <c r="CH63" s="117">
        <f t="shared" ca="1" si="9"/>
        <v>0</v>
      </c>
      <c r="CI63" s="117">
        <f t="shared" ca="1" si="10"/>
        <v>0</v>
      </c>
      <c r="CJ63" s="127" cm="1">
        <f t="array" aca="1" ref="CJ63" ca="1">IFERROR(AVERAGE(IF(CD63:CG63&gt;1,CD63:CG63)),0)</f>
        <v>0</v>
      </c>
      <c r="CK63" s="127">
        <f ca="1">CJ63+(COUNTIFS($CJ$5:$CJ63,CJ63)-1)*0.00001</f>
        <v>2.3000000000000001E-4</v>
      </c>
      <c r="CL63" s="127">
        <f t="shared" ca="1" si="14"/>
        <v>3.0000000000000004E-5</v>
      </c>
      <c r="CM63" s="140">
        <f t="shared" ca="1" si="15"/>
        <v>0</v>
      </c>
      <c r="CN63" s="120">
        <f t="shared" ca="1" si="16"/>
        <v>0</v>
      </c>
      <c r="CO63" s="113"/>
      <c r="CP63" s="113"/>
      <c r="CQ63" s="113"/>
      <c r="CR63" s="115"/>
      <c r="CT63" s="117">
        <f ca="1">'ANVA-MDS Sin Fung.'!CI63+'ANVA-MDS Con Fung.'!CI63</f>
        <v>0</v>
      </c>
      <c r="CU63" s="115"/>
      <c r="CV63" s="115"/>
    </row>
    <row r="64" spans="1:100" ht="12.75" customHeight="1" x14ac:dyDescent="0.25">
      <c r="A64" s="204">
        <v>1</v>
      </c>
      <c r="K64" s="101">
        <f t="shared" si="17"/>
        <v>58</v>
      </c>
      <c r="L64" s="125">
        <f t="shared" ca="1" si="37"/>
        <v>0</v>
      </c>
      <c r="M64" s="126">
        <f t="shared" ca="1" si="38"/>
        <v>2.0000000000000002E-5</v>
      </c>
      <c r="N64" s="126" t="str">
        <f t="shared" ca="1" si="46"/>
        <v/>
      </c>
      <c r="O64" s="126" t="str">
        <f t="shared" ca="1" si="46"/>
        <v/>
      </c>
      <c r="P64" s="126" t="str">
        <f t="shared" ca="1" si="46"/>
        <v/>
      </c>
      <c r="Q64" s="126" t="str">
        <f t="shared" ca="1" si="46"/>
        <v/>
      </c>
      <c r="R64" s="126" t="str">
        <f t="shared" ca="1" si="46"/>
        <v/>
      </c>
      <c r="S64" s="126" t="str">
        <f t="shared" ca="1" si="46"/>
        <v/>
      </c>
      <c r="T64" s="126" t="str">
        <f t="shared" ca="1" si="46"/>
        <v/>
      </c>
      <c r="U64" s="126" t="str">
        <f t="shared" ca="1" si="46"/>
        <v/>
      </c>
      <c r="V64" s="126" t="str">
        <f t="shared" ca="1" si="46"/>
        <v/>
      </c>
      <c r="W64" s="126" t="str">
        <f t="shared" ca="1" si="46"/>
        <v/>
      </c>
      <c r="X64" s="126" t="str">
        <f t="shared" ca="1" si="47"/>
        <v/>
      </c>
      <c r="Y64" s="126" t="str">
        <f t="shared" ca="1" si="47"/>
        <v/>
      </c>
      <c r="Z64" s="126" t="str">
        <f t="shared" ca="1" si="47"/>
        <v/>
      </c>
      <c r="AA64" s="126" t="str">
        <f t="shared" ca="1" si="47"/>
        <v/>
      </c>
      <c r="AB64" s="126" t="str">
        <f t="shared" ca="1" si="47"/>
        <v/>
      </c>
      <c r="AC64" s="126" t="str">
        <f t="shared" ca="1" si="47"/>
        <v/>
      </c>
      <c r="AD64" s="126" t="str">
        <f t="shared" ca="1" si="47"/>
        <v/>
      </c>
      <c r="AE64" s="126" t="str">
        <f t="shared" ca="1" si="47"/>
        <v/>
      </c>
      <c r="AF64" s="126" t="str">
        <f t="shared" ca="1" si="47"/>
        <v/>
      </c>
      <c r="AG64" s="126" t="str">
        <f t="shared" ca="1" si="47"/>
        <v/>
      </c>
      <c r="AH64" s="126" t="str">
        <f t="shared" ca="1" si="48"/>
        <v/>
      </c>
      <c r="AI64" s="126" t="str">
        <f t="shared" ca="1" si="48"/>
        <v/>
      </c>
      <c r="AJ64" s="126" t="str">
        <f t="shared" ca="1" si="48"/>
        <v/>
      </c>
      <c r="AK64" s="126" t="str">
        <f t="shared" ca="1" si="48"/>
        <v/>
      </c>
      <c r="AL64" s="126" t="str">
        <f t="shared" ca="1" si="48"/>
        <v/>
      </c>
      <c r="AM64" s="126" t="str">
        <f t="shared" ca="1" si="48"/>
        <v/>
      </c>
      <c r="AN64" s="126" t="str">
        <f t="shared" ca="1" si="48"/>
        <v/>
      </c>
      <c r="AO64" s="126" t="str">
        <f t="shared" ca="1" si="48"/>
        <v/>
      </c>
      <c r="AP64" s="126" t="str">
        <f t="shared" ca="1" si="48"/>
        <v/>
      </c>
      <c r="AQ64" s="126" t="str">
        <f t="shared" ca="1" si="48"/>
        <v/>
      </c>
      <c r="AR64" s="126" t="str">
        <f t="shared" ca="1" si="49"/>
        <v/>
      </c>
      <c r="AS64" s="126" t="str">
        <f t="shared" ca="1" si="49"/>
        <v/>
      </c>
      <c r="AT64" s="126" t="str">
        <f t="shared" ca="1" si="49"/>
        <v/>
      </c>
      <c r="AU64" s="126" t="str">
        <f t="shared" ca="1" si="49"/>
        <v/>
      </c>
      <c r="AV64" s="126" t="str">
        <f t="shared" ca="1" si="49"/>
        <v/>
      </c>
      <c r="AW64" s="126" t="str">
        <f t="shared" ca="1" si="49"/>
        <v/>
      </c>
      <c r="AX64" s="126" t="str">
        <f t="shared" ca="1" si="49"/>
        <v/>
      </c>
      <c r="AY64" s="126" t="str">
        <f t="shared" ca="1" si="49"/>
        <v/>
      </c>
      <c r="AZ64" s="126" t="str">
        <f t="shared" ca="1" si="49"/>
        <v/>
      </c>
      <c r="BA64" s="126" t="str">
        <f t="shared" ca="1" si="49"/>
        <v/>
      </c>
      <c r="BB64" s="126" t="str">
        <f t="shared" ca="1" si="50"/>
        <v/>
      </c>
      <c r="BC64" s="126" t="str">
        <f t="shared" ca="1" si="50"/>
        <v/>
      </c>
      <c r="BD64" s="126" t="str">
        <f t="shared" ca="1" si="50"/>
        <v/>
      </c>
      <c r="BE64" s="126" t="str">
        <f t="shared" ca="1" si="50"/>
        <v/>
      </c>
      <c r="BF64" s="126" t="str">
        <f t="shared" ca="1" si="50"/>
        <v/>
      </c>
      <c r="BG64" s="126" t="str">
        <f t="shared" ca="1" si="50"/>
        <v/>
      </c>
      <c r="BH64" s="126" t="str">
        <f t="shared" ca="1" si="50"/>
        <v/>
      </c>
      <c r="BI64" s="126" t="str">
        <f t="shared" ca="1" si="50"/>
        <v/>
      </c>
      <c r="BJ64" s="126" t="str">
        <f t="shared" ca="1" si="50"/>
        <v/>
      </c>
      <c r="BK64" s="126" t="str">
        <f t="shared" ca="1" si="50"/>
        <v/>
      </c>
      <c r="BL64" s="126" t="str">
        <f t="shared" ca="1" si="51"/>
        <v/>
      </c>
      <c r="BM64" s="126" t="str">
        <f t="shared" ca="1" si="51"/>
        <v/>
      </c>
      <c r="BN64" s="126" t="str">
        <f t="shared" ca="1" si="51"/>
        <v/>
      </c>
      <c r="BO64" s="126" t="str">
        <f t="shared" ca="1" si="51"/>
        <v/>
      </c>
      <c r="BP64" s="126" t="str">
        <f t="shared" ca="1" si="51"/>
        <v/>
      </c>
      <c r="BQ64" s="126" t="str">
        <f t="shared" ca="1" si="51"/>
        <v/>
      </c>
      <c r="BR64" s="126" t="str">
        <f t="shared" ca="1" si="51"/>
        <v/>
      </c>
      <c r="BS64" s="126" t="str">
        <f t="shared" ca="1" si="51"/>
        <v/>
      </c>
      <c r="BT64" s="126" t="str">
        <f t="shared" si="51"/>
        <v/>
      </c>
      <c r="BU64" s="126" t="str">
        <f t="shared" si="51"/>
        <v/>
      </c>
      <c r="BV64" s="194"/>
      <c r="BW64" s="194"/>
      <c r="BX64" s="194"/>
      <c r="BZ64" s="116" t="s">
        <v>265</v>
      </c>
      <c r="CA64" s="116" t="s">
        <v>92</v>
      </c>
      <c r="CB64" s="113">
        <f t="shared" si="11"/>
        <v>58</v>
      </c>
      <c r="CC64" s="116">
        <f t="shared" ca="1" si="12"/>
        <v>0</v>
      </c>
      <c r="CD64" s="117">
        <f t="shared" ca="1" si="39"/>
        <v>0</v>
      </c>
      <c r="CE64" s="117">
        <f t="shared" ca="1" si="39"/>
        <v>0</v>
      </c>
      <c r="CF64" s="117">
        <f t="shared" ca="1" si="39"/>
        <v>0</v>
      </c>
      <c r="CG64" s="117">
        <f t="shared" ca="1" si="39"/>
        <v>0</v>
      </c>
      <c r="CH64" s="117">
        <f t="shared" ca="1" si="9"/>
        <v>0</v>
      </c>
      <c r="CI64" s="117">
        <f t="shared" ca="1" si="10"/>
        <v>0</v>
      </c>
      <c r="CJ64" s="127" cm="1">
        <f t="array" aca="1" ref="CJ64" ca="1">IFERROR(AVERAGE(IF(CD64:CG64&gt;1,CD64:CG64)),0)</f>
        <v>0</v>
      </c>
      <c r="CK64" s="127">
        <f ca="1">CJ64+(COUNTIFS($CJ$5:$CJ64,CJ64)-1)*0.00001</f>
        <v>2.4000000000000003E-4</v>
      </c>
      <c r="CL64" s="127">
        <f t="shared" ca="1" si="14"/>
        <v>2.0000000000000002E-5</v>
      </c>
      <c r="CM64" s="140">
        <f t="shared" ca="1" si="15"/>
        <v>0</v>
      </c>
      <c r="CN64" s="120">
        <f t="shared" ca="1" si="16"/>
        <v>0</v>
      </c>
      <c r="CO64" s="113"/>
      <c r="CP64" s="113"/>
      <c r="CQ64" s="113"/>
      <c r="CR64" s="115"/>
      <c r="CT64" s="117">
        <f ca="1">'ANVA-MDS Sin Fung.'!CI64+'ANVA-MDS Con Fung.'!CI64</f>
        <v>0</v>
      </c>
      <c r="CU64" s="115"/>
      <c r="CV64" s="115"/>
    </row>
    <row r="65" spans="1:100" ht="12.75" customHeight="1" x14ac:dyDescent="0.25">
      <c r="A65" s="204">
        <v>1</v>
      </c>
      <c r="K65" s="101">
        <f t="shared" si="17"/>
        <v>59</v>
      </c>
      <c r="L65" s="125">
        <f t="shared" ca="1" si="37"/>
        <v>0</v>
      </c>
      <c r="M65" s="126">
        <f t="shared" ca="1" si="38"/>
        <v>1.0000000000000001E-5</v>
      </c>
      <c r="N65" s="126" t="str">
        <f t="shared" ca="1" si="46"/>
        <v/>
      </c>
      <c r="O65" s="126" t="str">
        <f t="shared" ca="1" si="46"/>
        <v/>
      </c>
      <c r="P65" s="126" t="str">
        <f t="shared" ca="1" si="46"/>
        <v/>
      </c>
      <c r="Q65" s="126" t="str">
        <f t="shared" ca="1" si="46"/>
        <v/>
      </c>
      <c r="R65" s="126" t="str">
        <f t="shared" ca="1" si="46"/>
        <v/>
      </c>
      <c r="S65" s="126" t="str">
        <f t="shared" ca="1" si="46"/>
        <v/>
      </c>
      <c r="T65" s="126" t="str">
        <f t="shared" ca="1" si="46"/>
        <v/>
      </c>
      <c r="U65" s="126" t="str">
        <f t="shared" ca="1" si="46"/>
        <v/>
      </c>
      <c r="V65" s="126" t="str">
        <f t="shared" ca="1" si="46"/>
        <v/>
      </c>
      <c r="W65" s="126" t="str">
        <f t="shared" ca="1" si="46"/>
        <v/>
      </c>
      <c r="X65" s="126" t="str">
        <f t="shared" ca="1" si="47"/>
        <v/>
      </c>
      <c r="Y65" s="126" t="str">
        <f t="shared" ca="1" si="47"/>
        <v/>
      </c>
      <c r="Z65" s="126" t="str">
        <f t="shared" ca="1" si="47"/>
        <v/>
      </c>
      <c r="AA65" s="126" t="str">
        <f t="shared" ca="1" si="47"/>
        <v/>
      </c>
      <c r="AB65" s="126" t="str">
        <f t="shared" ca="1" si="47"/>
        <v/>
      </c>
      <c r="AC65" s="126" t="str">
        <f t="shared" ca="1" si="47"/>
        <v/>
      </c>
      <c r="AD65" s="126" t="str">
        <f t="shared" ca="1" si="47"/>
        <v/>
      </c>
      <c r="AE65" s="126" t="str">
        <f t="shared" ca="1" si="47"/>
        <v/>
      </c>
      <c r="AF65" s="126" t="str">
        <f t="shared" ca="1" si="47"/>
        <v/>
      </c>
      <c r="AG65" s="126" t="str">
        <f t="shared" ca="1" si="47"/>
        <v/>
      </c>
      <c r="AH65" s="126" t="str">
        <f t="shared" ca="1" si="48"/>
        <v/>
      </c>
      <c r="AI65" s="126" t="str">
        <f t="shared" ca="1" si="48"/>
        <v/>
      </c>
      <c r="AJ65" s="126" t="str">
        <f t="shared" ca="1" si="48"/>
        <v/>
      </c>
      <c r="AK65" s="126" t="str">
        <f t="shared" ca="1" si="48"/>
        <v/>
      </c>
      <c r="AL65" s="126" t="str">
        <f t="shared" ca="1" si="48"/>
        <v/>
      </c>
      <c r="AM65" s="126" t="str">
        <f t="shared" ca="1" si="48"/>
        <v/>
      </c>
      <c r="AN65" s="126" t="str">
        <f t="shared" ca="1" si="48"/>
        <v/>
      </c>
      <c r="AO65" s="126" t="str">
        <f t="shared" ca="1" si="48"/>
        <v/>
      </c>
      <c r="AP65" s="126" t="str">
        <f t="shared" ca="1" si="48"/>
        <v/>
      </c>
      <c r="AQ65" s="126" t="str">
        <f t="shared" ca="1" si="48"/>
        <v/>
      </c>
      <c r="AR65" s="126" t="str">
        <f t="shared" ca="1" si="49"/>
        <v/>
      </c>
      <c r="AS65" s="126" t="str">
        <f t="shared" ca="1" si="49"/>
        <v/>
      </c>
      <c r="AT65" s="126" t="str">
        <f t="shared" ca="1" si="49"/>
        <v/>
      </c>
      <c r="AU65" s="126" t="str">
        <f t="shared" ca="1" si="49"/>
        <v/>
      </c>
      <c r="AV65" s="126" t="str">
        <f t="shared" ca="1" si="49"/>
        <v/>
      </c>
      <c r="AW65" s="126" t="str">
        <f t="shared" ca="1" si="49"/>
        <v/>
      </c>
      <c r="AX65" s="126" t="str">
        <f t="shared" ca="1" si="49"/>
        <v/>
      </c>
      <c r="AY65" s="126" t="str">
        <f t="shared" ca="1" si="49"/>
        <v/>
      </c>
      <c r="AZ65" s="126" t="str">
        <f t="shared" ca="1" si="49"/>
        <v/>
      </c>
      <c r="BA65" s="126" t="str">
        <f t="shared" ca="1" si="49"/>
        <v/>
      </c>
      <c r="BB65" s="126" t="str">
        <f t="shared" ca="1" si="50"/>
        <v/>
      </c>
      <c r="BC65" s="126" t="str">
        <f t="shared" ca="1" si="50"/>
        <v/>
      </c>
      <c r="BD65" s="126" t="str">
        <f t="shared" ca="1" si="50"/>
        <v/>
      </c>
      <c r="BE65" s="126" t="str">
        <f t="shared" ca="1" si="50"/>
        <v/>
      </c>
      <c r="BF65" s="126" t="str">
        <f t="shared" ca="1" si="50"/>
        <v/>
      </c>
      <c r="BG65" s="126" t="str">
        <f t="shared" ca="1" si="50"/>
        <v/>
      </c>
      <c r="BH65" s="126" t="str">
        <f t="shared" ca="1" si="50"/>
        <v/>
      </c>
      <c r="BI65" s="126" t="str">
        <f t="shared" ca="1" si="50"/>
        <v/>
      </c>
      <c r="BJ65" s="126" t="str">
        <f t="shared" ca="1" si="50"/>
        <v/>
      </c>
      <c r="BK65" s="126" t="str">
        <f t="shared" ca="1" si="50"/>
        <v/>
      </c>
      <c r="BL65" s="126" t="str">
        <f t="shared" ca="1" si="51"/>
        <v/>
      </c>
      <c r="BM65" s="126" t="str">
        <f t="shared" ca="1" si="51"/>
        <v/>
      </c>
      <c r="BN65" s="126" t="str">
        <f t="shared" ca="1" si="51"/>
        <v/>
      </c>
      <c r="BO65" s="126" t="str">
        <f t="shared" ca="1" si="51"/>
        <v/>
      </c>
      <c r="BP65" s="126" t="str">
        <f t="shared" ca="1" si="51"/>
        <v/>
      </c>
      <c r="BQ65" s="126" t="str">
        <f t="shared" ca="1" si="51"/>
        <v/>
      </c>
      <c r="BR65" s="126" t="str">
        <f t="shared" ca="1" si="51"/>
        <v/>
      </c>
      <c r="BS65" s="126" t="str">
        <f t="shared" ca="1" si="51"/>
        <v/>
      </c>
      <c r="BT65" s="126" t="str">
        <f t="shared" ca="1" si="51"/>
        <v/>
      </c>
      <c r="BU65" s="126" t="str">
        <f t="shared" si="51"/>
        <v/>
      </c>
      <c r="BV65" s="194"/>
      <c r="BW65" s="194"/>
      <c r="BX65" s="194"/>
      <c r="BZ65" s="116" t="s">
        <v>265</v>
      </c>
      <c r="CA65" s="116" t="s">
        <v>92</v>
      </c>
      <c r="CB65" s="113">
        <f t="shared" si="11"/>
        <v>59</v>
      </c>
      <c r="CC65" s="116">
        <f t="shared" ca="1" si="12"/>
        <v>0</v>
      </c>
      <c r="CD65" s="117">
        <f t="shared" ca="1" si="39"/>
        <v>0</v>
      </c>
      <c r="CE65" s="117">
        <f t="shared" ca="1" si="39"/>
        <v>0</v>
      </c>
      <c r="CF65" s="117">
        <f t="shared" ca="1" si="39"/>
        <v>0</v>
      </c>
      <c r="CG65" s="117">
        <f t="shared" ca="1" si="39"/>
        <v>0</v>
      </c>
      <c r="CH65" s="117">
        <f t="shared" ca="1" si="9"/>
        <v>0</v>
      </c>
      <c r="CI65" s="117">
        <f t="shared" ca="1" si="10"/>
        <v>0</v>
      </c>
      <c r="CJ65" s="127" cm="1">
        <f t="array" aca="1" ref="CJ65" ca="1">IFERROR(AVERAGE(IF(CD65:CG65&gt;1,CD65:CG65)),0)</f>
        <v>0</v>
      </c>
      <c r="CK65" s="127">
        <f ca="1">CJ65+(COUNTIFS($CJ$5:$CJ65,CJ65)-1)*0.00001</f>
        <v>2.5000000000000001E-4</v>
      </c>
      <c r="CL65" s="127">
        <f t="shared" ca="1" si="14"/>
        <v>1.0000000000000001E-5</v>
      </c>
      <c r="CM65" s="140">
        <f t="shared" ca="1" si="15"/>
        <v>0</v>
      </c>
      <c r="CN65" s="120">
        <f t="shared" ca="1" si="16"/>
        <v>0</v>
      </c>
      <c r="CO65" s="113"/>
      <c r="CP65" s="113"/>
      <c r="CQ65" s="113"/>
      <c r="CR65" s="115"/>
      <c r="CT65" s="117">
        <f ca="1">'ANVA-MDS Sin Fung.'!CI65+'ANVA-MDS Con Fung.'!CI65</f>
        <v>0</v>
      </c>
      <c r="CU65" s="115"/>
      <c r="CV65" s="115"/>
    </row>
    <row r="66" spans="1:100" ht="12.75" customHeight="1" x14ac:dyDescent="0.25">
      <c r="A66" s="204">
        <v>1</v>
      </c>
      <c r="K66" s="101">
        <f t="shared" si="17"/>
        <v>60</v>
      </c>
      <c r="L66" s="125">
        <f t="shared" ca="1" si="37"/>
        <v>0</v>
      </c>
      <c r="M66" s="126">
        <f t="shared" ca="1" si="38"/>
        <v>0</v>
      </c>
      <c r="N66" s="126" t="str">
        <f t="shared" ca="1" si="46"/>
        <v/>
      </c>
      <c r="O66" s="126" t="str">
        <f t="shared" ca="1" si="46"/>
        <v/>
      </c>
      <c r="P66" s="126" t="str">
        <f t="shared" ca="1" si="46"/>
        <v/>
      </c>
      <c r="Q66" s="126" t="str">
        <f t="shared" ca="1" si="46"/>
        <v/>
      </c>
      <c r="R66" s="126" t="str">
        <f t="shared" ca="1" si="46"/>
        <v/>
      </c>
      <c r="S66" s="126" t="str">
        <f t="shared" ca="1" si="46"/>
        <v/>
      </c>
      <c r="T66" s="126" t="str">
        <f t="shared" ca="1" si="46"/>
        <v/>
      </c>
      <c r="U66" s="126" t="str">
        <f t="shared" ca="1" si="46"/>
        <v/>
      </c>
      <c r="V66" s="126" t="str">
        <f t="shared" ca="1" si="46"/>
        <v/>
      </c>
      <c r="W66" s="126" t="str">
        <f t="shared" ca="1" si="46"/>
        <v/>
      </c>
      <c r="X66" s="126" t="str">
        <f t="shared" ca="1" si="47"/>
        <v/>
      </c>
      <c r="Y66" s="126" t="str">
        <f t="shared" ca="1" si="47"/>
        <v/>
      </c>
      <c r="Z66" s="126" t="str">
        <f t="shared" ca="1" si="47"/>
        <v/>
      </c>
      <c r="AA66" s="126" t="str">
        <f t="shared" ca="1" si="47"/>
        <v/>
      </c>
      <c r="AB66" s="126" t="str">
        <f t="shared" ca="1" si="47"/>
        <v/>
      </c>
      <c r="AC66" s="126" t="str">
        <f t="shared" ca="1" si="47"/>
        <v/>
      </c>
      <c r="AD66" s="126" t="str">
        <f t="shared" ca="1" si="47"/>
        <v/>
      </c>
      <c r="AE66" s="126" t="str">
        <f t="shared" ca="1" si="47"/>
        <v/>
      </c>
      <c r="AF66" s="126" t="str">
        <f t="shared" ca="1" si="47"/>
        <v/>
      </c>
      <c r="AG66" s="126" t="str">
        <f t="shared" ca="1" si="47"/>
        <v/>
      </c>
      <c r="AH66" s="126" t="str">
        <f t="shared" ca="1" si="48"/>
        <v/>
      </c>
      <c r="AI66" s="126" t="str">
        <f t="shared" ca="1" si="48"/>
        <v/>
      </c>
      <c r="AJ66" s="126" t="str">
        <f t="shared" ca="1" si="48"/>
        <v/>
      </c>
      <c r="AK66" s="126" t="str">
        <f t="shared" ca="1" si="48"/>
        <v/>
      </c>
      <c r="AL66" s="126" t="str">
        <f t="shared" ca="1" si="48"/>
        <v/>
      </c>
      <c r="AM66" s="126" t="str">
        <f t="shared" ca="1" si="48"/>
        <v/>
      </c>
      <c r="AN66" s="126" t="str">
        <f t="shared" ca="1" si="48"/>
        <v/>
      </c>
      <c r="AO66" s="126" t="str">
        <f t="shared" ca="1" si="48"/>
        <v/>
      </c>
      <c r="AP66" s="126" t="str">
        <f t="shared" ca="1" si="48"/>
        <v/>
      </c>
      <c r="AQ66" s="126" t="str">
        <f t="shared" ca="1" si="48"/>
        <v/>
      </c>
      <c r="AR66" s="126" t="str">
        <f t="shared" ca="1" si="49"/>
        <v/>
      </c>
      <c r="AS66" s="126" t="str">
        <f t="shared" ca="1" si="49"/>
        <v/>
      </c>
      <c r="AT66" s="126" t="str">
        <f t="shared" ca="1" si="49"/>
        <v/>
      </c>
      <c r="AU66" s="126" t="str">
        <f t="shared" ca="1" si="49"/>
        <v/>
      </c>
      <c r="AV66" s="126" t="str">
        <f t="shared" ca="1" si="49"/>
        <v/>
      </c>
      <c r="AW66" s="126" t="str">
        <f t="shared" ca="1" si="49"/>
        <v/>
      </c>
      <c r="AX66" s="126" t="str">
        <f t="shared" ca="1" si="49"/>
        <v/>
      </c>
      <c r="AY66" s="126" t="str">
        <f t="shared" ca="1" si="49"/>
        <v/>
      </c>
      <c r="AZ66" s="126" t="str">
        <f t="shared" ca="1" si="49"/>
        <v/>
      </c>
      <c r="BA66" s="126" t="str">
        <f t="shared" ca="1" si="49"/>
        <v/>
      </c>
      <c r="BB66" s="126" t="str">
        <f t="shared" ca="1" si="50"/>
        <v/>
      </c>
      <c r="BC66" s="126" t="str">
        <f t="shared" ca="1" si="50"/>
        <v/>
      </c>
      <c r="BD66" s="126" t="str">
        <f t="shared" ca="1" si="50"/>
        <v/>
      </c>
      <c r="BE66" s="126" t="str">
        <f t="shared" ca="1" si="50"/>
        <v/>
      </c>
      <c r="BF66" s="126" t="str">
        <f t="shared" ca="1" si="50"/>
        <v/>
      </c>
      <c r="BG66" s="126" t="str">
        <f t="shared" ca="1" si="50"/>
        <v/>
      </c>
      <c r="BH66" s="126" t="str">
        <f t="shared" ca="1" si="50"/>
        <v/>
      </c>
      <c r="BI66" s="126" t="str">
        <f t="shared" ca="1" si="50"/>
        <v/>
      </c>
      <c r="BJ66" s="126" t="str">
        <f t="shared" ca="1" si="50"/>
        <v/>
      </c>
      <c r="BK66" s="126" t="str">
        <f t="shared" ca="1" si="50"/>
        <v/>
      </c>
      <c r="BL66" s="126" t="str">
        <f t="shared" ca="1" si="51"/>
        <v/>
      </c>
      <c r="BM66" s="126" t="str">
        <f t="shared" ca="1" si="51"/>
        <v/>
      </c>
      <c r="BN66" s="126" t="str">
        <f t="shared" ca="1" si="51"/>
        <v/>
      </c>
      <c r="BO66" s="126" t="str">
        <f t="shared" ca="1" si="51"/>
        <v/>
      </c>
      <c r="BP66" s="126" t="str">
        <f t="shared" ca="1" si="51"/>
        <v/>
      </c>
      <c r="BQ66" s="126" t="str">
        <f t="shared" ca="1" si="51"/>
        <v/>
      </c>
      <c r="BR66" s="126" t="str">
        <f t="shared" ca="1" si="51"/>
        <v/>
      </c>
      <c r="BS66" s="126" t="str">
        <f t="shared" ca="1" si="51"/>
        <v/>
      </c>
      <c r="BT66" s="126" t="str">
        <f t="shared" ca="1" si="51"/>
        <v/>
      </c>
      <c r="BU66" s="126" t="str">
        <f t="shared" ca="1" si="51"/>
        <v/>
      </c>
      <c r="BV66" s="194"/>
      <c r="BW66" s="194"/>
      <c r="BX66" s="194"/>
      <c r="BZ66" s="116" t="s">
        <v>265</v>
      </c>
      <c r="CA66" s="116" t="s">
        <v>92</v>
      </c>
      <c r="CB66" s="113">
        <f t="shared" si="11"/>
        <v>60</v>
      </c>
      <c r="CC66" s="116">
        <f t="shared" ca="1" si="12"/>
        <v>0</v>
      </c>
      <c r="CD66" s="117">
        <f t="shared" ca="1" si="39"/>
        <v>0</v>
      </c>
      <c r="CE66" s="117">
        <f t="shared" ca="1" si="39"/>
        <v>0</v>
      </c>
      <c r="CF66" s="117">
        <f t="shared" ca="1" si="39"/>
        <v>0</v>
      </c>
      <c r="CG66" s="117">
        <f t="shared" ca="1" si="39"/>
        <v>0</v>
      </c>
      <c r="CH66" s="117">
        <f t="shared" ca="1" si="9"/>
        <v>0</v>
      </c>
      <c r="CI66" s="117">
        <f t="shared" ca="1" si="10"/>
        <v>0</v>
      </c>
      <c r="CJ66" s="127" cm="1">
        <f t="array" aca="1" ref="CJ66" ca="1">IFERROR(AVERAGE(IF(CD66:CG66&gt;1,CD66:CG66)),0)</f>
        <v>0</v>
      </c>
      <c r="CK66" s="127">
        <f ca="1">CJ66+(COUNTIFS($CJ$5:$CJ66,CJ66)-1)*0.00001</f>
        <v>2.6000000000000003E-4</v>
      </c>
      <c r="CL66" s="127">
        <f t="shared" ca="1" si="14"/>
        <v>0</v>
      </c>
      <c r="CM66" s="140">
        <f t="shared" ca="1" si="15"/>
        <v>0</v>
      </c>
      <c r="CN66" s="120">
        <f t="shared" ca="1" si="16"/>
        <v>0</v>
      </c>
      <c r="CO66" s="113"/>
      <c r="CP66" s="113"/>
      <c r="CQ66" s="113"/>
      <c r="CR66" s="115"/>
      <c r="CT66" s="117">
        <f ca="1">'ANVA-MDS Sin Fung.'!CI66+'ANVA-MDS Con Fung.'!CI66</f>
        <v>0</v>
      </c>
      <c r="CU66" s="115"/>
      <c r="CV66" s="115"/>
    </row>
    <row r="67" spans="1:100" ht="12.75" customHeight="1" x14ac:dyDescent="0.25">
      <c r="A67" s="204">
        <v>1</v>
      </c>
      <c r="BZ67" s="116" t="s">
        <v>265</v>
      </c>
      <c r="CA67" s="116" t="s">
        <v>92</v>
      </c>
      <c r="CB67" s="114" t="s">
        <v>67</v>
      </c>
      <c r="CC67" s="117"/>
      <c r="CD67" s="117">
        <f ca="1">COUNTIFS(CD7:CD66,"&gt;1")</f>
        <v>33</v>
      </c>
      <c r="CE67" s="117">
        <f ca="1">COUNTIFS(CE7:CE66,"&gt;1")</f>
        <v>33</v>
      </c>
      <c r="CF67" s="117">
        <f ca="1">COUNTIFS(CF7:CF66,"&gt;1")</f>
        <v>33</v>
      </c>
      <c r="CG67" s="117">
        <f ca="1">COUNTIFS(CG7:CG66,"&gt;1")</f>
        <v>0</v>
      </c>
      <c r="CH67" s="121">
        <f ca="1">IF(CH7=0,-1,IF(COUNTIFS(CD7:CG66,"&gt;1")&lt;&gt;CH7*CD67,-2,1))</f>
        <v>1</v>
      </c>
      <c r="CI67" s="117"/>
      <c r="CJ67" s="117"/>
      <c r="CK67" s="117"/>
      <c r="CL67" s="117"/>
      <c r="CM67" s="117"/>
      <c r="CN67" s="117"/>
      <c r="CO67" s="117"/>
      <c r="CP67" s="113"/>
      <c r="CQ67" s="113"/>
      <c r="CR67" s="115"/>
      <c r="CT67" s="117"/>
      <c r="CU67" s="115"/>
      <c r="CV67" s="115"/>
    </row>
    <row r="68" spans="1:100" ht="12.75" customHeight="1" x14ac:dyDescent="0.25">
      <c r="A68" s="204">
        <v>1</v>
      </c>
      <c r="BZ68" s="116" t="s">
        <v>265</v>
      </c>
      <c r="CA68" s="116" t="s">
        <v>92</v>
      </c>
      <c r="CB68" s="112" t="s">
        <v>35</v>
      </c>
      <c r="CC68" s="112"/>
      <c r="CD68" s="122">
        <f ca="1">IFERROR(SUMIFS(CD7:CD66,CD7:CD66,"&gt;1"),0)</f>
        <v>167641.20320520183</v>
      </c>
      <c r="CE68" s="122">
        <f ca="1">IFERROR(SUMIFS(CE7:CE66,CE7:CE66,"&gt;1"),0)</f>
        <v>161906.37666775327</v>
      </c>
      <c r="CF68" s="122">
        <f ca="1">IFERROR(SUMIFS(CF7:CF66,CF7:CF66,"&gt;1"),0)</f>
        <v>160544.4397047165</v>
      </c>
      <c r="CG68" s="122">
        <f ca="1">IFERROR(SUMIFS(CG7:CG66,CG7:CG66,"&gt;1"),0)</f>
        <v>0</v>
      </c>
      <c r="CH68" s="122"/>
      <c r="CI68" s="117"/>
      <c r="CJ68" s="117"/>
      <c r="CK68" s="117"/>
      <c r="CL68" s="117"/>
      <c r="CM68" s="117"/>
      <c r="CN68" s="117"/>
      <c r="CO68" s="113"/>
      <c r="CP68" s="113"/>
      <c r="CQ68" s="113"/>
      <c r="CR68" s="115"/>
      <c r="CT68" s="113"/>
      <c r="CU68" s="115"/>
      <c r="CV68" s="115"/>
    </row>
    <row r="69" spans="1:100" ht="12.75" customHeight="1" x14ac:dyDescent="0.25">
      <c r="CB69" s="115"/>
      <c r="CC69" s="115"/>
      <c r="CD69" s="115"/>
      <c r="CE69" s="115"/>
      <c r="CF69" s="115"/>
      <c r="CG69" s="115"/>
      <c r="CH69" s="115"/>
      <c r="CI69" s="115"/>
      <c r="CJ69" s="115"/>
      <c r="CK69" s="115"/>
      <c r="CL69" s="115"/>
      <c r="CM69" s="115"/>
      <c r="CN69" s="115"/>
      <c r="CO69" s="115"/>
      <c r="CP69" s="115"/>
      <c r="CQ69" s="115"/>
      <c r="CR69" s="115"/>
      <c r="CT69" s="115"/>
      <c r="CU69" s="115"/>
      <c r="CV69" s="115"/>
    </row>
    <row r="70" spans="1:100" ht="12.75" customHeight="1" x14ac:dyDescent="0.25">
      <c r="CB70" s="115"/>
      <c r="CC70" s="115"/>
      <c r="CD70" s="115"/>
      <c r="CE70" s="115"/>
      <c r="CF70" s="115"/>
      <c r="CG70" s="115"/>
      <c r="CH70" s="115"/>
      <c r="CI70" s="115"/>
      <c r="CJ70" s="115"/>
      <c r="CK70" s="115"/>
      <c r="CL70" s="115"/>
      <c r="CM70" s="115"/>
      <c r="CN70" s="115"/>
      <c r="CO70" s="115"/>
      <c r="CP70" s="115"/>
      <c r="CQ70" s="115"/>
      <c r="CR70" s="115"/>
      <c r="CT70" s="115"/>
      <c r="CU70" s="115"/>
      <c r="CV70" s="115"/>
    </row>
    <row r="71" spans="1:100" ht="12.75" customHeight="1" x14ac:dyDescent="0.25">
      <c r="CB71" s="115"/>
      <c r="CC71" s="115"/>
      <c r="CD71" s="115"/>
      <c r="CE71" s="115"/>
      <c r="CF71" s="115"/>
      <c r="CG71" s="115"/>
      <c r="CH71" s="115"/>
      <c r="CI71" s="115"/>
      <c r="CJ71" s="115"/>
      <c r="CK71" s="115"/>
      <c r="CL71" s="115"/>
      <c r="CM71" s="115"/>
      <c r="CN71" s="115"/>
      <c r="CO71" s="115"/>
      <c r="CP71" s="115"/>
      <c r="CQ71" s="115"/>
      <c r="CR71" s="115"/>
      <c r="CT71" s="115"/>
      <c r="CU71" s="115"/>
      <c r="CV71" s="115"/>
    </row>
    <row r="72" spans="1:100" ht="12.75" customHeight="1" x14ac:dyDescent="0.25">
      <c r="A72" s="205" t="s">
        <v>244</v>
      </c>
      <c r="B72" s="219" t="s">
        <v>246</v>
      </c>
      <c r="C72" s="161"/>
      <c r="D72" s="161"/>
      <c r="E72" s="161"/>
      <c r="F72" s="161"/>
      <c r="G72" s="161"/>
      <c r="H72" s="161"/>
      <c r="I72" s="161"/>
      <c r="J72" s="161"/>
      <c r="K72" s="161"/>
      <c r="L72" s="216"/>
      <c r="M72" s="217"/>
      <c r="N72" s="218">
        <v>1</v>
      </c>
      <c r="O72" s="218">
        <f>N72+1</f>
        <v>2</v>
      </c>
      <c r="P72" s="218">
        <f t="shared" ref="P72" si="52">O72+1</f>
        <v>3</v>
      </c>
      <c r="Q72" s="218">
        <f t="shared" ref="Q72" si="53">P72+1</f>
        <v>4</v>
      </c>
      <c r="R72" s="218">
        <f t="shared" ref="R72" si="54">Q72+1</f>
        <v>5</v>
      </c>
      <c r="S72" s="218">
        <f t="shared" ref="S72" si="55">R72+1</f>
        <v>6</v>
      </c>
      <c r="T72" s="218">
        <f t="shared" ref="T72" si="56">S72+1</f>
        <v>7</v>
      </c>
      <c r="U72" s="218">
        <f t="shared" ref="U72" si="57">T72+1</f>
        <v>8</v>
      </c>
      <c r="V72" s="218">
        <f t="shared" ref="V72" si="58">U72+1</f>
        <v>9</v>
      </c>
      <c r="W72" s="218">
        <f t="shared" ref="W72" si="59">V72+1</f>
        <v>10</v>
      </c>
      <c r="X72" s="218">
        <f t="shared" ref="X72" si="60">W72+1</f>
        <v>11</v>
      </c>
      <c r="Y72" s="218">
        <f t="shared" ref="Y72" si="61">X72+1</f>
        <v>12</v>
      </c>
      <c r="Z72" s="218">
        <f t="shared" ref="Z72" si="62">Y72+1</f>
        <v>13</v>
      </c>
      <c r="AA72" s="218">
        <f t="shared" ref="AA72" si="63">Z72+1</f>
        <v>14</v>
      </c>
      <c r="AB72" s="218">
        <f t="shared" ref="AB72" si="64">AA72+1</f>
        <v>15</v>
      </c>
      <c r="AC72" s="218">
        <f t="shared" ref="AC72" si="65">AB72+1</f>
        <v>16</v>
      </c>
      <c r="AD72" s="218">
        <f t="shared" ref="AD72" si="66">AC72+1</f>
        <v>17</v>
      </c>
      <c r="AE72" s="218">
        <f t="shared" ref="AE72" si="67">AD72+1</f>
        <v>18</v>
      </c>
      <c r="AF72" s="218">
        <f t="shared" ref="AF72" si="68">AE72+1</f>
        <v>19</v>
      </c>
      <c r="AG72" s="218">
        <f t="shared" ref="AG72" si="69">AF72+1</f>
        <v>20</v>
      </c>
      <c r="AH72" s="218">
        <f t="shared" ref="AH72" si="70">AG72+1</f>
        <v>21</v>
      </c>
      <c r="AI72" s="218">
        <f t="shared" ref="AI72" si="71">AH72+1</f>
        <v>22</v>
      </c>
      <c r="AJ72" s="218">
        <f t="shared" ref="AJ72" si="72">AI72+1</f>
        <v>23</v>
      </c>
      <c r="AK72" s="218">
        <f t="shared" ref="AK72" si="73">AJ72+1</f>
        <v>24</v>
      </c>
      <c r="AL72" s="218">
        <f t="shared" ref="AL72" si="74">AK72+1</f>
        <v>25</v>
      </c>
      <c r="AM72" s="218">
        <f t="shared" ref="AM72" si="75">AL72+1</f>
        <v>26</v>
      </c>
      <c r="AN72" s="218">
        <f t="shared" ref="AN72" si="76">AM72+1</f>
        <v>27</v>
      </c>
      <c r="AO72" s="218">
        <f t="shared" ref="AO72" si="77">AN72+1</f>
        <v>28</v>
      </c>
      <c r="AP72" s="218">
        <f t="shared" ref="AP72" si="78">AO72+1</f>
        <v>29</v>
      </c>
      <c r="AQ72" s="218">
        <f t="shared" ref="AQ72" si="79">AP72+1</f>
        <v>30</v>
      </c>
      <c r="AR72" s="218">
        <f t="shared" ref="AR72" si="80">AQ72+1</f>
        <v>31</v>
      </c>
      <c r="AS72" s="218">
        <f t="shared" ref="AS72" si="81">AR72+1</f>
        <v>32</v>
      </c>
      <c r="AT72" s="218">
        <f t="shared" ref="AT72" si="82">AS72+1</f>
        <v>33</v>
      </c>
      <c r="AU72" s="218">
        <f t="shared" ref="AU72" si="83">AT72+1</f>
        <v>34</v>
      </c>
      <c r="AV72" s="218">
        <f t="shared" ref="AV72" si="84">AU72+1</f>
        <v>35</v>
      </c>
      <c r="AW72" s="218">
        <f t="shared" ref="AW72" si="85">AV72+1</f>
        <v>36</v>
      </c>
      <c r="AX72" s="218">
        <f t="shared" ref="AX72" si="86">AW72+1</f>
        <v>37</v>
      </c>
      <c r="AY72" s="218">
        <f t="shared" ref="AY72" si="87">AX72+1</f>
        <v>38</v>
      </c>
      <c r="AZ72" s="218">
        <f t="shared" ref="AZ72" si="88">AY72+1</f>
        <v>39</v>
      </c>
      <c r="BA72" s="218">
        <f t="shared" ref="BA72" si="89">AZ72+1</f>
        <v>40</v>
      </c>
      <c r="BB72" s="218">
        <f t="shared" ref="BB72" si="90">BA72+1</f>
        <v>41</v>
      </c>
      <c r="BC72" s="218">
        <f t="shared" ref="BC72" si="91">BB72+1</f>
        <v>42</v>
      </c>
      <c r="BD72" s="218">
        <f t="shared" ref="BD72" si="92">BC72+1</f>
        <v>43</v>
      </c>
      <c r="BE72" s="218">
        <f t="shared" ref="BE72" si="93">BD72+1</f>
        <v>44</v>
      </c>
      <c r="BF72" s="218">
        <f t="shared" ref="BF72" si="94">BE72+1</f>
        <v>45</v>
      </c>
      <c r="BG72" s="218">
        <f t="shared" ref="BG72" si="95">BF72+1</f>
        <v>46</v>
      </c>
      <c r="BH72" s="218">
        <f t="shared" ref="BH72" si="96">BG72+1</f>
        <v>47</v>
      </c>
      <c r="BI72" s="218">
        <f t="shared" ref="BI72" si="97">BH72+1</f>
        <v>48</v>
      </c>
      <c r="BJ72" s="218">
        <f t="shared" ref="BJ72" si="98">BI72+1</f>
        <v>49</v>
      </c>
      <c r="BK72" s="218">
        <f t="shared" ref="BK72" si="99">BJ72+1</f>
        <v>50</v>
      </c>
      <c r="BL72" s="218">
        <f t="shared" ref="BL72" si="100">BK72+1</f>
        <v>51</v>
      </c>
      <c r="BM72" s="218">
        <f t="shared" ref="BM72" si="101">BL72+1</f>
        <v>52</v>
      </c>
      <c r="BN72" s="218">
        <f t="shared" ref="BN72" si="102">BM72+1</f>
        <v>53</v>
      </c>
      <c r="BO72" s="218">
        <f t="shared" ref="BO72" si="103">BN72+1</f>
        <v>54</v>
      </c>
      <c r="BP72" s="218">
        <f t="shared" ref="BP72" si="104">BO72+1</f>
        <v>55</v>
      </c>
      <c r="BQ72" s="218">
        <f t="shared" ref="BQ72" si="105">BP72+1</f>
        <v>56</v>
      </c>
      <c r="BR72" s="218">
        <f t="shared" ref="BR72" si="106">BQ72+1</f>
        <v>57</v>
      </c>
      <c r="BS72" s="218">
        <f t="shared" ref="BS72" si="107">BR72+1</f>
        <v>58</v>
      </c>
      <c r="BT72" s="218">
        <f t="shared" ref="BT72" si="108">BS72+1</f>
        <v>59</v>
      </c>
      <c r="BU72" s="218">
        <f t="shared" ref="BU72" si="109">BT72+1</f>
        <v>60</v>
      </c>
      <c r="CB72" s="115"/>
      <c r="CC72" s="115"/>
      <c r="CD72" s="115"/>
      <c r="CE72" s="115"/>
      <c r="CF72" s="115"/>
      <c r="CG72" s="115"/>
      <c r="CH72" s="115"/>
      <c r="CI72" s="115"/>
      <c r="CJ72" s="115"/>
      <c r="CK72" s="115"/>
      <c r="CL72" s="115"/>
      <c r="CM72" s="115"/>
      <c r="CN72" s="115"/>
      <c r="CO72" s="115"/>
      <c r="CP72" s="115"/>
      <c r="CQ72" s="115"/>
      <c r="CR72" s="115"/>
    </row>
    <row r="73" spans="1:100" ht="103.5" customHeight="1" x14ac:dyDescent="0.25">
      <c r="A73" s="210">
        <v>2</v>
      </c>
      <c r="K73" s="4"/>
      <c r="L73" s="66" t="s">
        <v>1</v>
      </c>
      <c r="M73" s="67" t="s">
        <v>40</v>
      </c>
      <c r="N73" s="124" t="str" cm="1">
        <f t="array" aca="1" ref="N73" ca="1">INDEX($CN$74:$CN$133,N$5,1)</f>
        <v>BAGUETTE 525</v>
      </c>
      <c r="O73" s="124" t="str" cm="1">
        <f t="array" aca="1" ref="O73" ca="1">INDEX($CN$74:$CN$133,O$5,1)</f>
        <v>IS TERO</v>
      </c>
      <c r="P73" s="124" t="str" cm="1">
        <f t="array" aca="1" ref="P73" ca="1">INDEX($CN$74:$CN$133,P$5,1)</f>
        <v>ACA 607</v>
      </c>
      <c r="Q73" s="124" t="str" cm="1">
        <f t="array" aca="1" ref="Q73" ca="1">INDEX($CN$74:$CN$133,Q$5,1)</f>
        <v>IS CARPINTERO</v>
      </c>
      <c r="R73" s="124" t="str" cm="1">
        <f t="array" aca="1" ref="R73" ca="1">INDEX($CN$74:$CN$133,R$5,1)</f>
        <v>LG LOBUNO</v>
      </c>
      <c r="S73" s="124" t="str" cm="1">
        <f t="array" aca="1" ref="S73" ca="1">INDEX($CN$74:$CN$133,S$5,1)</f>
        <v>LG MORO</v>
      </c>
      <c r="T73" s="124" t="str" cm="1">
        <f t="array" aca="1" ref="T73" ca="1">INDEX($CN$74:$CN$133,T$5,1)</f>
        <v>BUCK PACÍFICO</v>
      </c>
      <c r="U73" s="124" t="str" cm="1">
        <f t="array" aca="1" ref="U73" ca="1">INDEX($CN$74:$CN$133,U$5,1)</f>
        <v>FRESNO</v>
      </c>
      <c r="V73" s="124" t="str" cm="1">
        <f t="array" aca="1" ref="V73" ca="1">INDEX($CN$74:$CN$133,V$5,1)</f>
        <v>ACA 363</v>
      </c>
      <c r="W73" s="124" t="str" cm="1">
        <f t="array" aca="1" ref="W73" ca="1">INDEX($CN$74:$CN$133,W$5,1)</f>
        <v>RGT BORSALINO</v>
      </c>
      <c r="X73" s="124" t="str" cm="1">
        <f t="array" aca="1" ref="X73" ca="1">INDEX($CN$74:$CN$133,X$5,1)</f>
        <v>TIMBÓ</v>
      </c>
      <c r="Y73" s="124" t="str" cm="1">
        <f t="array" aca="1" ref="Y73" ca="1">INDEX($CN$74:$CN$133,Y$5,1)</f>
        <v>ACA 319</v>
      </c>
      <c r="Z73" s="124" t="str" cm="1">
        <f t="array" aca="1" ref="Z73" ca="1">INDEX($CN$74:$CN$133,Z$5,1)</f>
        <v>ACA 502</v>
      </c>
      <c r="AA73" s="124" t="str" cm="1">
        <f t="array" aca="1" ref="AA73" ca="1">INDEX($CN$74:$CN$133,AA$5,1)</f>
        <v>ACA 308</v>
      </c>
      <c r="AB73" s="124" t="str" cm="1">
        <f t="array" aca="1" ref="AB73" ca="1">INDEX($CN$74:$CN$133,AB$5,1)</f>
        <v>765</v>
      </c>
      <c r="AC73" s="124" t="str" cm="1">
        <f t="array" aca="1" ref="AC73" ca="1">INDEX($CN$74:$CN$133,AC$5,1)</f>
        <v>SY 134</v>
      </c>
      <c r="AD73" s="124" t="str" cm="1">
        <f t="array" aca="1" ref="AD73" ca="1">INDEX($CN$74:$CN$133,AD$5,1)</f>
        <v>BUCK AIMARÁ</v>
      </c>
      <c r="AE73" s="124" t="str" cm="1">
        <f t="array" aca="1" ref="AE73" ca="1">INDEX($CN$74:$CN$133,AE$5,1)</f>
        <v>PEHUÉN</v>
      </c>
      <c r="AF73" s="124" t="str" cm="1">
        <f t="array" aca="1" ref="AF73" ca="1">INDEX($CN$74:$CN$133,AF$5,1)</f>
        <v>KLEIN EXTREMO</v>
      </c>
      <c r="AG73" s="124" t="str" cm="1">
        <f t="array" aca="1" ref="AG73" ca="1">INDEX($CN$74:$CN$133,AG$5,1)</f>
        <v>KLEIN LEYENDA</v>
      </c>
      <c r="AH73" s="124" t="str" cm="1">
        <f t="array" aca="1" ref="AH73" ca="1">INDEX($CN$74:$CN$133,AH$5,1)</f>
        <v>SY 109</v>
      </c>
      <c r="AI73" s="124" t="str" cm="1">
        <f t="array" aca="1" ref="AI73" ca="1">INDEX($CN$74:$CN$133,AI$5,1)</f>
        <v>RGT QUIRIKO</v>
      </c>
      <c r="AJ73" s="124" t="str" cm="1">
        <f t="array" aca="1" ref="AJ73" ca="1">INDEX($CN$74:$CN$133,AJ$5,1)</f>
        <v>MS INTA BONAERENSE 423</v>
      </c>
      <c r="AK73" s="124" t="str" cm="1">
        <f t="array" aca="1" ref="AK73" ca="1">INDEX($CN$74:$CN$133,AK$5,1)</f>
        <v>LG BAYO</v>
      </c>
      <c r="AL73" s="124" t="str" cm="1">
        <f t="array" aca="1" ref="AL73" ca="1">INDEX($CN$74:$CN$133,AL$5,1)</f>
        <v>MS INTA BONAERENSE 324</v>
      </c>
      <c r="AM73" s="124" t="str" cm="1">
        <f t="array" aca="1" ref="AM73" ca="1">INDEX($CN$74:$CN$133,AM$5,1)</f>
        <v>ACA 364</v>
      </c>
      <c r="AN73" s="124" t="str" cm="1">
        <f t="array" aca="1" ref="AN73" ca="1">INDEX($CN$74:$CN$133,AN$5,1)</f>
        <v>KLEIN BALLESTA</v>
      </c>
      <c r="AO73" s="124" t="str" cm="1">
        <f t="array" aca="1" ref="AO73" ca="1">INDEX($CN$74:$CN$133,AO$5,1)</f>
        <v>CATALPA</v>
      </c>
      <c r="AP73" s="124" t="str" cm="1">
        <f t="array" aca="1" ref="AP73" ca="1">INDEX($CN$74:$CN$133,AP$5,1)</f>
        <v>NEO 50T23</v>
      </c>
      <c r="AQ73" s="124" t="str" cm="1">
        <f t="array" aca="1" ref="AQ73" ca="1">INDEX($CN$74:$CN$133,AQ$5,1)</f>
        <v>LIMAY</v>
      </c>
      <c r="AR73" s="124" t="str" cm="1">
        <f t="array" aca="1" ref="AR73" ca="1">INDEX($CN$74:$CN$133,AR$5,1)</f>
        <v>610 BAGUETTE</v>
      </c>
      <c r="AS73" s="124" t="str" cm="1">
        <f t="array" aca="1" ref="AS73" ca="1">INDEX($CN$74:$CN$133,AS$5,1)</f>
        <v>BUCK COLIHUE</v>
      </c>
      <c r="AT73" s="124" t="str" cm="1">
        <f t="array" aca="1" ref="AT73" ca="1">INDEX($CN$74:$CN$133,AT$5,1)</f>
        <v>LG TOBIANO</v>
      </c>
      <c r="AU73" s="124" t="str" cm="1">
        <f t="array" aca="1" ref="AU73" ca="1">INDEX($CN$74:$CN$133,AU$5,1)</f>
        <v>MS INTA BONAERENSE 122</v>
      </c>
      <c r="AV73" s="124" t="str" cm="1">
        <f t="array" aca="1" ref="AV73" ca="1">INDEX($CN$74:$CN$133,AV$5,1)</f>
        <v>ARAUCARIA</v>
      </c>
      <c r="AW73" s="124" t="str" cm="1">
        <f t="array" aca="1" ref="AW73" ca="1">INDEX($CN$74:$CN$133,AW$5,1)</f>
        <v>JACARANDÁ</v>
      </c>
      <c r="AX73" s="124" t="str" cm="1">
        <f t="array" aca="1" ref="AX73" ca="1">INDEX($CN$74:$CN$133,AX$5,1)</f>
        <v>ACA 605</v>
      </c>
      <c r="AY73" s="124" t="str" cm="1">
        <f t="array" aca="1" ref="AY73" ca="1">INDEX($CN$74:$CN$133,AY$5,1)</f>
        <v>ACA 604</v>
      </c>
      <c r="AZ73" s="124" t="str" cm="1">
        <f t="array" aca="1" ref="AZ73" ca="1">INDEX($CN$74:$CN$133,AZ$5,1)</f>
        <v>BASILIO</v>
      </c>
      <c r="BA73" s="124" t="str" cm="1">
        <f t="array" aca="1" ref="BA73" ca="1">INDEX($CN$74:$CN$133,BA$5,1)</f>
        <v>ZONDA</v>
      </c>
      <c r="BB73" s="124" t="str" cm="1">
        <f t="array" aca="1" ref="BB73" ca="1">INDEX($CN$74:$CN$133,BB$5,1)</f>
        <v>LAUREL</v>
      </c>
      <c r="BC73" s="124" t="str" cm="1">
        <f t="array" aca="1" ref="BC73" ca="1">INDEX($CN$74:$CN$133,BC$5,1)</f>
        <v>KLEIN EMBLEMA</v>
      </c>
      <c r="BD73" s="124" t="str" cm="1">
        <f t="array" aca="1" ref="BD73" ca="1">INDEX($CN$74:$CN$133,BD$5,1)</f>
        <v>SARANDÍ</v>
      </c>
      <c r="BE73" s="124" t="str" cm="1">
        <f t="array" aca="1" ref="BE73" ca="1">INDEX($CN$74:$CN$133,BE$5,1)</f>
        <v>FD20WW0506 (HB4)</v>
      </c>
      <c r="BF73" s="124" t="str" cm="1">
        <f t="array" aca="1" ref="BF73" ca="1">INDEX($CN$74:$CN$133,BF$5,1)</f>
        <v>ARAZÁ</v>
      </c>
      <c r="BG73" s="124" t="str" cm="1">
        <f t="array" aca="1" ref="BG73" ca="1">INDEX($CN$74:$CN$133,BG$5,1)</f>
        <v>TRAFUL HB4</v>
      </c>
      <c r="BH73" s="124" cm="1">
        <f t="array" aca="1" ref="BH73" ca="1">INDEX($CN$74:$CN$133,BH$5,1)</f>
        <v>0</v>
      </c>
      <c r="BI73" s="124" cm="1">
        <f t="array" aca="1" ref="BI73" ca="1">INDEX($CN$74:$CN$133,BI$5,1)</f>
        <v>0</v>
      </c>
      <c r="BJ73" s="124" cm="1">
        <f t="array" aca="1" ref="BJ73" ca="1">INDEX($CN$74:$CN$133,BJ$5,1)</f>
        <v>0</v>
      </c>
      <c r="BK73" s="124" cm="1">
        <f t="array" aca="1" ref="BK73" ca="1">INDEX($CN$74:$CN$133,BK$5,1)</f>
        <v>0</v>
      </c>
      <c r="BL73" s="124" cm="1">
        <f t="array" aca="1" ref="BL73" ca="1">INDEX($CN$74:$CN$133,BL$5,1)</f>
        <v>0</v>
      </c>
      <c r="BM73" s="124" cm="1">
        <f t="array" aca="1" ref="BM73" ca="1">INDEX($CN$74:$CN$133,BM$5,1)</f>
        <v>0</v>
      </c>
      <c r="BN73" s="124" cm="1">
        <f t="array" aca="1" ref="BN73" ca="1">INDEX($CN$74:$CN$133,BN$5,1)</f>
        <v>0</v>
      </c>
      <c r="BO73" s="124" cm="1">
        <f t="array" aca="1" ref="BO73" ca="1">INDEX($CN$74:$CN$133,BO$5,1)</f>
        <v>0</v>
      </c>
      <c r="BP73" s="124" cm="1">
        <f t="array" aca="1" ref="BP73" ca="1">INDEX($CN$74:$CN$133,BP$5,1)</f>
        <v>0</v>
      </c>
      <c r="BQ73" s="124" cm="1">
        <f t="array" aca="1" ref="BQ73" ca="1">INDEX($CN$74:$CN$133,BQ$5,1)</f>
        <v>0</v>
      </c>
      <c r="BR73" s="124" cm="1">
        <f t="array" aca="1" ref="BR73" ca="1">INDEX($CN$74:$CN$133,BR$5,1)</f>
        <v>0</v>
      </c>
      <c r="BS73" s="124" cm="1">
        <f t="array" aca="1" ref="BS73" ca="1">INDEX($CN$74:$CN$133,BS$5,1)</f>
        <v>0</v>
      </c>
      <c r="BT73" s="124" cm="1">
        <f t="array" aca="1" ref="BT73" ca="1">INDEX($CN$74:$CN$133,BT$5,1)</f>
        <v>0</v>
      </c>
      <c r="BU73" s="124" cm="1">
        <f t="array" aca="1" ref="BU73" ca="1">INDEX($CN$74:$CN$133,BU$5,1)</f>
        <v>0</v>
      </c>
      <c r="BV73" s="203"/>
      <c r="BW73" s="203"/>
      <c r="BX73" s="203"/>
      <c r="BZ73" s="120" t="s">
        <v>264</v>
      </c>
      <c r="CA73" s="120" t="s">
        <v>264</v>
      </c>
      <c r="CB73" s="114" t="s">
        <v>263</v>
      </c>
      <c r="CC73" s="113" t="s">
        <v>1</v>
      </c>
      <c r="CD73" s="113">
        <v>1</v>
      </c>
      <c r="CE73" s="113">
        <v>2</v>
      </c>
      <c r="CF73" s="113">
        <v>3</v>
      </c>
      <c r="CG73" s="113">
        <v>4</v>
      </c>
      <c r="CH73" s="114" t="s">
        <v>68</v>
      </c>
      <c r="CI73" s="114" t="s">
        <v>35</v>
      </c>
      <c r="CJ73" s="114" t="s">
        <v>269</v>
      </c>
      <c r="CK73" s="114" t="s">
        <v>270</v>
      </c>
      <c r="CL73" s="140" t="s">
        <v>272</v>
      </c>
      <c r="CM73" s="114" t="s">
        <v>271</v>
      </c>
      <c r="CN73" s="118" t="s">
        <v>273</v>
      </c>
      <c r="CO73" s="113"/>
      <c r="CP73" s="113" t="s">
        <v>87</v>
      </c>
      <c r="CQ73" s="113"/>
      <c r="CR73" s="115"/>
      <c r="CT73" s="114" t="s">
        <v>35</v>
      </c>
      <c r="CU73" s="115" t="s">
        <v>99</v>
      </c>
      <c r="CV73" s="115"/>
    </row>
    <row r="74" spans="1:100" ht="12.75" customHeight="1" x14ac:dyDescent="0.25">
      <c r="A74" s="210">
        <v>2</v>
      </c>
      <c r="B74" s="23" t="s">
        <v>276</v>
      </c>
      <c r="C74" s="150" t="str">
        <f ca="1">IF(CH134=-1,"No hay datos disponibles",IF(CH134=-2,"Error en los datos !!!",IF(G76&gt;H76,"Sin diferencia significativa entre cultivares",IF(B84&gt;C84,"Coeficiente de variación muy alto","Datos sin problemas"))))</f>
        <v>Datos sin problemas</v>
      </c>
      <c r="K74" s="101">
        <v>1</v>
      </c>
      <c r="L74" s="125" t="str">
        <f ca="1">CN74</f>
        <v>BAGUETTE 525</v>
      </c>
      <c r="M74" s="126">
        <f ca="1">CL74</f>
        <v>5838.6394502406329</v>
      </c>
      <c r="N74" s="126" t="str">
        <f ca="1">IF(N$5&gt;$K74,"",IF($L74=0,"",IF($G$9&gt;$H$9,"ns",IF(ABS($M74-INDEX($CL$74:$CL$133,N$5,1))&gt;$B$91,"s","ns"))))</f>
        <v>ns</v>
      </c>
      <c r="O74" s="126" t="str">
        <f t="shared" ref="O74:AD89" si="110">IF(O$5&gt;$K74,"",IF($L74=0,"",IF($G$9&gt;$H$9,"ns",IF(ABS($M74-INDEX($CL$74:$CL$133,O$5,1))&gt;$B$91,"s","ns"))))</f>
        <v/>
      </c>
      <c r="P74" s="126" t="str">
        <f t="shared" si="110"/>
        <v/>
      </c>
      <c r="Q74" s="126" t="str">
        <f t="shared" si="110"/>
        <v/>
      </c>
      <c r="R74" s="126" t="str">
        <f t="shared" si="110"/>
        <v/>
      </c>
      <c r="S74" s="126" t="str">
        <f t="shared" si="110"/>
        <v/>
      </c>
      <c r="T74" s="126" t="str">
        <f t="shared" si="110"/>
        <v/>
      </c>
      <c r="U74" s="126" t="str">
        <f t="shared" si="110"/>
        <v/>
      </c>
      <c r="V74" s="126" t="str">
        <f t="shared" si="110"/>
        <v/>
      </c>
      <c r="W74" s="126" t="str">
        <f t="shared" si="110"/>
        <v/>
      </c>
      <c r="X74" s="126" t="str">
        <f t="shared" si="110"/>
        <v/>
      </c>
      <c r="Y74" s="126" t="str">
        <f t="shared" si="110"/>
        <v/>
      </c>
      <c r="Z74" s="126" t="str">
        <f t="shared" si="110"/>
        <v/>
      </c>
      <c r="AA74" s="126" t="str">
        <f t="shared" si="110"/>
        <v/>
      </c>
      <c r="AB74" s="126" t="str">
        <f t="shared" si="110"/>
        <v/>
      </c>
      <c r="AC74" s="126" t="str">
        <f t="shared" si="110"/>
        <v/>
      </c>
      <c r="AD74" s="126" t="str">
        <f t="shared" si="110"/>
        <v/>
      </c>
      <c r="AE74" s="126" t="str">
        <f t="shared" ref="AE74:AT89" si="111">IF(AE$5&gt;$K74,"",IF($L74=0,"",IF($G$9&gt;$H$9,"ns",IF(ABS($M74-INDEX($CL$74:$CL$133,AE$5,1))&gt;$B$91,"s","ns"))))</f>
        <v/>
      </c>
      <c r="AF74" s="126" t="str">
        <f t="shared" si="111"/>
        <v/>
      </c>
      <c r="AG74" s="126" t="str">
        <f t="shared" si="111"/>
        <v/>
      </c>
      <c r="AH74" s="126" t="str">
        <f t="shared" si="111"/>
        <v/>
      </c>
      <c r="AI74" s="126" t="str">
        <f t="shared" si="111"/>
        <v/>
      </c>
      <c r="AJ74" s="126" t="str">
        <f t="shared" si="111"/>
        <v/>
      </c>
      <c r="AK74" s="126" t="str">
        <f t="shared" si="111"/>
        <v/>
      </c>
      <c r="AL74" s="126" t="str">
        <f t="shared" si="111"/>
        <v/>
      </c>
      <c r="AM74" s="126" t="str">
        <f t="shared" si="111"/>
        <v/>
      </c>
      <c r="AN74" s="126" t="str">
        <f t="shared" si="111"/>
        <v/>
      </c>
      <c r="AO74" s="126" t="str">
        <f t="shared" si="111"/>
        <v/>
      </c>
      <c r="AP74" s="126" t="str">
        <f t="shared" si="111"/>
        <v/>
      </c>
      <c r="AQ74" s="126" t="str">
        <f t="shared" si="111"/>
        <v/>
      </c>
      <c r="AR74" s="126" t="str">
        <f t="shared" si="111"/>
        <v/>
      </c>
      <c r="AS74" s="126" t="str">
        <f t="shared" si="111"/>
        <v/>
      </c>
      <c r="AT74" s="126" t="str">
        <f t="shared" si="111"/>
        <v/>
      </c>
      <c r="AU74" s="126" t="str">
        <f t="shared" ref="AU74:BJ89" si="112">IF(AU$5&gt;$K74,"",IF($L74=0,"",IF($G$9&gt;$H$9,"ns",IF(ABS($M74-INDEX($CL$74:$CL$133,AU$5,1))&gt;$B$91,"s","ns"))))</f>
        <v/>
      </c>
      <c r="AV74" s="126" t="str">
        <f t="shared" si="112"/>
        <v/>
      </c>
      <c r="AW74" s="126" t="str">
        <f t="shared" si="112"/>
        <v/>
      </c>
      <c r="AX74" s="126" t="str">
        <f t="shared" si="112"/>
        <v/>
      </c>
      <c r="AY74" s="126" t="str">
        <f t="shared" si="112"/>
        <v/>
      </c>
      <c r="AZ74" s="126" t="str">
        <f t="shared" si="112"/>
        <v/>
      </c>
      <c r="BA74" s="126" t="str">
        <f t="shared" si="112"/>
        <v/>
      </c>
      <c r="BB74" s="126" t="str">
        <f t="shared" si="112"/>
        <v/>
      </c>
      <c r="BC74" s="126" t="str">
        <f t="shared" si="112"/>
        <v/>
      </c>
      <c r="BD74" s="126" t="str">
        <f t="shared" si="112"/>
        <v/>
      </c>
      <c r="BE74" s="126" t="str">
        <f t="shared" si="112"/>
        <v/>
      </c>
      <c r="BF74" s="126" t="str">
        <f t="shared" si="112"/>
        <v/>
      </c>
      <c r="BG74" s="126" t="str">
        <f t="shared" si="112"/>
        <v/>
      </c>
      <c r="BH74" s="126" t="str">
        <f t="shared" si="112"/>
        <v/>
      </c>
      <c r="BI74" s="126" t="str">
        <f t="shared" si="112"/>
        <v/>
      </c>
      <c r="BJ74" s="126" t="str">
        <f t="shared" si="112"/>
        <v/>
      </c>
      <c r="BK74" s="126" t="str">
        <f t="shared" ref="BK74:BU89" si="113">IF(BK$5&gt;$K74,"",IF($L74=0,"",IF($G$9&gt;$H$9,"ns",IF(ABS($M74-INDEX($CL$74:$CL$133,BK$5,1))&gt;$B$91,"s","ns"))))</f>
        <v/>
      </c>
      <c r="BL74" s="126" t="str">
        <f t="shared" si="113"/>
        <v/>
      </c>
      <c r="BM74" s="126" t="str">
        <f t="shared" si="113"/>
        <v/>
      </c>
      <c r="BN74" s="126" t="str">
        <f t="shared" si="113"/>
        <v/>
      </c>
      <c r="BO74" s="126" t="str">
        <f t="shared" si="113"/>
        <v/>
      </c>
      <c r="BP74" s="126" t="str">
        <f t="shared" si="113"/>
        <v/>
      </c>
      <c r="BQ74" s="126" t="str">
        <f t="shared" si="113"/>
        <v/>
      </c>
      <c r="BR74" s="126" t="str">
        <f t="shared" si="113"/>
        <v/>
      </c>
      <c r="BS74" s="126" t="str">
        <f t="shared" si="113"/>
        <v/>
      </c>
      <c r="BT74" s="126" t="str">
        <f t="shared" si="113"/>
        <v/>
      </c>
      <c r="BU74" s="126" t="str">
        <f t="shared" si="113"/>
        <v/>
      </c>
      <c r="BV74" s="155"/>
      <c r="BW74" s="155"/>
      <c r="BX74" s="155"/>
      <c r="BZ74" s="116" t="s">
        <v>266</v>
      </c>
      <c r="CA74" s="118" t="s">
        <v>95</v>
      </c>
      <c r="CB74" s="113">
        <v>1</v>
      </c>
      <c r="CC74" s="116" t="str">
        <f t="shared" ref="CC74:CC133" ca="1" si="114">IFERROR(INDEX(INDIRECT($BZ74),$CB74,1),0)</f>
        <v>765</v>
      </c>
      <c r="CD74" s="117">
        <f ca="1">IFERROR(INDEX(INDIRECT($CA74),$CB74,CD$6),0)</f>
        <v>5772.9945850295953</v>
      </c>
      <c r="CE74" s="117">
        <f t="shared" ref="CE74:CG89" ca="1" si="115">IFERROR(INDEX(INDIRECT($CA74),$CB74,CE$6),0)</f>
        <v>5003.3436144713733</v>
      </c>
      <c r="CF74" s="117">
        <f t="shared" ca="1" si="115"/>
        <v>5091.4747737067173</v>
      </c>
      <c r="CG74" s="117">
        <f t="shared" ca="1" si="115"/>
        <v>0</v>
      </c>
      <c r="CH74" s="117">
        <f t="shared" ref="CH74:CH133" ca="1" si="116">COUNTIFS(CD74:CG74,"&gt;1")</f>
        <v>3</v>
      </c>
      <c r="CI74" s="117">
        <f t="shared" ref="CI74:CI133" ca="1" si="117">IFERROR(SUMIFS(CD74:CG74,CD74:CG74,"&gt;1"),0)</f>
        <v>15867.812973207687</v>
      </c>
      <c r="CJ74" s="127" cm="1">
        <f t="array" aca="1" ref="CJ74" ca="1">IFERROR(AVERAGE(IF(CD74:CG74&gt;1,CD74:CG74)),0)</f>
        <v>5289.2709910692292</v>
      </c>
      <c r="CK74" s="127">
        <f ca="1">CJ74+(COUNTIFS($CJ$74:$CJ74,CJ74)-1)*0.00001</f>
        <v>5289.2709910692292</v>
      </c>
      <c r="CL74" s="127">
        <f ca="1">LARGE($CK$74:$CK$133,CB74)</f>
        <v>5838.6394502406329</v>
      </c>
      <c r="CM74" s="140">
        <f ca="1">IF(CL74&lt;1,0,MATCH(CL74,$CK$74:$CK$133,0))</f>
        <v>13</v>
      </c>
      <c r="CN74" s="120" t="str">
        <f ca="1">INDEX($CC$74:$CC$133,CM74,1)</f>
        <v>BAGUETTE 525</v>
      </c>
      <c r="CO74" s="113"/>
      <c r="CP74" s="113" t="s">
        <v>69</v>
      </c>
      <c r="CQ74" s="117">
        <f ca="1">CD134*CH134</f>
        <v>46</v>
      </c>
      <c r="CR74" s="115"/>
      <c r="CT74" s="117">
        <f ca="1">'ANVA-MDS Sin Fung.'!CI74+'ANVA-MDS Con Fung.'!CI74</f>
        <v>15867.812973207687</v>
      </c>
      <c r="CU74" s="113" t="s">
        <v>69</v>
      </c>
      <c r="CV74" s="127">
        <f ca="1">CQ74</f>
        <v>46</v>
      </c>
    </row>
    <row r="75" spans="1:100" ht="12.75" customHeight="1" x14ac:dyDescent="0.25">
      <c r="A75" s="210">
        <v>2</v>
      </c>
      <c r="B75" s="89" t="s">
        <v>32</v>
      </c>
      <c r="C75" s="47" t="s">
        <v>39</v>
      </c>
      <c r="D75" s="68" t="s">
        <v>36</v>
      </c>
      <c r="E75" s="47" t="s">
        <v>37</v>
      </c>
      <c r="F75" s="47" t="s">
        <v>38</v>
      </c>
      <c r="G75" s="47" t="s">
        <v>88</v>
      </c>
      <c r="H75" s="68" t="s">
        <v>124</v>
      </c>
      <c r="K75" s="101">
        <f>K74+1</f>
        <v>2</v>
      </c>
      <c r="L75" s="125" t="str">
        <f t="shared" ref="L75:L133" ca="1" si="118">CN75</f>
        <v>IS TERO</v>
      </c>
      <c r="M75" s="126">
        <f t="shared" ref="M75:M133" ca="1" si="119">CL75</f>
        <v>5595.0850194518216</v>
      </c>
      <c r="N75" s="126" t="str">
        <f t="shared" ref="N75:AC90" ca="1" si="120">IF(N$5&gt;$K75,"",IF($L75=0,"",IF($G$9&gt;$H$9,"ns",IF(ABS($M75-INDEX($CL$74:$CL$133,N$5,1))&gt;$B$91,"s","ns"))))</f>
        <v>ns</v>
      </c>
      <c r="O75" s="126" t="str">
        <f t="shared" ca="1" si="110"/>
        <v>ns</v>
      </c>
      <c r="P75" s="126" t="str">
        <f t="shared" si="110"/>
        <v/>
      </c>
      <c r="Q75" s="126" t="str">
        <f t="shared" si="110"/>
        <v/>
      </c>
      <c r="R75" s="126" t="str">
        <f t="shared" si="110"/>
        <v/>
      </c>
      <c r="S75" s="126" t="str">
        <f t="shared" si="110"/>
        <v/>
      </c>
      <c r="T75" s="126" t="str">
        <f t="shared" si="110"/>
        <v/>
      </c>
      <c r="U75" s="126" t="str">
        <f t="shared" si="110"/>
        <v/>
      </c>
      <c r="V75" s="126" t="str">
        <f t="shared" si="110"/>
        <v/>
      </c>
      <c r="W75" s="126" t="str">
        <f t="shared" si="110"/>
        <v/>
      </c>
      <c r="X75" s="126" t="str">
        <f t="shared" si="110"/>
        <v/>
      </c>
      <c r="Y75" s="126" t="str">
        <f t="shared" si="110"/>
        <v/>
      </c>
      <c r="Z75" s="126" t="str">
        <f t="shared" si="110"/>
        <v/>
      </c>
      <c r="AA75" s="126" t="str">
        <f t="shared" si="110"/>
        <v/>
      </c>
      <c r="AB75" s="126" t="str">
        <f t="shared" si="110"/>
        <v/>
      </c>
      <c r="AC75" s="126" t="str">
        <f t="shared" si="110"/>
        <v/>
      </c>
      <c r="AD75" s="126" t="str">
        <f t="shared" si="110"/>
        <v/>
      </c>
      <c r="AE75" s="126" t="str">
        <f t="shared" si="111"/>
        <v/>
      </c>
      <c r="AF75" s="126" t="str">
        <f t="shared" si="111"/>
        <v/>
      </c>
      <c r="AG75" s="126" t="str">
        <f t="shared" si="111"/>
        <v/>
      </c>
      <c r="AH75" s="126" t="str">
        <f t="shared" si="111"/>
        <v/>
      </c>
      <c r="AI75" s="126" t="str">
        <f t="shared" si="111"/>
        <v/>
      </c>
      <c r="AJ75" s="126" t="str">
        <f t="shared" si="111"/>
        <v/>
      </c>
      <c r="AK75" s="126" t="str">
        <f t="shared" si="111"/>
        <v/>
      </c>
      <c r="AL75" s="126" t="str">
        <f t="shared" si="111"/>
        <v/>
      </c>
      <c r="AM75" s="126" t="str">
        <f t="shared" si="111"/>
        <v/>
      </c>
      <c r="AN75" s="126" t="str">
        <f t="shared" si="111"/>
        <v/>
      </c>
      <c r="AO75" s="126" t="str">
        <f t="shared" si="111"/>
        <v/>
      </c>
      <c r="AP75" s="126" t="str">
        <f t="shared" si="111"/>
        <v/>
      </c>
      <c r="AQ75" s="126" t="str">
        <f t="shared" si="111"/>
        <v/>
      </c>
      <c r="AR75" s="126" t="str">
        <f t="shared" si="111"/>
        <v/>
      </c>
      <c r="AS75" s="126" t="str">
        <f t="shared" si="111"/>
        <v/>
      </c>
      <c r="AT75" s="126" t="str">
        <f t="shared" si="111"/>
        <v/>
      </c>
      <c r="AU75" s="126" t="str">
        <f t="shared" si="112"/>
        <v/>
      </c>
      <c r="AV75" s="126" t="str">
        <f t="shared" si="112"/>
        <v/>
      </c>
      <c r="AW75" s="126" t="str">
        <f t="shared" si="112"/>
        <v/>
      </c>
      <c r="AX75" s="126" t="str">
        <f t="shared" si="112"/>
        <v/>
      </c>
      <c r="AY75" s="126" t="str">
        <f t="shared" si="112"/>
        <v/>
      </c>
      <c r="AZ75" s="126" t="str">
        <f t="shared" si="112"/>
        <v/>
      </c>
      <c r="BA75" s="126" t="str">
        <f t="shared" si="112"/>
        <v/>
      </c>
      <c r="BB75" s="126" t="str">
        <f t="shared" si="112"/>
        <v/>
      </c>
      <c r="BC75" s="126" t="str">
        <f t="shared" si="112"/>
        <v/>
      </c>
      <c r="BD75" s="126" t="str">
        <f t="shared" si="112"/>
        <v/>
      </c>
      <c r="BE75" s="126" t="str">
        <f t="shared" si="112"/>
        <v/>
      </c>
      <c r="BF75" s="126" t="str">
        <f t="shared" si="112"/>
        <v/>
      </c>
      <c r="BG75" s="126" t="str">
        <f t="shared" si="112"/>
        <v/>
      </c>
      <c r="BH75" s="126" t="str">
        <f t="shared" si="112"/>
        <v/>
      </c>
      <c r="BI75" s="126" t="str">
        <f t="shared" si="112"/>
        <v/>
      </c>
      <c r="BJ75" s="126" t="str">
        <f t="shared" si="112"/>
        <v/>
      </c>
      <c r="BK75" s="126" t="str">
        <f t="shared" si="113"/>
        <v/>
      </c>
      <c r="BL75" s="126" t="str">
        <f t="shared" si="113"/>
        <v/>
      </c>
      <c r="BM75" s="126" t="str">
        <f t="shared" si="113"/>
        <v/>
      </c>
      <c r="BN75" s="126" t="str">
        <f t="shared" si="113"/>
        <v/>
      </c>
      <c r="BO75" s="126" t="str">
        <f t="shared" si="113"/>
        <v/>
      </c>
      <c r="BP75" s="126" t="str">
        <f t="shared" si="113"/>
        <v/>
      </c>
      <c r="BQ75" s="126" t="str">
        <f t="shared" si="113"/>
        <v/>
      </c>
      <c r="BR75" s="126" t="str">
        <f t="shared" si="113"/>
        <v/>
      </c>
      <c r="BS75" s="126" t="str">
        <f t="shared" si="113"/>
        <v/>
      </c>
      <c r="BT75" s="126" t="str">
        <f t="shared" si="113"/>
        <v/>
      </c>
      <c r="BU75" s="126" t="str">
        <f t="shared" si="113"/>
        <v/>
      </c>
      <c r="BV75" s="194"/>
      <c r="BW75" s="194"/>
      <c r="BX75" s="194"/>
      <c r="BZ75" s="116" t="s">
        <v>266</v>
      </c>
      <c r="CA75" s="118" t="s">
        <v>95</v>
      </c>
      <c r="CB75" s="113">
        <f t="shared" ref="CB75:CB133" si="121">CB74+1</f>
        <v>2</v>
      </c>
      <c r="CC75" s="116" t="str">
        <f t="shared" ca="1" si="114"/>
        <v>610 BAGUETTE</v>
      </c>
      <c r="CD75" s="117">
        <f t="shared" ref="CD75:CG114" ca="1" si="122">IFERROR(INDEX(INDIRECT($CA75),$CB75,CD$6),0)</f>
        <v>4447.3837152662609</v>
      </c>
      <c r="CE75" s="117">
        <f t="shared" ca="1" si="115"/>
        <v>4635.7028446300765</v>
      </c>
      <c r="CF75" s="117">
        <f t="shared" ca="1" si="115"/>
        <v>5582.4933219163186</v>
      </c>
      <c r="CG75" s="117">
        <f t="shared" ca="1" si="115"/>
        <v>0</v>
      </c>
      <c r="CH75" s="117">
        <f t="shared" ca="1" si="116"/>
        <v>3</v>
      </c>
      <c r="CI75" s="117">
        <f t="shared" ca="1" si="117"/>
        <v>14665.579881812657</v>
      </c>
      <c r="CJ75" s="127" cm="1">
        <f t="array" aca="1" ref="CJ75" ca="1">IFERROR(AVERAGE(IF(CD75:CG75&gt;1,CD75:CG75)),0)</f>
        <v>4888.5266272708859</v>
      </c>
      <c r="CK75" s="127">
        <f ca="1">CJ75+(COUNTIFS($CJ$74:$CJ75,CJ75)-1)*0.00001</f>
        <v>4888.5266272708859</v>
      </c>
      <c r="CL75" s="127">
        <f t="shared" ref="CL75:CL133" ca="1" si="123">LARGE($CK$74:$CK$133,CB75)</f>
        <v>5595.0850194518216</v>
      </c>
      <c r="CM75" s="140">
        <f t="shared" ref="CM75:CM133" ca="1" si="124">IF(CL75&lt;1,0,MATCH(CL75,$CK$74:$CK$133,0))</f>
        <v>22</v>
      </c>
      <c r="CN75" s="120" t="str">
        <f t="shared" ref="CN75:CN133" ca="1" si="125">INDEX($CC$74:$CC$133,CM75,1)</f>
        <v>IS TERO</v>
      </c>
      <c r="CO75" s="113"/>
      <c r="CP75" s="113" t="s">
        <v>70</v>
      </c>
      <c r="CQ75" s="117">
        <f ca="1">CH74*CH134</f>
        <v>3</v>
      </c>
      <c r="CR75" s="115"/>
      <c r="CT75" s="117">
        <f ca="1">'ANVA-MDS Sin Fung.'!CI75+'ANVA-MDS Con Fung.'!CI75</f>
        <v>14665.579881812657</v>
      </c>
      <c r="CU75" s="113" t="s">
        <v>70</v>
      </c>
      <c r="CV75" s="127">
        <f ca="1">CQ75</f>
        <v>3</v>
      </c>
    </row>
    <row r="76" spans="1:100" ht="12.75" customHeight="1" x14ac:dyDescent="0.25">
      <c r="A76" s="210">
        <v>2</v>
      </c>
      <c r="B76" s="49" t="s">
        <v>1</v>
      </c>
      <c r="C76" s="101">
        <f ca="1">'ANVA-MDS Con Fung.'!CQ80</f>
        <v>45</v>
      </c>
      <c r="D76" s="102">
        <f ca="1">'ANVA-MDS Con Fung.'!CQ84</f>
        <v>21859171.407599926</v>
      </c>
      <c r="E76" s="103">
        <f ca="1">IFERROR(D76/C76,"sd")</f>
        <v>485759.36461333168</v>
      </c>
      <c r="F76" s="103">
        <f ca="1">IFERROR(E76/E78,"sd")</f>
        <v>1.5597554534222442</v>
      </c>
      <c r="G76" s="109">
        <f ca="1">IFERROR(FDIST(F76,C76,C78),"sd")</f>
        <v>3.7517606441478162E-2</v>
      </c>
      <c r="H76" s="101">
        <v>0.05</v>
      </c>
      <c r="I76" s="115" t="str">
        <f ca="1">IF(G76&gt;H76,"ns",IF(G76&lt;0.001,"***",IF(G76&lt;0.01,"**",IF(G76&lt;0.05,"*",""))))</f>
        <v>*</v>
      </c>
      <c r="K76" s="101">
        <f t="shared" ref="K76:K133" si="126">K75+1</f>
        <v>3</v>
      </c>
      <c r="L76" s="125" t="str">
        <f t="shared" ca="1" si="118"/>
        <v>ACA 607</v>
      </c>
      <c r="M76" s="126">
        <f t="shared" ca="1" si="119"/>
        <v>5594.8193849788522</v>
      </c>
      <c r="N76" s="126" t="str">
        <f t="shared" ca="1" si="120"/>
        <v>ns</v>
      </c>
      <c r="O76" s="126" t="str">
        <f t="shared" ca="1" si="110"/>
        <v>ns</v>
      </c>
      <c r="P76" s="126" t="str">
        <f t="shared" ca="1" si="110"/>
        <v>ns</v>
      </c>
      <c r="Q76" s="126" t="str">
        <f t="shared" si="110"/>
        <v/>
      </c>
      <c r="R76" s="126" t="str">
        <f t="shared" si="110"/>
        <v/>
      </c>
      <c r="S76" s="126" t="str">
        <f t="shared" si="110"/>
        <v/>
      </c>
      <c r="T76" s="126" t="str">
        <f t="shared" si="110"/>
        <v/>
      </c>
      <c r="U76" s="126" t="str">
        <f t="shared" si="110"/>
        <v/>
      </c>
      <c r="V76" s="126" t="str">
        <f t="shared" si="110"/>
        <v/>
      </c>
      <c r="W76" s="126" t="str">
        <f t="shared" si="110"/>
        <v/>
      </c>
      <c r="X76" s="126" t="str">
        <f t="shared" si="110"/>
        <v/>
      </c>
      <c r="Y76" s="126" t="str">
        <f t="shared" si="110"/>
        <v/>
      </c>
      <c r="Z76" s="126" t="str">
        <f t="shared" si="110"/>
        <v/>
      </c>
      <c r="AA76" s="126" t="str">
        <f t="shared" si="110"/>
        <v/>
      </c>
      <c r="AB76" s="126" t="str">
        <f t="shared" si="110"/>
        <v/>
      </c>
      <c r="AC76" s="126" t="str">
        <f t="shared" si="110"/>
        <v/>
      </c>
      <c r="AD76" s="126" t="str">
        <f t="shared" si="110"/>
        <v/>
      </c>
      <c r="AE76" s="126" t="str">
        <f t="shared" si="111"/>
        <v/>
      </c>
      <c r="AF76" s="126" t="str">
        <f t="shared" si="111"/>
        <v/>
      </c>
      <c r="AG76" s="126" t="str">
        <f t="shared" si="111"/>
        <v/>
      </c>
      <c r="AH76" s="126" t="str">
        <f t="shared" si="111"/>
        <v/>
      </c>
      <c r="AI76" s="126" t="str">
        <f t="shared" si="111"/>
        <v/>
      </c>
      <c r="AJ76" s="126" t="str">
        <f t="shared" si="111"/>
        <v/>
      </c>
      <c r="AK76" s="126" t="str">
        <f t="shared" si="111"/>
        <v/>
      </c>
      <c r="AL76" s="126" t="str">
        <f t="shared" si="111"/>
        <v/>
      </c>
      <c r="AM76" s="126" t="str">
        <f t="shared" si="111"/>
        <v/>
      </c>
      <c r="AN76" s="126" t="str">
        <f t="shared" si="111"/>
        <v/>
      </c>
      <c r="AO76" s="126" t="str">
        <f t="shared" si="111"/>
        <v/>
      </c>
      <c r="AP76" s="126" t="str">
        <f t="shared" si="111"/>
        <v/>
      </c>
      <c r="AQ76" s="126" t="str">
        <f t="shared" si="111"/>
        <v/>
      </c>
      <c r="AR76" s="126" t="str">
        <f t="shared" si="111"/>
        <v/>
      </c>
      <c r="AS76" s="126" t="str">
        <f t="shared" si="111"/>
        <v/>
      </c>
      <c r="AT76" s="126" t="str">
        <f t="shared" si="111"/>
        <v/>
      </c>
      <c r="AU76" s="126" t="str">
        <f t="shared" si="112"/>
        <v/>
      </c>
      <c r="AV76" s="126" t="str">
        <f t="shared" si="112"/>
        <v/>
      </c>
      <c r="AW76" s="126" t="str">
        <f t="shared" si="112"/>
        <v/>
      </c>
      <c r="AX76" s="126" t="str">
        <f t="shared" si="112"/>
        <v/>
      </c>
      <c r="AY76" s="126" t="str">
        <f t="shared" si="112"/>
        <v/>
      </c>
      <c r="AZ76" s="126" t="str">
        <f t="shared" si="112"/>
        <v/>
      </c>
      <c r="BA76" s="126" t="str">
        <f t="shared" si="112"/>
        <v/>
      </c>
      <c r="BB76" s="126" t="str">
        <f t="shared" si="112"/>
        <v/>
      </c>
      <c r="BC76" s="126" t="str">
        <f t="shared" si="112"/>
        <v/>
      </c>
      <c r="BD76" s="126" t="str">
        <f t="shared" si="112"/>
        <v/>
      </c>
      <c r="BE76" s="126" t="str">
        <f t="shared" si="112"/>
        <v/>
      </c>
      <c r="BF76" s="126" t="str">
        <f t="shared" si="112"/>
        <v/>
      </c>
      <c r="BG76" s="126" t="str">
        <f t="shared" si="112"/>
        <v/>
      </c>
      <c r="BH76" s="126" t="str">
        <f t="shared" si="112"/>
        <v/>
      </c>
      <c r="BI76" s="126" t="str">
        <f t="shared" si="112"/>
        <v/>
      </c>
      <c r="BJ76" s="126" t="str">
        <f t="shared" si="112"/>
        <v/>
      </c>
      <c r="BK76" s="126" t="str">
        <f t="shared" si="113"/>
        <v/>
      </c>
      <c r="BL76" s="126" t="str">
        <f t="shared" si="113"/>
        <v/>
      </c>
      <c r="BM76" s="126" t="str">
        <f t="shared" si="113"/>
        <v/>
      </c>
      <c r="BN76" s="126" t="str">
        <f t="shared" si="113"/>
        <v/>
      </c>
      <c r="BO76" s="126" t="str">
        <f t="shared" si="113"/>
        <v/>
      </c>
      <c r="BP76" s="126" t="str">
        <f t="shared" si="113"/>
        <v/>
      </c>
      <c r="BQ76" s="126" t="str">
        <f t="shared" si="113"/>
        <v/>
      </c>
      <c r="BR76" s="126" t="str">
        <f t="shared" si="113"/>
        <v/>
      </c>
      <c r="BS76" s="126" t="str">
        <f t="shared" si="113"/>
        <v/>
      </c>
      <c r="BT76" s="126" t="str">
        <f t="shared" si="113"/>
        <v/>
      </c>
      <c r="BU76" s="126" t="str">
        <f t="shared" si="113"/>
        <v/>
      </c>
      <c r="BV76" s="194"/>
      <c r="BW76" s="194"/>
      <c r="BX76" s="194"/>
      <c r="BZ76" s="116" t="s">
        <v>266</v>
      </c>
      <c r="CA76" s="118" t="s">
        <v>95</v>
      </c>
      <c r="CB76" s="113">
        <f t="shared" si="121"/>
        <v>3</v>
      </c>
      <c r="CC76" s="116" t="str">
        <f t="shared" ca="1" si="114"/>
        <v>ACA 319</v>
      </c>
      <c r="CD76" s="117">
        <f t="shared" ca="1" si="122"/>
        <v>5751.6947268197282</v>
      </c>
      <c r="CE76" s="117">
        <f t="shared" ca="1" si="115"/>
        <v>5227.4777850896262</v>
      </c>
      <c r="CF76" s="117">
        <f t="shared" ca="1" si="115"/>
        <v>4954.5132464626113</v>
      </c>
      <c r="CG76" s="117">
        <f t="shared" ca="1" si="115"/>
        <v>0</v>
      </c>
      <c r="CH76" s="117">
        <f t="shared" ca="1" si="116"/>
        <v>3</v>
      </c>
      <c r="CI76" s="117">
        <f t="shared" ca="1" si="117"/>
        <v>15933.685758371965</v>
      </c>
      <c r="CJ76" s="127" cm="1">
        <f t="array" aca="1" ref="CJ76" ca="1">IFERROR(AVERAGE(IF(CD76:CG76&gt;1,CD76:CG76)),0)</f>
        <v>5311.228586123988</v>
      </c>
      <c r="CK76" s="127">
        <f ca="1">CJ76+(COUNTIFS($CJ$74:$CJ76,CJ76)-1)*0.00001</f>
        <v>5311.228586123988</v>
      </c>
      <c r="CL76" s="127">
        <f t="shared" ca="1" si="123"/>
        <v>5594.8193849788522</v>
      </c>
      <c r="CM76" s="140">
        <f t="shared" ca="1" si="124"/>
        <v>9</v>
      </c>
      <c r="CN76" s="120" t="str">
        <f t="shared" ca="1" si="125"/>
        <v>ACA 607</v>
      </c>
      <c r="CO76" s="113"/>
      <c r="CP76" s="113" t="s">
        <v>71</v>
      </c>
      <c r="CQ76" s="113">
        <f ca="1">CQ74*CQ75</f>
        <v>138</v>
      </c>
      <c r="CR76" s="115"/>
      <c r="CT76" s="117">
        <f ca="1">'ANVA-MDS Sin Fung.'!CI76+'ANVA-MDS Con Fung.'!CI76</f>
        <v>15933.685758371965</v>
      </c>
      <c r="CU76" s="113" t="s">
        <v>71</v>
      </c>
      <c r="CV76" s="140" t="str">
        <f ca="1">IF(CV93&lt;&gt;1,"sd",CV87*CV74*CV75)</f>
        <v>sd</v>
      </c>
    </row>
    <row r="77" spans="1:100" ht="12.75" customHeight="1" x14ac:dyDescent="0.25">
      <c r="A77" s="210">
        <v>2</v>
      </c>
      <c r="B77" s="49" t="s">
        <v>33</v>
      </c>
      <c r="C77" s="101">
        <f ca="1">'ANVA-MDS Con Fung.'!CQ81</f>
        <v>2</v>
      </c>
      <c r="D77" s="102">
        <f ca="1">'ANVA-MDS Con Fung.'!CQ85</f>
        <v>553732.89611244202</v>
      </c>
      <c r="E77" s="103">
        <f t="shared" ref="E77:E78" ca="1" si="127">IFERROR(D77/C77,"sd")</f>
        <v>276866.44805622101</v>
      </c>
      <c r="F77" s="103">
        <f ca="1">IFERROR(E77/E78,"sd")</f>
        <v>0.88900798149118232</v>
      </c>
      <c r="G77" s="109">
        <f ca="1">IFERROR(FDIST(F77,C77,C78),"sd")</f>
        <v>0.41464172327902404</v>
      </c>
      <c r="H77" s="101">
        <v>0.05</v>
      </c>
      <c r="I77" s="115" t="str">
        <f ca="1">IF(G77&gt;H77,"ns",IF(G77&lt;0.001,"***",IF(G77&lt;0.01,"**",IF(G77&lt;0.05,"*",""))))</f>
        <v>ns</v>
      </c>
      <c r="K77" s="101">
        <f t="shared" si="126"/>
        <v>4</v>
      </c>
      <c r="L77" s="125" t="str">
        <f t="shared" ca="1" si="118"/>
        <v>IS CARPINTERO</v>
      </c>
      <c r="M77" s="126">
        <f t="shared" ca="1" si="119"/>
        <v>5509.0053565085864</v>
      </c>
      <c r="N77" s="126" t="str">
        <f t="shared" ca="1" si="120"/>
        <v>ns</v>
      </c>
      <c r="O77" s="126" t="str">
        <f t="shared" ca="1" si="110"/>
        <v>ns</v>
      </c>
      <c r="P77" s="126" t="str">
        <f t="shared" ca="1" si="110"/>
        <v>ns</v>
      </c>
      <c r="Q77" s="126" t="str">
        <f t="shared" ca="1" si="110"/>
        <v>ns</v>
      </c>
      <c r="R77" s="126" t="str">
        <f t="shared" si="110"/>
        <v/>
      </c>
      <c r="S77" s="126" t="str">
        <f t="shared" si="110"/>
        <v/>
      </c>
      <c r="T77" s="126" t="str">
        <f t="shared" si="110"/>
        <v/>
      </c>
      <c r="U77" s="126" t="str">
        <f t="shared" si="110"/>
        <v/>
      </c>
      <c r="V77" s="126" t="str">
        <f t="shared" si="110"/>
        <v/>
      </c>
      <c r="W77" s="126" t="str">
        <f t="shared" si="110"/>
        <v/>
      </c>
      <c r="X77" s="126" t="str">
        <f t="shared" si="110"/>
        <v/>
      </c>
      <c r="Y77" s="126" t="str">
        <f t="shared" si="110"/>
        <v/>
      </c>
      <c r="Z77" s="126" t="str">
        <f t="shared" si="110"/>
        <v/>
      </c>
      <c r="AA77" s="126" t="str">
        <f t="shared" si="110"/>
        <v/>
      </c>
      <c r="AB77" s="126" t="str">
        <f t="shared" si="110"/>
        <v/>
      </c>
      <c r="AC77" s="126" t="str">
        <f t="shared" si="110"/>
        <v/>
      </c>
      <c r="AD77" s="126" t="str">
        <f t="shared" si="110"/>
        <v/>
      </c>
      <c r="AE77" s="126" t="str">
        <f t="shared" si="111"/>
        <v/>
      </c>
      <c r="AF77" s="126" t="str">
        <f t="shared" si="111"/>
        <v/>
      </c>
      <c r="AG77" s="126" t="str">
        <f t="shared" si="111"/>
        <v/>
      </c>
      <c r="AH77" s="126" t="str">
        <f t="shared" si="111"/>
        <v/>
      </c>
      <c r="AI77" s="126" t="str">
        <f t="shared" si="111"/>
        <v/>
      </c>
      <c r="AJ77" s="126" t="str">
        <f t="shared" si="111"/>
        <v/>
      </c>
      <c r="AK77" s="126" t="str">
        <f t="shared" si="111"/>
        <v/>
      </c>
      <c r="AL77" s="126" t="str">
        <f t="shared" si="111"/>
        <v/>
      </c>
      <c r="AM77" s="126" t="str">
        <f t="shared" si="111"/>
        <v/>
      </c>
      <c r="AN77" s="126" t="str">
        <f t="shared" si="111"/>
        <v/>
      </c>
      <c r="AO77" s="126" t="str">
        <f t="shared" si="111"/>
        <v/>
      </c>
      <c r="AP77" s="126" t="str">
        <f t="shared" si="111"/>
        <v/>
      </c>
      <c r="AQ77" s="126" t="str">
        <f t="shared" si="111"/>
        <v/>
      </c>
      <c r="AR77" s="126" t="str">
        <f t="shared" si="111"/>
        <v/>
      </c>
      <c r="AS77" s="126" t="str">
        <f t="shared" si="111"/>
        <v/>
      </c>
      <c r="AT77" s="126" t="str">
        <f t="shared" si="111"/>
        <v/>
      </c>
      <c r="AU77" s="126" t="str">
        <f t="shared" si="112"/>
        <v/>
      </c>
      <c r="AV77" s="126" t="str">
        <f t="shared" si="112"/>
        <v/>
      </c>
      <c r="AW77" s="126" t="str">
        <f t="shared" si="112"/>
        <v/>
      </c>
      <c r="AX77" s="126" t="str">
        <f t="shared" si="112"/>
        <v/>
      </c>
      <c r="AY77" s="126" t="str">
        <f t="shared" si="112"/>
        <v/>
      </c>
      <c r="AZ77" s="126" t="str">
        <f t="shared" si="112"/>
        <v/>
      </c>
      <c r="BA77" s="126" t="str">
        <f t="shared" si="112"/>
        <v/>
      </c>
      <c r="BB77" s="126" t="str">
        <f t="shared" si="112"/>
        <v/>
      </c>
      <c r="BC77" s="126" t="str">
        <f t="shared" si="112"/>
        <v/>
      </c>
      <c r="BD77" s="126" t="str">
        <f t="shared" si="112"/>
        <v/>
      </c>
      <c r="BE77" s="126" t="str">
        <f t="shared" si="112"/>
        <v/>
      </c>
      <c r="BF77" s="126" t="str">
        <f t="shared" si="112"/>
        <v/>
      </c>
      <c r="BG77" s="126" t="str">
        <f t="shared" si="112"/>
        <v/>
      </c>
      <c r="BH77" s="126" t="str">
        <f t="shared" si="112"/>
        <v/>
      </c>
      <c r="BI77" s="126" t="str">
        <f t="shared" si="112"/>
        <v/>
      </c>
      <c r="BJ77" s="126" t="str">
        <f t="shared" si="112"/>
        <v/>
      </c>
      <c r="BK77" s="126" t="str">
        <f t="shared" si="113"/>
        <v/>
      </c>
      <c r="BL77" s="126" t="str">
        <f t="shared" si="113"/>
        <v/>
      </c>
      <c r="BM77" s="126" t="str">
        <f t="shared" si="113"/>
        <v/>
      </c>
      <c r="BN77" s="126" t="str">
        <f t="shared" si="113"/>
        <v/>
      </c>
      <c r="BO77" s="126" t="str">
        <f t="shared" si="113"/>
        <v/>
      </c>
      <c r="BP77" s="126" t="str">
        <f t="shared" si="113"/>
        <v/>
      </c>
      <c r="BQ77" s="126" t="str">
        <f t="shared" si="113"/>
        <v/>
      </c>
      <c r="BR77" s="126" t="str">
        <f t="shared" si="113"/>
        <v/>
      </c>
      <c r="BS77" s="126" t="str">
        <f t="shared" si="113"/>
        <v/>
      </c>
      <c r="BT77" s="126" t="str">
        <f t="shared" si="113"/>
        <v/>
      </c>
      <c r="BU77" s="126" t="str">
        <f t="shared" si="113"/>
        <v/>
      </c>
      <c r="BV77" s="194"/>
      <c r="BW77" s="194"/>
      <c r="BX77" s="194"/>
      <c r="BZ77" s="116" t="s">
        <v>266</v>
      </c>
      <c r="CA77" s="118" t="s">
        <v>95</v>
      </c>
      <c r="CB77" s="113">
        <f t="shared" si="121"/>
        <v>4</v>
      </c>
      <c r="CC77" s="116" t="str">
        <f t="shared" ca="1" si="114"/>
        <v>ACA 363</v>
      </c>
      <c r="CD77" s="117">
        <f t="shared" ca="1" si="122"/>
        <v>5976.7252238219708</v>
      </c>
      <c r="CE77" s="117">
        <f t="shared" ca="1" si="115"/>
        <v>5138.7379812511563</v>
      </c>
      <c r="CF77" s="117">
        <f t="shared" ca="1" si="115"/>
        <v>4991.5156889096061</v>
      </c>
      <c r="CG77" s="117">
        <f t="shared" ca="1" si="115"/>
        <v>0</v>
      </c>
      <c r="CH77" s="117">
        <f t="shared" ca="1" si="116"/>
        <v>3</v>
      </c>
      <c r="CI77" s="117">
        <f t="shared" ca="1" si="117"/>
        <v>16106.978893982734</v>
      </c>
      <c r="CJ77" s="127" cm="1">
        <f t="array" aca="1" ref="CJ77" ca="1">IFERROR(AVERAGE(IF(CD77:CG77&gt;1,CD77:CG77)),0)</f>
        <v>5368.9929646609116</v>
      </c>
      <c r="CK77" s="127">
        <f ca="1">CJ77+(COUNTIFS($CJ$74:$CJ77,CJ77)-1)*0.00001</f>
        <v>5368.9929646609116</v>
      </c>
      <c r="CL77" s="127">
        <f t="shared" ca="1" si="123"/>
        <v>5509.0053565085864</v>
      </c>
      <c r="CM77" s="140">
        <f t="shared" ca="1" si="124"/>
        <v>21</v>
      </c>
      <c r="CN77" s="120" t="str">
        <f t="shared" ca="1" si="125"/>
        <v>IS CARPINTERO</v>
      </c>
      <c r="CO77" s="113"/>
      <c r="CP77" s="113" t="s">
        <v>72</v>
      </c>
      <c r="CQ77" s="112">
        <f ca="1">SUMIFS(CD74:CG133,CD74:CG133,"&gt;1")</f>
        <v>692623.55123878608</v>
      </c>
      <c r="CR77" s="115"/>
      <c r="CT77" s="117">
        <f ca="1">'ANVA-MDS Sin Fung.'!CI77+'ANVA-MDS Con Fung.'!CI77</f>
        <v>16106.978893982734</v>
      </c>
      <c r="CU77" s="113" t="s">
        <v>72</v>
      </c>
      <c r="CV77" s="140">
        <f ca="1">'ANVA-MDS Sin Fung.'!CQ77+'ANVA-MDS Con Fung.'!CQ77</f>
        <v>692623.55123878608</v>
      </c>
    </row>
    <row r="78" spans="1:100" ht="12.75" customHeight="1" x14ac:dyDescent="0.25">
      <c r="A78" s="210">
        <v>2</v>
      </c>
      <c r="B78" s="49" t="s">
        <v>34</v>
      </c>
      <c r="C78" s="104">
        <f ca="1">'ANVA-MDS Con Fung.'!CQ82</f>
        <v>90</v>
      </c>
      <c r="D78" s="102">
        <f ca="1">'ANVA-MDS Con Fung.'!CQ86</f>
        <v>28028972.566999435</v>
      </c>
      <c r="E78" s="103">
        <f t="shared" ca="1" si="127"/>
        <v>311433.02852221596</v>
      </c>
      <c r="F78" s="105"/>
      <c r="G78" s="105"/>
      <c r="K78" s="101">
        <f t="shared" si="126"/>
        <v>5</v>
      </c>
      <c r="L78" s="125" t="str">
        <f t="shared" ca="1" si="118"/>
        <v>LG LOBUNO</v>
      </c>
      <c r="M78" s="126">
        <f t="shared" ca="1" si="119"/>
        <v>5484.2501720574683</v>
      </c>
      <c r="N78" s="126" t="str">
        <f t="shared" ca="1" si="120"/>
        <v>ns</v>
      </c>
      <c r="O78" s="126" t="str">
        <f t="shared" ca="1" si="110"/>
        <v>ns</v>
      </c>
      <c r="P78" s="126" t="str">
        <f t="shared" ca="1" si="110"/>
        <v>ns</v>
      </c>
      <c r="Q78" s="126" t="str">
        <f t="shared" ca="1" si="110"/>
        <v>ns</v>
      </c>
      <c r="R78" s="126" t="str">
        <f t="shared" ca="1" si="110"/>
        <v>ns</v>
      </c>
      <c r="S78" s="126" t="str">
        <f t="shared" si="110"/>
        <v/>
      </c>
      <c r="T78" s="126" t="str">
        <f t="shared" si="110"/>
        <v/>
      </c>
      <c r="U78" s="126" t="str">
        <f t="shared" si="110"/>
        <v/>
      </c>
      <c r="V78" s="126" t="str">
        <f t="shared" si="110"/>
        <v/>
      </c>
      <c r="W78" s="126" t="str">
        <f t="shared" si="110"/>
        <v/>
      </c>
      <c r="X78" s="126" t="str">
        <f t="shared" si="110"/>
        <v/>
      </c>
      <c r="Y78" s="126" t="str">
        <f t="shared" si="110"/>
        <v/>
      </c>
      <c r="Z78" s="126" t="str">
        <f t="shared" si="110"/>
        <v/>
      </c>
      <c r="AA78" s="126" t="str">
        <f t="shared" si="110"/>
        <v/>
      </c>
      <c r="AB78" s="126" t="str">
        <f t="shared" si="110"/>
        <v/>
      </c>
      <c r="AC78" s="126" t="str">
        <f t="shared" si="110"/>
        <v/>
      </c>
      <c r="AD78" s="126" t="str">
        <f t="shared" si="110"/>
        <v/>
      </c>
      <c r="AE78" s="126" t="str">
        <f t="shared" si="111"/>
        <v/>
      </c>
      <c r="AF78" s="126" t="str">
        <f t="shared" si="111"/>
        <v/>
      </c>
      <c r="AG78" s="126" t="str">
        <f t="shared" si="111"/>
        <v/>
      </c>
      <c r="AH78" s="126" t="str">
        <f t="shared" si="111"/>
        <v/>
      </c>
      <c r="AI78" s="126" t="str">
        <f t="shared" si="111"/>
        <v/>
      </c>
      <c r="AJ78" s="126" t="str">
        <f t="shared" si="111"/>
        <v/>
      </c>
      <c r="AK78" s="126" t="str">
        <f t="shared" si="111"/>
        <v/>
      </c>
      <c r="AL78" s="126" t="str">
        <f t="shared" si="111"/>
        <v/>
      </c>
      <c r="AM78" s="126" t="str">
        <f t="shared" si="111"/>
        <v/>
      </c>
      <c r="AN78" s="126" t="str">
        <f t="shared" si="111"/>
        <v/>
      </c>
      <c r="AO78" s="126" t="str">
        <f t="shared" si="111"/>
        <v/>
      </c>
      <c r="AP78" s="126" t="str">
        <f t="shared" si="111"/>
        <v/>
      </c>
      <c r="AQ78" s="126" t="str">
        <f t="shared" si="111"/>
        <v/>
      </c>
      <c r="AR78" s="126" t="str">
        <f t="shared" si="111"/>
        <v/>
      </c>
      <c r="AS78" s="126" t="str">
        <f t="shared" si="111"/>
        <v/>
      </c>
      <c r="AT78" s="126" t="str">
        <f t="shared" si="111"/>
        <v/>
      </c>
      <c r="AU78" s="126" t="str">
        <f t="shared" si="112"/>
        <v/>
      </c>
      <c r="AV78" s="126" t="str">
        <f t="shared" si="112"/>
        <v/>
      </c>
      <c r="AW78" s="126" t="str">
        <f t="shared" si="112"/>
        <v/>
      </c>
      <c r="AX78" s="126" t="str">
        <f t="shared" si="112"/>
        <v/>
      </c>
      <c r="AY78" s="126" t="str">
        <f t="shared" si="112"/>
        <v/>
      </c>
      <c r="AZ78" s="126" t="str">
        <f t="shared" si="112"/>
        <v/>
      </c>
      <c r="BA78" s="126" t="str">
        <f t="shared" si="112"/>
        <v/>
      </c>
      <c r="BB78" s="126" t="str">
        <f t="shared" si="112"/>
        <v/>
      </c>
      <c r="BC78" s="126" t="str">
        <f t="shared" si="112"/>
        <v/>
      </c>
      <c r="BD78" s="126" t="str">
        <f t="shared" si="112"/>
        <v/>
      </c>
      <c r="BE78" s="126" t="str">
        <f t="shared" si="112"/>
        <v/>
      </c>
      <c r="BF78" s="126" t="str">
        <f t="shared" si="112"/>
        <v/>
      </c>
      <c r="BG78" s="126" t="str">
        <f t="shared" si="112"/>
        <v/>
      </c>
      <c r="BH78" s="126" t="str">
        <f t="shared" si="112"/>
        <v/>
      </c>
      <c r="BI78" s="126" t="str">
        <f t="shared" si="112"/>
        <v/>
      </c>
      <c r="BJ78" s="126" t="str">
        <f t="shared" si="112"/>
        <v/>
      </c>
      <c r="BK78" s="126" t="str">
        <f t="shared" si="113"/>
        <v/>
      </c>
      <c r="BL78" s="126" t="str">
        <f t="shared" si="113"/>
        <v/>
      </c>
      <c r="BM78" s="126" t="str">
        <f t="shared" si="113"/>
        <v/>
      </c>
      <c r="BN78" s="126" t="str">
        <f t="shared" si="113"/>
        <v/>
      </c>
      <c r="BO78" s="126" t="str">
        <f t="shared" si="113"/>
        <v/>
      </c>
      <c r="BP78" s="126" t="str">
        <f t="shared" si="113"/>
        <v/>
      </c>
      <c r="BQ78" s="126" t="str">
        <f t="shared" si="113"/>
        <v/>
      </c>
      <c r="BR78" s="126" t="str">
        <f t="shared" si="113"/>
        <v/>
      </c>
      <c r="BS78" s="126" t="str">
        <f t="shared" si="113"/>
        <v/>
      </c>
      <c r="BT78" s="126" t="str">
        <f t="shared" si="113"/>
        <v/>
      </c>
      <c r="BU78" s="126" t="str">
        <f t="shared" si="113"/>
        <v/>
      </c>
      <c r="BV78" s="194"/>
      <c r="BW78" s="194"/>
      <c r="BX78" s="194"/>
      <c r="BZ78" s="116" t="s">
        <v>266</v>
      </c>
      <c r="CA78" s="118" t="s">
        <v>95</v>
      </c>
      <c r="CB78" s="113">
        <f t="shared" si="121"/>
        <v>5</v>
      </c>
      <c r="CC78" s="116" t="str">
        <f t="shared" ca="1" si="114"/>
        <v>ACA 364</v>
      </c>
      <c r="CD78" s="117">
        <f t="shared" ca="1" si="122"/>
        <v>5538.27873872083</v>
      </c>
      <c r="CE78" s="117">
        <f t="shared" ca="1" si="115"/>
        <v>4361.5447933725663</v>
      </c>
      <c r="CF78" s="117">
        <f t="shared" ca="1" si="115"/>
        <v>4935.9892776262877</v>
      </c>
      <c r="CG78" s="117">
        <f t="shared" ca="1" si="115"/>
        <v>0</v>
      </c>
      <c r="CH78" s="117">
        <f t="shared" ca="1" si="116"/>
        <v>3</v>
      </c>
      <c r="CI78" s="117">
        <f t="shared" ca="1" si="117"/>
        <v>14835.812809719684</v>
      </c>
      <c r="CJ78" s="127" cm="1">
        <f t="array" aca="1" ref="CJ78" ca="1">IFERROR(AVERAGE(IF(CD78:CG78&gt;1,CD78:CG78)),0)</f>
        <v>4945.270936573228</v>
      </c>
      <c r="CK78" s="127">
        <f ca="1">CJ78+(COUNTIFS($CJ$74:$CJ78,CJ78)-1)*0.00001</f>
        <v>4945.270936573228</v>
      </c>
      <c r="CL78" s="127">
        <f t="shared" ca="1" si="123"/>
        <v>5484.2501720574683</v>
      </c>
      <c r="CM78" s="140">
        <f t="shared" ca="1" si="124"/>
        <v>30</v>
      </c>
      <c r="CN78" s="120" t="str">
        <f t="shared" ca="1" si="125"/>
        <v>LG LOBUNO</v>
      </c>
      <c r="CO78" s="113"/>
      <c r="CP78" s="113" t="s">
        <v>73</v>
      </c>
      <c r="CQ78" s="112">
        <f ca="1">IF(CH134&lt;&gt;1,"sd",CQ77/CQ76)</f>
        <v>5019.0112408607683</v>
      </c>
      <c r="CR78" s="115"/>
      <c r="CT78" s="117">
        <f ca="1">'ANVA-MDS Sin Fung.'!CI78+'ANVA-MDS Con Fung.'!CI78</f>
        <v>14835.812809719684</v>
      </c>
      <c r="CU78" s="113" t="s">
        <v>73</v>
      </c>
      <c r="CV78" s="112" t="str">
        <f ca="1">IF(CV93&lt;&gt;1,"sd",CV77/CV76)</f>
        <v>sd</v>
      </c>
    </row>
    <row r="79" spans="1:100" ht="12.75" customHeight="1" x14ac:dyDescent="0.25">
      <c r="A79" s="210">
        <v>2</v>
      </c>
      <c r="B79" s="49" t="s">
        <v>35</v>
      </c>
      <c r="C79" s="101">
        <f ca="1">CQ83</f>
        <v>137</v>
      </c>
      <c r="D79" s="102">
        <f ca="1">'ANVA-MDS Con Fung.'!CQ87</f>
        <v>50441876.870711803</v>
      </c>
      <c r="E79" s="105"/>
      <c r="F79" s="105"/>
      <c r="G79" s="105"/>
      <c r="K79" s="101">
        <f t="shared" si="126"/>
        <v>6</v>
      </c>
      <c r="L79" s="125" t="str">
        <f t="shared" ca="1" si="118"/>
        <v>LG MORO</v>
      </c>
      <c r="M79" s="126">
        <f t="shared" ca="1" si="119"/>
        <v>5483.685821419288</v>
      </c>
      <c r="N79" s="126" t="str">
        <f t="shared" ca="1" si="120"/>
        <v>ns</v>
      </c>
      <c r="O79" s="126" t="str">
        <f t="shared" ca="1" si="110"/>
        <v>ns</v>
      </c>
      <c r="P79" s="126" t="str">
        <f t="shared" ca="1" si="110"/>
        <v>ns</v>
      </c>
      <c r="Q79" s="126" t="str">
        <f t="shared" ca="1" si="110"/>
        <v>ns</v>
      </c>
      <c r="R79" s="126" t="str">
        <f t="shared" ca="1" si="110"/>
        <v>ns</v>
      </c>
      <c r="S79" s="126" t="str">
        <f t="shared" ca="1" si="110"/>
        <v>ns</v>
      </c>
      <c r="T79" s="126" t="str">
        <f t="shared" si="110"/>
        <v/>
      </c>
      <c r="U79" s="126" t="str">
        <f t="shared" si="110"/>
        <v/>
      </c>
      <c r="V79" s="126" t="str">
        <f t="shared" si="110"/>
        <v/>
      </c>
      <c r="W79" s="126" t="str">
        <f t="shared" si="110"/>
        <v/>
      </c>
      <c r="X79" s="126" t="str">
        <f t="shared" si="110"/>
        <v/>
      </c>
      <c r="Y79" s="126" t="str">
        <f t="shared" si="110"/>
        <v/>
      </c>
      <c r="Z79" s="126" t="str">
        <f t="shared" si="110"/>
        <v/>
      </c>
      <c r="AA79" s="126" t="str">
        <f t="shared" si="110"/>
        <v/>
      </c>
      <c r="AB79" s="126" t="str">
        <f t="shared" si="110"/>
        <v/>
      </c>
      <c r="AC79" s="126" t="str">
        <f t="shared" si="110"/>
        <v/>
      </c>
      <c r="AD79" s="126" t="str">
        <f t="shared" si="110"/>
        <v/>
      </c>
      <c r="AE79" s="126" t="str">
        <f t="shared" si="111"/>
        <v/>
      </c>
      <c r="AF79" s="126" t="str">
        <f t="shared" si="111"/>
        <v/>
      </c>
      <c r="AG79" s="126" t="str">
        <f t="shared" si="111"/>
        <v/>
      </c>
      <c r="AH79" s="126" t="str">
        <f t="shared" si="111"/>
        <v/>
      </c>
      <c r="AI79" s="126" t="str">
        <f t="shared" si="111"/>
        <v/>
      </c>
      <c r="AJ79" s="126" t="str">
        <f t="shared" si="111"/>
        <v/>
      </c>
      <c r="AK79" s="126" t="str">
        <f t="shared" si="111"/>
        <v/>
      </c>
      <c r="AL79" s="126" t="str">
        <f t="shared" si="111"/>
        <v/>
      </c>
      <c r="AM79" s="126" t="str">
        <f t="shared" si="111"/>
        <v/>
      </c>
      <c r="AN79" s="126" t="str">
        <f t="shared" si="111"/>
        <v/>
      </c>
      <c r="AO79" s="126" t="str">
        <f t="shared" si="111"/>
        <v/>
      </c>
      <c r="AP79" s="126" t="str">
        <f t="shared" si="111"/>
        <v/>
      </c>
      <c r="AQ79" s="126" t="str">
        <f t="shared" si="111"/>
        <v/>
      </c>
      <c r="AR79" s="126" t="str">
        <f t="shared" si="111"/>
        <v/>
      </c>
      <c r="AS79" s="126" t="str">
        <f t="shared" si="111"/>
        <v/>
      </c>
      <c r="AT79" s="126" t="str">
        <f t="shared" si="111"/>
        <v/>
      </c>
      <c r="AU79" s="126" t="str">
        <f t="shared" si="112"/>
        <v/>
      </c>
      <c r="AV79" s="126" t="str">
        <f t="shared" si="112"/>
        <v/>
      </c>
      <c r="AW79" s="126" t="str">
        <f t="shared" si="112"/>
        <v/>
      </c>
      <c r="AX79" s="126" t="str">
        <f t="shared" si="112"/>
        <v/>
      </c>
      <c r="AY79" s="126" t="str">
        <f t="shared" si="112"/>
        <v/>
      </c>
      <c r="AZ79" s="126" t="str">
        <f t="shared" si="112"/>
        <v/>
      </c>
      <c r="BA79" s="126" t="str">
        <f t="shared" si="112"/>
        <v/>
      </c>
      <c r="BB79" s="126" t="str">
        <f t="shared" si="112"/>
        <v/>
      </c>
      <c r="BC79" s="126" t="str">
        <f t="shared" si="112"/>
        <v/>
      </c>
      <c r="BD79" s="126" t="str">
        <f t="shared" si="112"/>
        <v/>
      </c>
      <c r="BE79" s="126" t="str">
        <f t="shared" si="112"/>
        <v/>
      </c>
      <c r="BF79" s="126" t="str">
        <f t="shared" si="112"/>
        <v/>
      </c>
      <c r="BG79" s="126" t="str">
        <f t="shared" si="112"/>
        <v/>
      </c>
      <c r="BH79" s="126" t="str">
        <f t="shared" si="112"/>
        <v/>
      </c>
      <c r="BI79" s="126" t="str">
        <f t="shared" si="112"/>
        <v/>
      </c>
      <c r="BJ79" s="126" t="str">
        <f t="shared" si="112"/>
        <v/>
      </c>
      <c r="BK79" s="126" t="str">
        <f t="shared" si="113"/>
        <v/>
      </c>
      <c r="BL79" s="126" t="str">
        <f t="shared" si="113"/>
        <v/>
      </c>
      <c r="BM79" s="126" t="str">
        <f t="shared" si="113"/>
        <v/>
      </c>
      <c r="BN79" s="126" t="str">
        <f t="shared" si="113"/>
        <v/>
      </c>
      <c r="BO79" s="126" t="str">
        <f t="shared" si="113"/>
        <v/>
      </c>
      <c r="BP79" s="126" t="str">
        <f t="shared" si="113"/>
        <v/>
      </c>
      <c r="BQ79" s="126" t="str">
        <f t="shared" si="113"/>
        <v/>
      </c>
      <c r="BR79" s="126" t="str">
        <f t="shared" si="113"/>
        <v/>
      </c>
      <c r="BS79" s="126" t="str">
        <f t="shared" si="113"/>
        <v/>
      </c>
      <c r="BT79" s="126" t="str">
        <f t="shared" si="113"/>
        <v/>
      </c>
      <c r="BU79" s="126" t="str">
        <f t="shared" si="113"/>
        <v/>
      </c>
      <c r="BV79" s="194"/>
      <c r="BW79" s="194"/>
      <c r="BX79" s="194"/>
      <c r="BZ79" s="116" t="s">
        <v>266</v>
      </c>
      <c r="CA79" s="118" t="s">
        <v>95</v>
      </c>
      <c r="CB79" s="113">
        <f t="shared" si="121"/>
        <v>6</v>
      </c>
      <c r="CC79" s="116" t="str">
        <f t="shared" ca="1" si="114"/>
        <v>ACA 502</v>
      </c>
      <c r="CD79" s="117">
        <f t="shared" ca="1" si="122"/>
        <v>4714.0738363496748</v>
      </c>
      <c r="CE79" s="117">
        <f t="shared" ca="1" si="115"/>
        <v>5149.62022800456</v>
      </c>
      <c r="CF79" s="117">
        <f t="shared" ca="1" si="115"/>
        <v>6037.8908492305272</v>
      </c>
      <c r="CG79" s="117">
        <f t="shared" ca="1" si="115"/>
        <v>0</v>
      </c>
      <c r="CH79" s="117">
        <f t="shared" ca="1" si="116"/>
        <v>3</v>
      </c>
      <c r="CI79" s="117">
        <f t="shared" ca="1" si="117"/>
        <v>15901.584913584762</v>
      </c>
      <c r="CJ79" s="127" cm="1">
        <f t="array" aca="1" ref="CJ79" ca="1">IFERROR(AVERAGE(IF(CD79:CG79&gt;1,CD79:CG79)),0)</f>
        <v>5300.528304528254</v>
      </c>
      <c r="CK79" s="127">
        <f ca="1">CJ79+(COUNTIFS($CJ$74:$CJ79,CJ79)-1)*0.00001</f>
        <v>5300.528304528254</v>
      </c>
      <c r="CL79" s="127">
        <f t="shared" ca="1" si="123"/>
        <v>5483.685821419288</v>
      </c>
      <c r="CM79" s="140">
        <f t="shared" ca="1" si="124"/>
        <v>31</v>
      </c>
      <c r="CN79" s="120" t="str">
        <f t="shared" ca="1" si="125"/>
        <v>LG MORO</v>
      </c>
      <c r="CO79" s="113"/>
      <c r="CP79" s="113" t="s">
        <v>74</v>
      </c>
      <c r="CQ79" s="112">
        <f ca="1">IF(CH134&lt;&gt;1,"sd",CQ77^2/CQ76)</f>
        <v>3476285389.3523717</v>
      </c>
      <c r="CR79" s="115"/>
      <c r="CT79" s="117">
        <f ca="1">'ANVA-MDS Sin Fung.'!CI79+'ANVA-MDS Con Fung.'!CI79</f>
        <v>15901.584913584762</v>
      </c>
      <c r="CU79" s="113" t="s">
        <v>74</v>
      </c>
      <c r="CV79" s="112" t="str">
        <f ca="1">IF(CV93&lt;&gt;1,"sd",CV77^2/CV76)</f>
        <v>sd</v>
      </c>
    </row>
    <row r="80" spans="1:100" ht="12.75" customHeight="1" x14ac:dyDescent="0.25">
      <c r="A80" s="210">
        <v>2</v>
      </c>
      <c r="B80" s="2" t="s">
        <v>234</v>
      </c>
      <c r="K80" s="101">
        <f t="shared" si="126"/>
        <v>7</v>
      </c>
      <c r="L80" s="125" t="str">
        <f t="shared" ca="1" si="118"/>
        <v>BUCK PACÍFICO</v>
      </c>
      <c r="M80" s="126">
        <f t="shared" ca="1" si="119"/>
        <v>5482.9277376708533</v>
      </c>
      <c r="N80" s="126" t="str">
        <f t="shared" ca="1" si="120"/>
        <v>ns</v>
      </c>
      <c r="O80" s="126" t="str">
        <f t="shared" ca="1" si="110"/>
        <v>ns</v>
      </c>
      <c r="P80" s="126" t="str">
        <f t="shared" ca="1" si="110"/>
        <v>ns</v>
      </c>
      <c r="Q80" s="126" t="str">
        <f t="shared" ca="1" si="110"/>
        <v>ns</v>
      </c>
      <c r="R80" s="126" t="str">
        <f t="shared" ca="1" si="110"/>
        <v>ns</v>
      </c>
      <c r="S80" s="126" t="str">
        <f t="shared" ca="1" si="110"/>
        <v>ns</v>
      </c>
      <c r="T80" s="126" t="str">
        <f t="shared" ca="1" si="110"/>
        <v>ns</v>
      </c>
      <c r="U80" s="126" t="str">
        <f t="shared" si="110"/>
        <v/>
      </c>
      <c r="V80" s="126" t="str">
        <f t="shared" si="110"/>
        <v/>
      </c>
      <c r="W80" s="126" t="str">
        <f t="shared" si="110"/>
        <v/>
      </c>
      <c r="X80" s="126" t="str">
        <f t="shared" si="110"/>
        <v/>
      </c>
      <c r="Y80" s="126" t="str">
        <f t="shared" si="110"/>
        <v/>
      </c>
      <c r="Z80" s="126" t="str">
        <f t="shared" si="110"/>
        <v/>
      </c>
      <c r="AA80" s="126" t="str">
        <f t="shared" si="110"/>
        <v/>
      </c>
      <c r="AB80" s="126" t="str">
        <f t="shared" si="110"/>
        <v/>
      </c>
      <c r="AC80" s="126" t="str">
        <f t="shared" si="110"/>
        <v/>
      </c>
      <c r="AD80" s="126" t="str">
        <f t="shared" si="110"/>
        <v/>
      </c>
      <c r="AE80" s="126" t="str">
        <f t="shared" si="111"/>
        <v/>
      </c>
      <c r="AF80" s="126" t="str">
        <f t="shared" si="111"/>
        <v/>
      </c>
      <c r="AG80" s="126" t="str">
        <f t="shared" si="111"/>
        <v/>
      </c>
      <c r="AH80" s="126" t="str">
        <f t="shared" si="111"/>
        <v/>
      </c>
      <c r="AI80" s="126" t="str">
        <f t="shared" si="111"/>
        <v/>
      </c>
      <c r="AJ80" s="126" t="str">
        <f t="shared" si="111"/>
        <v/>
      </c>
      <c r="AK80" s="126" t="str">
        <f t="shared" si="111"/>
        <v/>
      </c>
      <c r="AL80" s="126" t="str">
        <f t="shared" si="111"/>
        <v/>
      </c>
      <c r="AM80" s="126" t="str">
        <f t="shared" si="111"/>
        <v/>
      </c>
      <c r="AN80" s="126" t="str">
        <f t="shared" si="111"/>
        <v/>
      </c>
      <c r="AO80" s="126" t="str">
        <f t="shared" si="111"/>
        <v/>
      </c>
      <c r="AP80" s="126" t="str">
        <f t="shared" si="111"/>
        <v/>
      </c>
      <c r="AQ80" s="126" t="str">
        <f t="shared" si="111"/>
        <v/>
      </c>
      <c r="AR80" s="126" t="str">
        <f t="shared" si="111"/>
        <v/>
      </c>
      <c r="AS80" s="126" t="str">
        <f t="shared" si="111"/>
        <v/>
      </c>
      <c r="AT80" s="126" t="str">
        <f t="shared" si="111"/>
        <v/>
      </c>
      <c r="AU80" s="126" t="str">
        <f t="shared" si="112"/>
        <v/>
      </c>
      <c r="AV80" s="126" t="str">
        <f t="shared" si="112"/>
        <v/>
      </c>
      <c r="AW80" s="126" t="str">
        <f t="shared" si="112"/>
        <v/>
      </c>
      <c r="AX80" s="126" t="str">
        <f t="shared" si="112"/>
        <v/>
      </c>
      <c r="AY80" s="126" t="str">
        <f t="shared" si="112"/>
        <v/>
      </c>
      <c r="AZ80" s="126" t="str">
        <f t="shared" si="112"/>
        <v/>
      </c>
      <c r="BA80" s="126" t="str">
        <f t="shared" si="112"/>
        <v/>
      </c>
      <c r="BB80" s="126" t="str">
        <f t="shared" si="112"/>
        <v/>
      </c>
      <c r="BC80" s="126" t="str">
        <f t="shared" si="112"/>
        <v/>
      </c>
      <c r="BD80" s="126" t="str">
        <f t="shared" si="112"/>
        <v/>
      </c>
      <c r="BE80" s="126" t="str">
        <f t="shared" si="112"/>
        <v/>
      </c>
      <c r="BF80" s="126" t="str">
        <f t="shared" si="112"/>
        <v/>
      </c>
      <c r="BG80" s="126" t="str">
        <f t="shared" si="112"/>
        <v/>
      </c>
      <c r="BH80" s="126" t="str">
        <f t="shared" si="112"/>
        <v/>
      </c>
      <c r="BI80" s="126" t="str">
        <f t="shared" si="112"/>
        <v/>
      </c>
      <c r="BJ80" s="126" t="str">
        <f t="shared" si="112"/>
        <v/>
      </c>
      <c r="BK80" s="126" t="str">
        <f t="shared" si="113"/>
        <v/>
      </c>
      <c r="BL80" s="126" t="str">
        <f t="shared" si="113"/>
        <v/>
      </c>
      <c r="BM80" s="126" t="str">
        <f t="shared" si="113"/>
        <v/>
      </c>
      <c r="BN80" s="126" t="str">
        <f t="shared" si="113"/>
        <v/>
      </c>
      <c r="BO80" s="126" t="str">
        <f t="shared" si="113"/>
        <v/>
      </c>
      <c r="BP80" s="126" t="str">
        <f t="shared" si="113"/>
        <v/>
      </c>
      <c r="BQ80" s="126" t="str">
        <f t="shared" si="113"/>
        <v/>
      </c>
      <c r="BR80" s="126" t="str">
        <f t="shared" si="113"/>
        <v/>
      </c>
      <c r="BS80" s="126" t="str">
        <f t="shared" si="113"/>
        <v/>
      </c>
      <c r="BT80" s="126" t="str">
        <f t="shared" si="113"/>
        <v/>
      </c>
      <c r="BU80" s="126" t="str">
        <f t="shared" si="113"/>
        <v/>
      </c>
      <c r="BV80" s="194"/>
      <c r="BW80" s="194"/>
      <c r="BX80" s="194"/>
      <c r="BZ80" s="116" t="s">
        <v>266</v>
      </c>
      <c r="CA80" s="118" t="s">
        <v>95</v>
      </c>
      <c r="CB80" s="113">
        <f t="shared" si="121"/>
        <v>7</v>
      </c>
      <c r="CC80" s="116" t="str">
        <f t="shared" ca="1" si="114"/>
        <v>ACA 604</v>
      </c>
      <c r="CD80" s="117">
        <f t="shared" ca="1" si="122"/>
        <v>5394.038078357109</v>
      </c>
      <c r="CE80" s="117">
        <f t="shared" ca="1" si="115"/>
        <v>3906.7853471267758</v>
      </c>
      <c r="CF80" s="117">
        <f t="shared" ca="1" si="115"/>
        <v>4586.5607338089503</v>
      </c>
      <c r="CG80" s="117">
        <f t="shared" ca="1" si="115"/>
        <v>0</v>
      </c>
      <c r="CH80" s="117">
        <f t="shared" ca="1" si="116"/>
        <v>3</v>
      </c>
      <c r="CI80" s="117">
        <f t="shared" ca="1" si="117"/>
        <v>13887.384159292835</v>
      </c>
      <c r="CJ80" s="127" cm="1">
        <f t="array" aca="1" ref="CJ80" ca="1">IFERROR(AVERAGE(IF(CD80:CG80&gt;1,CD80:CG80)),0)</f>
        <v>4629.1280530976119</v>
      </c>
      <c r="CK80" s="127">
        <f ca="1">CJ80+(COUNTIFS($CJ$74:$CJ80,CJ80)-1)*0.00001</f>
        <v>4629.1280530976119</v>
      </c>
      <c r="CL80" s="127">
        <f t="shared" ca="1" si="123"/>
        <v>5482.9277376708533</v>
      </c>
      <c r="CM80" s="140">
        <f t="shared" ca="1" si="124"/>
        <v>17</v>
      </c>
      <c r="CN80" s="120" t="str">
        <f t="shared" ca="1" si="125"/>
        <v>BUCK PACÍFICO</v>
      </c>
      <c r="CO80" s="113"/>
      <c r="CP80" s="113" t="s">
        <v>75</v>
      </c>
      <c r="CQ80" s="122">
        <f ca="1">IF(CH134&lt;&gt;1,"sd",CQ74-1)</f>
        <v>45</v>
      </c>
      <c r="CR80" s="115"/>
      <c r="CT80" s="117">
        <f ca="1">'ANVA-MDS Sin Fung.'!CI80+'ANVA-MDS Con Fung.'!CI80</f>
        <v>13887.384159292835</v>
      </c>
      <c r="CU80" s="113" t="s">
        <v>75</v>
      </c>
      <c r="CV80" s="122" t="str">
        <f ca="1">IF(CV93&lt;&gt;1,"sd",CV74-1)</f>
        <v>sd</v>
      </c>
    </row>
    <row r="81" spans="1:100" ht="12.75" customHeight="1" x14ac:dyDescent="0.25">
      <c r="A81" s="210">
        <v>2</v>
      </c>
      <c r="B81" s="3"/>
      <c r="K81" s="101">
        <f t="shared" si="126"/>
        <v>8</v>
      </c>
      <c r="L81" s="125" t="str">
        <f t="shared" ca="1" si="118"/>
        <v>FRESNO</v>
      </c>
      <c r="M81" s="126">
        <f t="shared" ca="1" si="119"/>
        <v>5414.3298014807651</v>
      </c>
      <c r="N81" s="126" t="str">
        <f t="shared" ca="1" si="120"/>
        <v>ns</v>
      </c>
      <c r="O81" s="126" t="str">
        <f t="shared" ca="1" si="110"/>
        <v>ns</v>
      </c>
      <c r="P81" s="126" t="str">
        <f t="shared" ca="1" si="110"/>
        <v>ns</v>
      </c>
      <c r="Q81" s="126" t="str">
        <f t="shared" ca="1" si="110"/>
        <v>ns</v>
      </c>
      <c r="R81" s="126" t="str">
        <f t="shared" ca="1" si="110"/>
        <v>ns</v>
      </c>
      <c r="S81" s="126" t="str">
        <f t="shared" ca="1" si="110"/>
        <v>ns</v>
      </c>
      <c r="T81" s="126" t="str">
        <f t="shared" ca="1" si="110"/>
        <v>ns</v>
      </c>
      <c r="U81" s="126" t="str">
        <f t="shared" ca="1" si="110"/>
        <v>ns</v>
      </c>
      <c r="V81" s="126" t="str">
        <f t="shared" si="110"/>
        <v/>
      </c>
      <c r="W81" s="126" t="str">
        <f t="shared" si="110"/>
        <v/>
      </c>
      <c r="X81" s="126" t="str">
        <f t="shared" si="110"/>
        <v/>
      </c>
      <c r="Y81" s="126" t="str">
        <f t="shared" si="110"/>
        <v/>
      </c>
      <c r="Z81" s="126" t="str">
        <f t="shared" si="110"/>
        <v/>
      </c>
      <c r="AA81" s="126" t="str">
        <f t="shared" si="110"/>
        <v/>
      </c>
      <c r="AB81" s="126" t="str">
        <f t="shared" si="110"/>
        <v/>
      </c>
      <c r="AC81" s="126" t="str">
        <f t="shared" si="110"/>
        <v/>
      </c>
      <c r="AD81" s="126" t="str">
        <f t="shared" si="110"/>
        <v/>
      </c>
      <c r="AE81" s="126" t="str">
        <f t="shared" si="111"/>
        <v/>
      </c>
      <c r="AF81" s="126" t="str">
        <f t="shared" si="111"/>
        <v/>
      </c>
      <c r="AG81" s="126" t="str">
        <f t="shared" si="111"/>
        <v/>
      </c>
      <c r="AH81" s="126" t="str">
        <f t="shared" si="111"/>
        <v/>
      </c>
      <c r="AI81" s="126" t="str">
        <f t="shared" si="111"/>
        <v/>
      </c>
      <c r="AJ81" s="126" t="str">
        <f t="shared" si="111"/>
        <v/>
      </c>
      <c r="AK81" s="126" t="str">
        <f t="shared" si="111"/>
        <v/>
      </c>
      <c r="AL81" s="126" t="str">
        <f t="shared" si="111"/>
        <v/>
      </c>
      <c r="AM81" s="126" t="str">
        <f t="shared" si="111"/>
        <v/>
      </c>
      <c r="AN81" s="126" t="str">
        <f t="shared" si="111"/>
        <v/>
      </c>
      <c r="AO81" s="126" t="str">
        <f t="shared" si="111"/>
        <v/>
      </c>
      <c r="AP81" s="126" t="str">
        <f t="shared" si="111"/>
        <v/>
      </c>
      <c r="AQ81" s="126" t="str">
        <f t="shared" si="111"/>
        <v/>
      </c>
      <c r="AR81" s="126" t="str">
        <f t="shared" si="111"/>
        <v/>
      </c>
      <c r="AS81" s="126" t="str">
        <f t="shared" si="111"/>
        <v/>
      </c>
      <c r="AT81" s="126" t="str">
        <f t="shared" si="111"/>
        <v/>
      </c>
      <c r="AU81" s="126" t="str">
        <f t="shared" si="112"/>
        <v/>
      </c>
      <c r="AV81" s="126" t="str">
        <f t="shared" si="112"/>
        <v/>
      </c>
      <c r="AW81" s="126" t="str">
        <f t="shared" si="112"/>
        <v/>
      </c>
      <c r="AX81" s="126" t="str">
        <f t="shared" si="112"/>
        <v/>
      </c>
      <c r="AY81" s="126" t="str">
        <f t="shared" si="112"/>
        <v/>
      </c>
      <c r="AZ81" s="126" t="str">
        <f t="shared" si="112"/>
        <v/>
      </c>
      <c r="BA81" s="126" t="str">
        <f t="shared" si="112"/>
        <v/>
      </c>
      <c r="BB81" s="126" t="str">
        <f t="shared" si="112"/>
        <v/>
      </c>
      <c r="BC81" s="126" t="str">
        <f t="shared" si="112"/>
        <v/>
      </c>
      <c r="BD81" s="126" t="str">
        <f t="shared" si="112"/>
        <v/>
      </c>
      <c r="BE81" s="126" t="str">
        <f t="shared" si="112"/>
        <v/>
      </c>
      <c r="BF81" s="126" t="str">
        <f t="shared" si="112"/>
        <v/>
      </c>
      <c r="BG81" s="126" t="str">
        <f t="shared" si="112"/>
        <v/>
      </c>
      <c r="BH81" s="126" t="str">
        <f t="shared" si="112"/>
        <v/>
      </c>
      <c r="BI81" s="126" t="str">
        <f t="shared" si="112"/>
        <v/>
      </c>
      <c r="BJ81" s="126" t="str">
        <f t="shared" si="112"/>
        <v/>
      </c>
      <c r="BK81" s="126" t="str">
        <f t="shared" si="113"/>
        <v/>
      </c>
      <c r="BL81" s="126" t="str">
        <f t="shared" si="113"/>
        <v/>
      </c>
      <c r="BM81" s="126" t="str">
        <f t="shared" si="113"/>
        <v/>
      </c>
      <c r="BN81" s="126" t="str">
        <f t="shared" si="113"/>
        <v/>
      </c>
      <c r="BO81" s="126" t="str">
        <f t="shared" si="113"/>
        <v/>
      </c>
      <c r="BP81" s="126" t="str">
        <f t="shared" si="113"/>
        <v/>
      </c>
      <c r="BQ81" s="126" t="str">
        <f t="shared" si="113"/>
        <v/>
      </c>
      <c r="BR81" s="126" t="str">
        <f t="shared" si="113"/>
        <v/>
      </c>
      <c r="BS81" s="126" t="str">
        <f t="shared" si="113"/>
        <v/>
      </c>
      <c r="BT81" s="126" t="str">
        <f t="shared" si="113"/>
        <v/>
      </c>
      <c r="BU81" s="126" t="str">
        <f t="shared" si="113"/>
        <v/>
      </c>
      <c r="BV81" s="194"/>
      <c r="BW81" s="194"/>
      <c r="BX81" s="194"/>
      <c r="BZ81" s="116" t="s">
        <v>266</v>
      </c>
      <c r="CA81" s="118" t="s">
        <v>95</v>
      </c>
      <c r="CB81" s="113">
        <f t="shared" si="121"/>
        <v>8</v>
      </c>
      <c r="CC81" s="116" t="str">
        <f t="shared" ca="1" si="114"/>
        <v>ACA 605</v>
      </c>
      <c r="CD81" s="117">
        <f t="shared" ca="1" si="122"/>
        <v>4484.3410852713178</v>
      </c>
      <c r="CE81" s="117">
        <f t="shared" ca="1" si="115"/>
        <v>5185.0005735365849</v>
      </c>
      <c r="CF81" s="117">
        <f t="shared" ca="1" si="115"/>
        <v>4534.9447308617537</v>
      </c>
      <c r="CG81" s="117">
        <f t="shared" ca="1" si="115"/>
        <v>0</v>
      </c>
      <c r="CH81" s="117">
        <f t="shared" ca="1" si="116"/>
        <v>3</v>
      </c>
      <c r="CI81" s="117">
        <f t="shared" ca="1" si="117"/>
        <v>14204.286389669654</v>
      </c>
      <c r="CJ81" s="127" cm="1">
        <f t="array" aca="1" ref="CJ81" ca="1">IFERROR(AVERAGE(IF(CD81:CG81&gt;1,CD81:CG81)),0)</f>
        <v>4734.7621298898848</v>
      </c>
      <c r="CK81" s="127">
        <f ca="1">CJ81+(COUNTIFS($CJ$74:$CJ81,CJ81)-1)*0.00001</f>
        <v>4734.7621298898848</v>
      </c>
      <c r="CL81" s="127">
        <f t="shared" ca="1" si="123"/>
        <v>5414.3298014807651</v>
      </c>
      <c r="CM81" s="140">
        <f t="shared" ca="1" si="124"/>
        <v>20</v>
      </c>
      <c r="CN81" s="120" t="str">
        <f t="shared" ca="1" si="125"/>
        <v>FRESNO</v>
      </c>
      <c r="CO81" s="113"/>
      <c r="CP81" s="113" t="s">
        <v>76</v>
      </c>
      <c r="CQ81" s="122">
        <f ca="1">IF(CH134&lt;&gt;1,"sd",CQ75-1)</f>
        <v>2</v>
      </c>
      <c r="CR81" s="115"/>
      <c r="CT81" s="117">
        <f ca="1">'ANVA-MDS Sin Fung.'!CI81+'ANVA-MDS Con Fung.'!CI81</f>
        <v>14204.286389669654</v>
      </c>
      <c r="CU81" s="113" t="s">
        <v>76</v>
      </c>
      <c r="CV81" s="122" t="str">
        <f ca="1">IF(CV93&lt;&gt;1,"sd",(CV75-1)*CV87)</f>
        <v>sd</v>
      </c>
    </row>
    <row r="82" spans="1:100" ht="12.75" customHeight="1" x14ac:dyDescent="0.25">
      <c r="A82" s="210">
        <v>2</v>
      </c>
      <c r="K82" s="101">
        <f t="shared" si="126"/>
        <v>9</v>
      </c>
      <c r="L82" s="125" t="str">
        <f t="shared" ca="1" si="118"/>
        <v>ACA 363</v>
      </c>
      <c r="M82" s="126">
        <f t="shared" ca="1" si="119"/>
        <v>5368.9929646609116</v>
      </c>
      <c r="N82" s="126" t="str">
        <f t="shared" ca="1" si="120"/>
        <v>ns</v>
      </c>
      <c r="O82" s="126" t="str">
        <f t="shared" ca="1" si="110"/>
        <v>ns</v>
      </c>
      <c r="P82" s="126" t="str">
        <f t="shared" ca="1" si="110"/>
        <v>ns</v>
      </c>
      <c r="Q82" s="126" t="str">
        <f t="shared" ca="1" si="110"/>
        <v>ns</v>
      </c>
      <c r="R82" s="126" t="str">
        <f t="shared" ca="1" si="110"/>
        <v>ns</v>
      </c>
      <c r="S82" s="126" t="str">
        <f t="shared" ca="1" si="110"/>
        <v>ns</v>
      </c>
      <c r="T82" s="126" t="str">
        <f t="shared" ca="1" si="110"/>
        <v>ns</v>
      </c>
      <c r="U82" s="126" t="str">
        <f t="shared" ca="1" si="110"/>
        <v>ns</v>
      </c>
      <c r="V82" s="126" t="str">
        <f t="shared" ca="1" si="110"/>
        <v>ns</v>
      </c>
      <c r="W82" s="126" t="str">
        <f t="shared" si="110"/>
        <v/>
      </c>
      <c r="X82" s="126" t="str">
        <f t="shared" si="110"/>
        <v/>
      </c>
      <c r="Y82" s="126" t="str">
        <f t="shared" si="110"/>
        <v/>
      </c>
      <c r="Z82" s="126" t="str">
        <f t="shared" si="110"/>
        <v/>
      </c>
      <c r="AA82" s="126" t="str">
        <f t="shared" si="110"/>
        <v/>
      </c>
      <c r="AB82" s="126" t="str">
        <f t="shared" si="110"/>
        <v/>
      </c>
      <c r="AC82" s="126" t="str">
        <f t="shared" si="110"/>
        <v/>
      </c>
      <c r="AD82" s="126" t="str">
        <f t="shared" si="110"/>
        <v/>
      </c>
      <c r="AE82" s="126" t="str">
        <f t="shared" si="111"/>
        <v/>
      </c>
      <c r="AF82" s="126" t="str">
        <f t="shared" si="111"/>
        <v/>
      </c>
      <c r="AG82" s="126" t="str">
        <f t="shared" si="111"/>
        <v/>
      </c>
      <c r="AH82" s="126" t="str">
        <f t="shared" si="111"/>
        <v/>
      </c>
      <c r="AI82" s="126" t="str">
        <f t="shared" si="111"/>
        <v/>
      </c>
      <c r="AJ82" s="126" t="str">
        <f t="shared" si="111"/>
        <v/>
      </c>
      <c r="AK82" s="126" t="str">
        <f t="shared" si="111"/>
        <v/>
      </c>
      <c r="AL82" s="126" t="str">
        <f t="shared" si="111"/>
        <v/>
      </c>
      <c r="AM82" s="126" t="str">
        <f t="shared" si="111"/>
        <v/>
      </c>
      <c r="AN82" s="126" t="str">
        <f t="shared" si="111"/>
        <v/>
      </c>
      <c r="AO82" s="126" t="str">
        <f t="shared" si="111"/>
        <v/>
      </c>
      <c r="AP82" s="126" t="str">
        <f t="shared" si="111"/>
        <v/>
      </c>
      <c r="AQ82" s="126" t="str">
        <f t="shared" si="111"/>
        <v/>
      </c>
      <c r="AR82" s="126" t="str">
        <f t="shared" si="111"/>
        <v/>
      </c>
      <c r="AS82" s="126" t="str">
        <f t="shared" si="111"/>
        <v/>
      </c>
      <c r="AT82" s="126" t="str">
        <f t="shared" si="111"/>
        <v/>
      </c>
      <c r="AU82" s="126" t="str">
        <f t="shared" si="112"/>
        <v/>
      </c>
      <c r="AV82" s="126" t="str">
        <f t="shared" si="112"/>
        <v/>
      </c>
      <c r="AW82" s="126" t="str">
        <f t="shared" si="112"/>
        <v/>
      </c>
      <c r="AX82" s="126" t="str">
        <f t="shared" si="112"/>
        <v/>
      </c>
      <c r="AY82" s="126" t="str">
        <f t="shared" si="112"/>
        <v/>
      </c>
      <c r="AZ82" s="126" t="str">
        <f t="shared" si="112"/>
        <v/>
      </c>
      <c r="BA82" s="126" t="str">
        <f t="shared" si="112"/>
        <v/>
      </c>
      <c r="BB82" s="126" t="str">
        <f t="shared" si="112"/>
        <v/>
      </c>
      <c r="BC82" s="126" t="str">
        <f t="shared" si="112"/>
        <v/>
      </c>
      <c r="BD82" s="126" t="str">
        <f t="shared" si="112"/>
        <v/>
      </c>
      <c r="BE82" s="126" t="str">
        <f t="shared" si="112"/>
        <v/>
      </c>
      <c r="BF82" s="126" t="str">
        <f t="shared" si="112"/>
        <v/>
      </c>
      <c r="BG82" s="126" t="str">
        <f t="shared" si="112"/>
        <v/>
      </c>
      <c r="BH82" s="126" t="str">
        <f t="shared" si="112"/>
        <v/>
      </c>
      <c r="BI82" s="126" t="str">
        <f t="shared" si="112"/>
        <v/>
      </c>
      <c r="BJ82" s="126" t="str">
        <f t="shared" si="112"/>
        <v/>
      </c>
      <c r="BK82" s="126" t="str">
        <f t="shared" si="113"/>
        <v/>
      </c>
      <c r="BL82" s="126" t="str">
        <f t="shared" si="113"/>
        <v/>
      </c>
      <c r="BM82" s="126" t="str">
        <f t="shared" si="113"/>
        <v/>
      </c>
      <c r="BN82" s="126" t="str">
        <f t="shared" si="113"/>
        <v/>
      </c>
      <c r="BO82" s="126" t="str">
        <f t="shared" si="113"/>
        <v/>
      </c>
      <c r="BP82" s="126" t="str">
        <f t="shared" si="113"/>
        <v/>
      </c>
      <c r="BQ82" s="126" t="str">
        <f t="shared" si="113"/>
        <v/>
      </c>
      <c r="BR82" s="126" t="str">
        <f t="shared" si="113"/>
        <v/>
      </c>
      <c r="BS82" s="126" t="str">
        <f t="shared" si="113"/>
        <v/>
      </c>
      <c r="BT82" s="126" t="str">
        <f t="shared" si="113"/>
        <v/>
      </c>
      <c r="BU82" s="126" t="str">
        <f t="shared" si="113"/>
        <v/>
      </c>
      <c r="BV82" s="194"/>
      <c r="BW82" s="194"/>
      <c r="BX82" s="194"/>
      <c r="BZ82" s="116" t="s">
        <v>266</v>
      </c>
      <c r="CA82" s="118" t="s">
        <v>95</v>
      </c>
      <c r="CB82" s="113">
        <f t="shared" si="121"/>
        <v>9</v>
      </c>
      <c r="CC82" s="116" t="str">
        <f t="shared" ca="1" si="114"/>
        <v>ACA 607</v>
      </c>
      <c r="CD82" s="117">
        <f t="shared" ca="1" si="122"/>
        <v>5650.0387373737021</v>
      </c>
      <c r="CE82" s="117">
        <f t="shared" ca="1" si="115"/>
        <v>5567.8866764187842</v>
      </c>
      <c r="CF82" s="117">
        <f t="shared" ca="1" si="115"/>
        <v>5566.5327411440712</v>
      </c>
      <c r="CG82" s="117">
        <f t="shared" ca="1" si="115"/>
        <v>0</v>
      </c>
      <c r="CH82" s="117">
        <f t="shared" ca="1" si="116"/>
        <v>3</v>
      </c>
      <c r="CI82" s="117">
        <f t="shared" ca="1" si="117"/>
        <v>16784.458154936558</v>
      </c>
      <c r="CJ82" s="127" cm="1">
        <f t="array" aca="1" ref="CJ82" ca="1">IFERROR(AVERAGE(IF(CD82:CG82&gt;1,CD82:CG82)),0)</f>
        <v>5594.8193849788522</v>
      </c>
      <c r="CK82" s="127">
        <f ca="1">CJ82+(COUNTIFS($CJ$74:$CJ82,CJ82)-1)*0.00001</f>
        <v>5594.8193849788522</v>
      </c>
      <c r="CL82" s="127">
        <f t="shared" ca="1" si="123"/>
        <v>5368.9929646609116</v>
      </c>
      <c r="CM82" s="140">
        <f t="shared" ca="1" si="124"/>
        <v>4</v>
      </c>
      <c r="CN82" s="120" t="str">
        <f t="shared" ca="1" si="125"/>
        <v>ACA 363</v>
      </c>
      <c r="CO82" s="113"/>
      <c r="CP82" s="113" t="s">
        <v>77</v>
      </c>
      <c r="CQ82" s="112">
        <f ca="1">IF(CH134&lt;&gt;1,"sd",CQ80*CQ81)</f>
        <v>90</v>
      </c>
      <c r="CR82" s="115"/>
      <c r="CT82" s="117">
        <f ca="1">'ANVA-MDS Sin Fung.'!CI82+'ANVA-MDS Con Fung.'!CI82</f>
        <v>16784.458154936558</v>
      </c>
      <c r="CU82" s="113" t="s">
        <v>77</v>
      </c>
      <c r="CV82" s="140" t="str">
        <f ca="1">IF(CV93&lt;&gt;1,"sd",CV81*CV80)</f>
        <v>sd</v>
      </c>
    </row>
    <row r="83" spans="1:100" ht="12.75" customHeight="1" x14ac:dyDescent="0.25">
      <c r="A83" s="210">
        <v>2</v>
      </c>
      <c r="B83" s="2" t="s">
        <v>275</v>
      </c>
      <c r="K83" s="101">
        <f t="shared" si="126"/>
        <v>10</v>
      </c>
      <c r="L83" s="125" t="str">
        <f t="shared" ca="1" si="118"/>
        <v>RGT BORSALINO</v>
      </c>
      <c r="M83" s="126">
        <f t="shared" ca="1" si="119"/>
        <v>5344.6112646315487</v>
      </c>
      <c r="N83" s="126" t="str">
        <f t="shared" ca="1" si="120"/>
        <v>ns</v>
      </c>
      <c r="O83" s="126" t="str">
        <f t="shared" ca="1" si="110"/>
        <v>ns</v>
      </c>
      <c r="P83" s="126" t="str">
        <f t="shared" ca="1" si="110"/>
        <v>ns</v>
      </c>
      <c r="Q83" s="126" t="str">
        <f t="shared" ca="1" si="110"/>
        <v>ns</v>
      </c>
      <c r="R83" s="126" t="str">
        <f t="shared" ca="1" si="110"/>
        <v>ns</v>
      </c>
      <c r="S83" s="126" t="str">
        <f t="shared" ca="1" si="110"/>
        <v>ns</v>
      </c>
      <c r="T83" s="126" t="str">
        <f t="shared" ca="1" si="110"/>
        <v>ns</v>
      </c>
      <c r="U83" s="126" t="str">
        <f t="shared" ca="1" si="110"/>
        <v>ns</v>
      </c>
      <c r="V83" s="126" t="str">
        <f t="shared" ca="1" si="110"/>
        <v>ns</v>
      </c>
      <c r="W83" s="126" t="str">
        <f t="shared" ca="1" si="110"/>
        <v>ns</v>
      </c>
      <c r="X83" s="126" t="str">
        <f t="shared" si="110"/>
        <v/>
      </c>
      <c r="Y83" s="126" t="str">
        <f t="shared" si="110"/>
        <v/>
      </c>
      <c r="Z83" s="126" t="str">
        <f t="shared" si="110"/>
        <v/>
      </c>
      <c r="AA83" s="126" t="str">
        <f t="shared" si="110"/>
        <v/>
      </c>
      <c r="AB83" s="126" t="str">
        <f t="shared" si="110"/>
        <v/>
      </c>
      <c r="AC83" s="126" t="str">
        <f t="shared" si="110"/>
        <v/>
      </c>
      <c r="AD83" s="126" t="str">
        <f t="shared" si="110"/>
        <v/>
      </c>
      <c r="AE83" s="126" t="str">
        <f t="shared" si="111"/>
        <v/>
      </c>
      <c r="AF83" s="126" t="str">
        <f t="shared" si="111"/>
        <v/>
      </c>
      <c r="AG83" s="126" t="str">
        <f t="shared" si="111"/>
        <v/>
      </c>
      <c r="AH83" s="126" t="str">
        <f t="shared" si="111"/>
        <v/>
      </c>
      <c r="AI83" s="126" t="str">
        <f t="shared" si="111"/>
        <v/>
      </c>
      <c r="AJ83" s="126" t="str">
        <f t="shared" si="111"/>
        <v/>
      </c>
      <c r="AK83" s="126" t="str">
        <f t="shared" si="111"/>
        <v/>
      </c>
      <c r="AL83" s="126" t="str">
        <f t="shared" si="111"/>
        <v/>
      </c>
      <c r="AM83" s="126" t="str">
        <f t="shared" si="111"/>
        <v/>
      </c>
      <c r="AN83" s="126" t="str">
        <f t="shared" si="111"/>
        <v/>
      </c>
      <c r="AO83" s="126" t="str">
        <f t="shared" si="111"/>
        <v/>
      </c>
      <c r="AP83" s="126" t="str">
        <f t="shared" si="111"/>
        <v/>
      </c>
      <c r="AQ83" s="126" t="str">
        <f t="shared" si="111"/>
        <v/>
      </c>
      <c r="AR83" s="126" t="str">
        <f t="shared" si="111"/>
        <v/>
      </c>
      <c r="AS83" s="126" t="str">
        <f t="shared" si="111"/>
        <v/>
      </c>
      <c r="AT83" s="126" t="str">
        <f t="shared" si="111"/>
        <v/>
      </c>
      <c r="AU83" s="126" t="str">
        <f t="shared" si="112"/>
        <v/>
      </c>
      <c r="AV83" s="126" t="str">
        <f t="shared" si="112"/>
        <v/>
      </c>
      <c r="AW83" s="126" t="str">
        <f t="shared" si="112"/>
        <v/>
      </c>
      <c r="AX83" s="126" t="str">
        <f t="shared" si="112"/>
        <v/>
      </c>
      <c r="AY83" s="126" t="str">
        <f t="shared" si="112"/>
        <v/>
      </c>
      <c r="AZ83" s="126" t="str">
        <f t="shared" si="112"/>
        <v/>
      </c>
      <c r="BA83" s="126" t="str">
        <f t="shared" si="112"/>
        <v/>
      </c>
      <c r="BB83" s="126" t="str">
        <f t="shared" si="112"/>
        <v/>
      </c>
      <c r="BC83" s="126" t="str">
        <f t="shared" si="112"/>
        <v/>
      </c>
      <c r="BD83" s="126" t="str">
        <f t="shared" si="112"/>
        <v/>
      </c>
      <c r="BE83" s="126" t="str">
        <f t="shared" si="112"/>
        <v/>
      </c>
      <c r="BF83" s="126" t="str">
        <f t="shared" si="112"/>
        <v/>
      </c>
      <c r="BG83" s="126" t="str">
        <f t="shared" si="112"/>
        <v/>
      </c>
      <c r="BH83" s="126" t="str">
        <f t="shared" si="112"/>
        <v/>
      </c>
      <c r="BI83" s="126" t="str">
        <f t="shared" si="112"/>
        <v/>
      </c>
      <c r="BJ83" s="126" t="str">
        <f t="shared" si="112"/>
        <v/>
      </c>
      <c r="BK83" s="126" t="str">
        <f t="shared" si="113"/>
        <v/>
      </c>
      <c r="BL83" s="126" t="str">
        <f t="shared" si="113"/>
        <v/>
      </c>
      <c r="BM83" s="126" t="str">
        <f t="shared" si="113"/>
        <v/>
      </c>
      <c r="BN83" s="126" t="str">
        <f t="shared" si="113"/>
        <v/>
      </c>
      <c r="BO83" s="126" t="str">
        <f t="shared" si="113"/>
        <v/>
      </c>
      <c r="BP83" s="126" t="str">
        <f t="shared" si="113"/>
        <v/>
      </c>
      <c r="BQ83" s="126" t="str">
        <f t="shared" si="113"/>
        <v/>
      </c>
      <c r="BR83" s="126" t="str">
        <f t="shared" si="113"/>
        <v/>
      </c>
      <c r="BS83" s="126" t="str">
        <f t="shared" si="113"/>
        <v/>
      </c>
      <c r="BT83" s="126" t="str">
        <f t="shared" si="113"/>
        <v/>
      </c>
      <c r="BU83" s="126" t="str">
        <f t="shared" si="113"/>
        <v/>
      </c>
      <c r="BV83" s="194"/>
      <c r="BW83" s="194"/>
      <c r="BX83" s="194"/>
      <c r="BZ83" s="116" t="s">
        <v>266</v>
      </c>
      <c r="CA83" s="118" t="s">
        <v>95</v>
      </c>
      <c r="CB83" s="113">
        <f t="shared" si="121"/>
        <v>10</v>
      </c>
      <c r="CC83" s="116" t="str">
        <f t="shared" ca="1" si="114"/>
        <v>ACA 308</v>
      </c>
      <c r="CD83" s="117">
        <f t="shared" ca="1" si="122"/>
        <v>5003.7378092796198</v>
      </c>
      <c r="CE83" s="117">
        <f t="shared" ca="1" si="115"/>
        <v>4634.1462743596176</v>
      </c>
      <c r="CF83" s="117">
        <f t="shared" ca="1" si="115"/>
        <v>6241.870221105547</v>
      </c>
      <c r="CG83" s="117">
        <f t="shared" ca="1" si="115"/>
        <v>0</v>
      </c>
      <c r="CH83" s="117">
        <f t="shared" ca="1" si="116"/>
        <v>3</v>
      </c>
      <c r="CI83" s="117">
        <f t="shared" ca="1" si="117"/>
        <v>15879.754304744783</v>
      </c>
      <c r="CJ83" s="127" cm="1">
        <f t="array" aca="1" ref="CJ83" ca="1">IFERROR(AVERAGE(IF(CD83:CG83&gt;1,CD83:CG83)),0)</f>
        <v>5293.2514349149278</v>
      </c>
      <c r="CK83" s="127">
        <f ca="1">CJ83+(COUNTIFS($CJ$74:$CJ83,CJ83)-1)*0.00001</f>
        <v>5293.2514349149278</v>
      </c>
      <c r="CL83" s="127">
        <f t="shared" ca="1" si="123"/>
        <v>5344.6112646315487</v>
      </c>
      <c r="CM83" s="140">
        <f t="shared" ca="1" si="124"/>
        <v>39</v>
      </c>
      <c r="CN83" s="120" t="str">
        <f t="shared" ca="1" si="125"/>
        <v>RGT BORSALINO</v>
      </c>
      <c r="CO83" s="113"/>
      <c r="CP83" s="113" t="s">
        <v>152</v>
      </c>
      <c r="CQ83" s="112">
        <f ca="1">IF(CH134&lt;&gt;1,"sd",SUM(CQ80:CQ82))</f>
        <v>137</v>
      </c>
      <c r="CR83" s="115"/>
      <c r="CT83" s="117">
        <f ca="1">'ANVA-MDS Sin Fung.'!CI83+'ANVA-MDS Con Fung.'!CI83</f>
        <v>15879.754304744783</v>
      </c>
      <c r="CU83" s="113" t="s">
        <v>80</v>
      </c>
      <c r="CV83" s="140" t="str">
        <f t="array" aca="1" ref="CV83" ca="1">IF(CV93&lt;&gt;1,"sd",SUM(IF(CT74:CT133&gt;1,(CT74:CT133)^2))/(CV75*CV87)-CV79)</f>
        <v>sd</v>
      </c>
    </row>
    <row r="84" spans="1:100" ht="12.75" customHeight="1" x14ac:dyDescent="0.25">
      <c r="A84" s="210">
        <v>2</v>
      </c>
      <c r="B84" s="110">
        <f ca="1">'ANVA-MDS Con Fung.'!CQ89</f>
        <v>0.11118959956563365</v>
      </c>
      <c r="C84" s="214">
        <v>0.15</v>
      </c>
      <c r="D84" s="115" t="str">
        <f ca="1">IF(B84&gt;C84,"ns","*")</f>
        <v>*</v>
      </c>
      <c r="K84" s="101">
        <f t="shared" si="126"/>
        <v>11</v>
      </c>
      <c r="L84" s="125" t="str">
        <f t="shared" ca="1" si="118"/>
        <v>TIMBÓ</v>
      </c>
      <c r="M84" s="126">
        <f t="shared" ca="1" si="119"/>
        <v>5320.012708013458</v>
      </c>
      <c r="N84" s="126" t="str">
        <f t="shared" ca="1" si="120"/>
        <v>ns</v>
      </c>
      <c r="O84" s="126" t="str">
        <f t="shared" ca="1" si="110"/>
        <v>ns</v>
      </c>
      <c r="P84" s="126" t="str">
        <f t="shared" ca="1" si="110"/>
        <v>ns</v>
      </c>
      <c r="Q84" s="126" t="str">
        <f t="shared" ca="1" si="110"/>
        <v>ns</v>
      </c>
      <c r="R84" s="126" t="str">
        <f t="shared" ca="1" si="110"/>
        <v>ns</v>
      </c>
      <c r="S84" s="126" t="str">
        <f t="shared" ca="1" si="110"/>
        <v>ns</v>
      </c>
      <c r="T84" s="126" t="str">
        <f t="shared" ca="1" si="110"/>
        <v>ns</v>
      </c>
      <c r="U84" s="126" t="str">
        <f t="shared" ca="1" si="110"/>
        <v>ns</v>
      </c>
      <c r="V84" s="126" t="str">
        <f t="shared" ca="1" si="110"/>
        <v>ns</v>
      </c>
      <c r="W84" s="126" t="str">
        <f t="shared" ca="1" si="110"/>
        <v>ns</v>
      </c>
      <c r="X84" s="126" t="str">
        <f t="shared" ca="1" si="110"/>
        <v>ns</v>
      </c>
      <c r="Y84" s="126" t="str">
        <f t="shared" si="110"/>
        <v/>
      </c>
      <c r="Z84" s="126" t="str">
        <f t="shared" si="110"/>
        <v/>
      </c>
      <c r="AA84" s="126" t="str">
        <f t="shared" si="110"/>
        <v/>
      </c>
      <c r="AB84" s="126" t="str">
        <f t="shared" si="110"/>
        <v/>
      </c>
      <c r="AC84" s="126" t="str">
        <f t="shared" si="110"/>
        <v/>
      </c>
      <c r="AD84" s="126" t="str">
        <f t="shared" si="110"/>
        <v/>
      </c>
      <c r="AE84" s="126" t="str">
        <f t="shared" si="111"/>
        <v/>
      </c>
      <c r="AF84" s="126" t="str">
        <f t="shared" si="111"/>
        <v/>
      </c>
      <c r="AG84" s="126" t="str">
        <f t="shared" si="111"/>
        <v/>
      </c>
      <c r="AH84" s="126" t="str">
        <f t="shared" si="111"/>
        <v/>
      </c>
      <c r="AI84" s="126" t="str">
        <f t="shared" si="111"/>
        <v/>
      </c>
      <c r="AJ84" s="126" t="str">
        <f t="shared" si="111"/>
        <v/>
      </c>
      <c r="AK84" s="126" t="str">
        <f t="shared" si="111"/>
        <v/>
      </c>
      <c r="AL84" s="126" t="str">
        <f t="shared" si="111"/>
        <v/>
      </c>
      <c r="AM84" s="126" t="str">
        <f t="shared" si="111"/>
        <v/>
      </c>
      <c r="AN84" s="126" t="str">
        <f t="shared" si="111"/>
        <v/>
      </c>
      <c r="AO84" s="126" t="str">
        <f t="shared" si="111"/>
        <v/>
      </c>
      <c r="AP84" s="126" t="str">
        <f t="shared" si="111"/>
        <v/>
      </c>
      <c r="AQ84" s="126" t="str">
        <f t="shared" si="111"/>
        <v/>
      </c>
      <c r="AR84" s="126" t="str">
        <f t="shared" si="111"/>
        <v/>
      </c>
      <c r="AS84" s="126" t="str">
        <f t="shared" si="111"/>
        <v/>
      </c>
      <c r="AT84" s="126" t="str">
        <f t="shared" si="111"/>
        <v/>
      </c>
      <c r="AU84" s="126" t="str">
        <f t="shared" si="112"/>
        <v/>
      </c>
      <c r="AV84" s="126" t="str">
        <f t="shared" si="112"/>
        <v/>
      </c>
      <c r="AW84" s="126" t="str">
        <f t="shared" si="112"/>
        <v/>
      </c>
      <c r="AX84" s="126" t="str">
        <f t="shared" si="112"/>
        <v/>
      </c>
      <c r="AY84" s="126" t="str">
        <f t="shared" si="112"/>
        <v/>
      </c>
      <c r="AZ84" s="126" t="str">
        <f t="shared" si="112"/>
        <v/>
      </c>
      <c r="BA84" s="126" t="str">
        <f t="shared" si="112"/>
        <v/>
      </c>
      <c r="BB84" s="126" t="str">
        <f t="shared" si="112"/>
        <v/>
      </c>
      <c r="BC84" s="126" t="str">
        <f t="shared" si="112"/>
        <v/>
      </c>
      <c r="BD84" s="126" t="str">
        <f t="shared" si="112"/>
        <v/>
      </c>
      <c r="BE84" s="126" t="str">
        <f t="shared" si="112"/>
        <v/>
      </c>
      <c r="BF84" s="126" t="str">
        <f t="shared" si="112"/>
        <v/>
      </c>
      <c r="BG84" s="126" t="str">
        <f t="shared" si="112"/>
        <v/>
      </c>
      <c r="BH84" s="126" t="str">
        <f t="shared" si="112"/>
        <v/>
      </c>
      <c r="BI84" s="126" t="str">
        <f t="shared" si="112"/>
        <v/>
      </c>
      <c r="BJ84" s="126" t="str">
        <f t="shared" si="112"/>
        <v/>
      </c>
      <c r="BK84" s="126" t="str">
        <f t="shared" si="113"/>
        <v/>
      </c>
      <c r="BL84" s="126" t="str">
        <f t="shared" si="113"/>
        <v/>
      </c>
      <c r="BM84" s="126" t="str">
        <f t="shared" si="113"/>
        <v/>
      </c>
      <c r="BN84" s="126" t="str">
        <f t="shared" si="113"/>
        <v/>
      </c>
      <c r="BO84" s="126" t="str">
        <f t="shared" si="113"/>
        <v/>
      </c>
      <c r="BP84" s="126" t="str">
        <f t="shared" si="113"/>
        <v/>
      </c>
      <c r="BQ84" s="126" t="str">
        <f t="shared" si="113"/>
        <v/>
      </c>
      <c r="BR84" s="126" t="str">
        <f t="shared" si="113"/>
        <v/>
      </c>
      <c r="BS84" s="126" t="str">
        <f t="shared" si="113"/>
        <v/>
      </c>
      <c r="BT84" s="126" t="str">
        <f t="shared" si="113"/>
        <v/>
      </c>
      <c r="BU84" s="126" t="str">
        <f t="shared" si="113"/>
        <v/>
      </c>
      <c r="BV84" s="194"/>
      <c r="BW84" s="194"/>
      <c r="BX84" s="194"/>
      <c r="BZ84" s="116" t="s">
        <v>266</v>
      </c>
      <c r="CA84" s="118" t="s">
        <v>95</v>
      </c>
      <c r="CB84" s="113">
        <f t="shared" si="121"/>
        <v>11</v>
      </c>
      <c r="CC84" s="116" t="str">
        <f t="shared" ca="1" si="114"/>
        <v>ARAUCARIA</v>
      </c>
      <c r="CD84" s="117">
        <f t="shared" ca="1" si="122"/>
        <v>5175.3364700275688</v>
      </c>
      <c r="CE84" s="117">
        <f t="shared" ca="1" si="115"/>
        <v>4377.9787366779437</v>
      </c>
      <c r="CF84" s="117">
        <f t="shared" ca="1" si="115"/>
        <v>4684.4906185033797</v>
      </c>
      <c r="CG84" s="117">
        <f t="shared" ca="1" si="115"/>
        <v>0</v>
      </c>
      <c r="CH84" s="117">
        <f t="shared" ca="1" si="116"/>
        <v>3</v>
      </c>
      <c r="CI84" s="117">
        <f t="shared" ca="1" si="117"/>
        <v>14237.805825208892</v>
      </c>
      <c r="CJ84" s="127" cm="1">
        <f t="array" aca="1" ref="CJ84" ca="1">IFERROR(AVERAGE(IF(CD84:CG84&gt;1,CD84:CG84)),0)</f>
        <v>4745.9352750696307</v>
      </c>
      <c r="CK84" s="127">
        <f ca="1">CJ84+(COUNTIFS($CJ$74:$CJ84,CJ84)-1)*0.00001</f>
        <v>4745.9352750696307</v>
      </c>
      <c r="CL84" s="127">
        <f t="shared" ca="1" si="123"/>
        <v>5320.012708013458</v>
      </c>
      <c r="CM84" s="140">
        <f t="shared" ca="1" si="124"/>
        <v>44</v>
      </c>
      <c r="CN84" s="120" t="str">
        <f t="shared" ca="1" si="125"/>
        <v>TIMBÓ</v>
      </c>
      <c r="CO84" s="113"/>
      <c r="CP84" s="113" t="s">
        <v>80</v>
      </c>
      <c r="CQ84" s="112">
        <f t="array" aca="1" ref="CQ84" ca="1">IF(CH134&lt;&gt;1,"sd",SUM(IF(CI74:CI133&gt;1,(CI74:CI133)^2))/CQ75-CQ79)</f>
        <v>21859171.407599926</v>
      </c>
      <c r="CR84" s="115"/>
      <c r="CT84" s="117">
        <f ca="1">'ANVA-MDS Sin Fung.'!CI84+'ANVA-MDS Con Fung.'!CI84</f>
        <v>14237.805825208892</v>
      </c>
      <c r="CU84" s="118" t="s">
        <v>103</v>
      </c>
      <c r="CV84" s="140" t="str" cm="1">
        <f t="array" aca="1" ref="CV84" ca="1">IF(CV93&lt;&gt;1,"sd",(SUM(IF('ANVA-MDS Sin Fung.'!CD135:CG135&gt;1,('ANVA-MDS Sin Fung.'!CD135:CF135)^2))+SUM(IF('ANVA-MDS Con Fung.'!CD135:CG135&gt;1,('ANVA-MDS Con Fung.'!CD135:CG135)^2)))/CV74-CV91-CV79)</f>
        <v>sd</v>
      </c>
    </row>
    <row r="85" spans="1:100" ht="12.75" customHeight="1" x14ac:dyDescent="0.25">
      <c r="A85" s="210">
        <v>2</v>
      </c>
      <c r="B85" s="2"/>
      <c r="K85" s="101">
        <f t="shared" si="126"/>
        <v>12</v>
      </c>
      <c r="L85" s="125" t="str">
        <f t="shared" ca="1" si="118"/>
        <v>ACA 319</v>
      </c>
      <c r="M85" s="126">
        <f t="shared" ca="1" si="119"/>
        <v>5311.228586123988</v>
      </c>
      <c r="N85" s="126" t="str">
        <f t="shared" ca="1" si="120"/>
        <v>ns</v>
      </c>
      <c r="O85" s="126" t="str">
        <f t="shared" ca="1" si="110"/>
        <v>ns</v>
      </c>
      <c r="P85" s="126" t="str">
        <f t="shared" ca="1" si="110"/>
        <v>ns</v>
      </c>
      <c r="Q85" s="126" t="str">
        <f t="shared" ca="1" si="110"/>
        <v>ns</v>
      </c>
      <c r="R85" s="126" t="str">
        <f t="shared" ca="1" si="110"/>
        <v>ns</v>
      </c>
      <c r="S85" s="126" t="str">
        <f t="shared" ca="1" si="110"/>
        <v>ns</v>
      </c>
      <c r="T85" s="126" t="str">
        <f t="shared" ca="1" si="110"/>
        <v>ns</v>
      </c>
      <c r="U85" s="126" t="str">
        <f t="shared" ca="1" si="110"/>
        <v>ns</v>
      </c>
      <c r="V85" s="126" t="str">
        <f t="shared" ca="1" si="110"/>
        <v>ns</v>
      </c>
      <c r="W85" s="126" t="str">
        <f t="shared" ca="1" si="110"/>
        <v>ns</v>
      </c>
      <c r="X85" s="126" t="str">
        <f t="shared" ca="1" si="110"/>
        <v>ns</v>
      </c>
      <c r="Y85" s="126" t="str">
        <f t="shared" ca="1" si="110"/>
        <v>ns</v>
      </c>
      <c r="Z85" s="126" t="str">
        <f t="shared" si="110"/>
        <v/>
      </c>
      <c r="AA85" s="126" t="str">
        <f t="shared" si="110"/>
        <v/>
      </c>
      <c r="AB85" s="126" t="str">
        <f t="shared" si="110"/>
        <v/>
      </c>
      <c r="AC85" s="126" t="str">
        <f t="shared" si="110"/>
        <v/>
      </c>
      <c r="AD85" s="126" t="str">
        <f t="shared" si="110"/>
        <v/>
      </c>
      <c r="AE85" s="126" t="str">
        <f t="shared" si="111"/>
        <v/>
      </c>
      <c r="AF85" s="126" t="str">
        <f t="shared" si="111"/>
        <v/>
      </c>
      <c r="AG85" s="126" t="str">
        <f t="shared" si="111"/>
        <v/>
      </c>
      <c r="AH85" s="126" t="str">
        <f t="shared" si="111"/>
        <v/>
      </c>
      <c r="AI85" s="126" t="str">
        <f t="shared" si="111"/>
        <v/>
      </c>
      <c r="AJ85" s="126" t="str">
        <f t="shared" si="111"/>
        <v/>
      </c>
      <c r="AK85" s="126" t="str">
        <f t="shared" si="111"/>
        <v/>
      </c>
      <c r="AL85" s="126" t="str">
        <f t="shared" si="111"/>
        <v/>
      </c>
      <c r="AM85" s="126" t="str">
        <f t="shared" si="111"/>
        <v/>
      </c>
      <c r="AN85" s="126" t="str">
        <f t="shared" si="111"/>
        <v/>
      </c>
      <c r="AO85" s="126" t="str">
        <f t="shared" si="111"/>
        <v/>
      </c>
      <c r="AP85" s="126" t="str">
        <f t="shared" si="111"/>
        <v/>
      </c>
      <c r="AQ85" s="126" t="str">
        <f t="shared" si="111"/>
        <v/>
      </c>
      <c r="AR85" s="126" t="str">
        <f t="shared" si="111"/>
        <v/>
      </c>
      <c r="AS85" s="126" t="str">
        <f t="shared" si="111"/>
        <v/>
      </c>
      <c r="AT85" s="126" t="str">
        <f t="shared" si="111"/>
        <v/>
      </c>
      <c r="AU85" s="126" t="str">
        <f t="shared" si="112"/>
        <v/>
      </c>
      <c r="AV85" s="126" t="str">
        <f t="shared" si="112"/>
        <v/>
      </c>
      <c r="AW85" s="126" t="str">
        <f t="shared" si="112"/>
        <v/>
      </c>
      <c r="AX85" s="126" t="str">
        <f t="shared" si="112"/>
        <v/>
      </c>
      <c r="AY85" s="126" t="str">
        <f t="shared" si="112"/>
        <v/>
      </c>
      <c r="AZ85" s="126" t="str">
        <f t="shared" si="112"/>
        <v/>
      </c>
      <c r="BA85" s="126" t="str">
        <f t="shared" si="112"/>
        <v/>
      </c>
      <c r="BB85" s="126" t="str">
        <f t="shared" si="112"/>
        <v/>
      </c>
      <c r="BC85" s="126" t="str">
        <f t="shared" si="112"/>
        <v/>
      </c>
      <c r="BD85" s="126" t="str">
        <f t="shared" si="112"/>
        <v/>
      </c>
      <c r="BE85" s="126" t="str">
        <f t="shared" si="112"/>
        <v/>
      </c>
      <c r="BF85" s="126" t="str">
        <f t="shared" si="112"/>
        <v/>
      </c>
      <c r="BG85" s="126" t="str">
        <f t="shared" si="112"/>
        <v/>
      </c>
      <c r="BH85" s="126" t="str">
        <f t="shared" si="112"/>
        <v/>
      </c>
      <c r="BI85" s="126" t="str">
        <f t="shared" si="112"/>
        <v/>
      </c>
      <c r="BJ85" s="126" t="str">
        <f t="shared" si="112"/>
        <v/>
      </c>
      <c r="BK85" s="126" t="str">
        <f t="shared" si="113"/>
        <v/>
      </c>
      <c r="BL85" s="126" t="str">
        <f t="shared" si="113"/>
        <v/>
      </c>
      <c r="BM85" s="126" t="str">
        <f t="shared" si="113"/>
        <v/>
      </c>
      <c r="BN85" s="126" t="str">
        <f t="shared" si="113"/>
        <v/>
      </c>
      <c r="BO85" s="126" t="str">
        <f t="shared" si="113"/>
        <v/>
      </c>
      <c r="BP85" s="126" t="str">
        <f t="shared" si="113"/>
        <v/>
      </c>
      <c r="BQ85" s="126" t="str">
        <f t="shared" si="113"/>
        <v/>
      </c>
      <c r="BR85" s="126" t="str">
        <f t="shared" si="113"/>
        <v/>
      </c>
      <c r="BS85" s="126" t="str">
        <f t="shared" si="113"/>
        <v/>
      </c>
      <c r="BT85" s="126" t="str">
        <f t="shared" si="113"/>
        <v/>
      </c>
      <c r="BU85" s="126" t="str">
        <f t="shared" si="113"/>
        <v/>
      </c>
      <c r="BV85" s="194"/>
      <c r="BW85" s="194"/>
      <c r="BX85" s="194"/>
      <c r="BZ85" s="116" t="s">
        <v>266</v>
      </c>
      <c r="CA85" s="118" t="s">
        <v>95</v>
      </c>
      <c r="CB85" s="113">
        <f t="shared" si="121"/>
        <v>12</v>
      </c>
      <c r="CC85" s="116" t="str">
        <f t="shared" ca="1" si="114"/>
        <v>ARAZÁ</v>
      </c>
      <c r="CD85" s="117">
        <f t="shared" ca="1" si="122"/>
        <v>4197.9365087025162</v>
      </c>
      <c r="CE85" s="117">
        <f t="shared" ca="1" si="115"/>
        <v>4225.5648653563776</v>
      </c>
      <c r="CF85" s="117">
        <f t="shared" ca="1" si="115"/>
        <v>4350.1587735469784</v>
      </c>
      <c r="CG85" s="117">
        <f t="shared" ca="1" si="115"/>
        <v>0</v>
      </c>
      <c r="CH85" s="117">
        <f t="shared" ca="1" si="116"/>
        <v>3</v>
      </c>
      <c r="CI85" s="117">
        <f t="shared" ca="1" si="117"/>
        <v>12773.660147605873</v>
      </c>
      <c r="CJ85" s="127" cm="1">
        <f t="array" aca="1" ref="CJ85" ca="1">IFERROR(AVERAGE(IF(CD85:CG85&gt;1,CD85:CG85)),0)</f>
        <v>4257.8867158686244</v>
      </c>
      <c r="CK85" s="127">
        <f ca="1">CJ85+(COUNTIFS($CJ$74:$CJ85,CJ85)-1)*0.00001</f>
        <v>4257.8867158686244</v>
      </c>
      <c r="CL85" s="127">
        <f t="shared" ca="1" si="123"/>
        <v>5311.228586123988</v>
      </c>
      <c r="CM85" s="140">
        <f t="shared" ca="1" si="124"/>
        <v>3</v>
      </c>
      <c r="CN85" s="120" t="str">
        <f t="shared" ca="1" si="125"/>
        <v>ACA 319</v>
      </c>
      <c r="CO85" s="113"/>
      <c r="CP85" s="113" t="s">
        <v>79</v>
      </c>
      <c r="CQ85" s="112">
        <f t="array" aca="1" ref="CQ85" ca="1">IF(CH134&lt;&gt;1,"sd",SUM(IF(CD135:CG135&gt;1,(CD135:CG135)^2))/CQ74-CQ79)</f>
        <v>553732.89611244202</v>
      </c>
      <c r="CR85" s="115"/>
      <c r="CT85" s="117">
        <f ca="1">'ANVA-MDS Sin Fung.'!CI85+'ANVA-MDS Con Fung.'!CI85</f>
        <v>12773.660147605873</v>
      </c>
      <c r="CU85" s="113" t="s">
        <v>81</v>
      </c>
      <c r="CV85" s="140" t="str">
        <f ca="1">IF(CV93&lt;&gt;1,"sd",CV86-CV83-CV91-CV84-CV92)</f>
        <v>sd</v>
      </c>
    </row>
    <row r="86" spans="1:100" ht="12.75" customHeight="1" x14ac:dyDescent="0.25">
      <c r="A86" s="210">
        <v>2</v>
      </c>
      <c r="K86" s="101">
        <f t="shared" si="126"/>
        <v>13</v>
      </c>
      <c r="L86" s="125" t="str">
        <f t="shared" ca="1" si="118"/>
        <v>ACA 502</v>
      </c>
      <c r="M86" s="126">
        <f t="shared" ca="1" si="119"/>
        <v>5300.528304528254</v>
      </c>
      <c r="N86" s="126" t="str">
        <f t="shared" ca="1" si="120"/>
        <v>ns</v>
      </c>
      <c r="O86" s="126" t="str">
        <f t="shared" ca="1" si="110"/>
        <v>ns</v>
      </c>
      <c r="P86" s="126" t="str">
        <f t="shared" ca="1" si="110"/>
        <v>ns</v>
      </c>
      <c r="Q86" s="126" t="str">
        <f t="shared" ca="1" si="110"/>
        <v>ns</v>
      </c>
      <c r="R86" s="126" t="str">
        <f t="shared" ca="1" si="110"/>
        <v>ns</v>
      </c>
      <c r="S86" s="126" t="str">
        <f t="shared" ca="1" si="110"/>
        <v>ns</v>
      </c>
      <c r="T86" s="126" t="str">
        <f t="shared" ca="1" si="110"/>
        <v>ns</v>
      </c>
      <c r="U86" s="126" t="str">
        <f t="shared" ca="1" si="110"/>
        <v>ns</v>
      </c>
      <c r="V86" s="126" t="str">
        <f t="shared" ca="1" si="110"/>
        <v>ns</v>
      </c>
      <c r="W86" s="126" t="str">
        <f t="shared" ca="1" si="110"/>
        <v>ns</v>
      </c>
      <c r="X86" s="126" t="str">
        <f t="shared" ca="1" si="110"/>
        <v>ns</v>
      </c>
      <c r="Y86" s="126" t="str">
        <f t="shared" ca="1" si="110"/>
        <v>ns</v>
      </c>
      <c r="Z86" s="126" t="str">
        <f t="shared" ca="1" si="110"/>
        <v>ns</v>
      </c>
      <c r="AA86" s="126" t="str">
        <f t="shared" si="110"/>
        <v/>
      </c>
      <c r="AB86" s="126" t="str">
        <f t="shared" si="110"/>
        <v/>
      </c>
      <c r="AC86" s="126" t="str">
        <f t="shared" si="110"/>
        <v/>
      </c>
      <c r="AD86" s="126" t="str">
        <f t="shared" si="110"/>
        <v/>
      </c>
      <c r="AE86" s="126" t="str">
        <f t="shared" si="111"/>
        <v/>
      </c>
      <c r="AF86" s="126" t="str">
        <f t="shared" si="111"/>
        <v/>
      </c>
      <c r="AG86" s="126" t="str">
        <f t="shared" si="111"/>
        <v/>
      </c>
      <c r="AH86" s="126" t="str">
        <f t="shared" si="111"/>
        <v/>
      </c>
      <c r="AI86" s="126" t="str">
        <f t="shared" si="111"/>
        <v/>
      </c>
      <c r="AJ86" s="126" t="str">
        <f t="shared" si="111"/>
        <v/>
      </c>
      <c r="AK86" s="126" t="str">
        <f t="shared" si="111"/>
        <v/>
      </c>
      <c r="AL86" s="126" t="str">
        <f t="shared" si="111"/>
        <v/>
      </c>
      <c r="AM86" s="126" t="str">
        <f t="shared" si="111"/>
        <v/>
      </c>
      <c r="AN86" s="126" t="str">
        <f t="shared" si="111"/>
        <v/>
      </c>
      <c r="AO86" s="126" t="str">
        <f t="shared" si="111"/>
        <v/>
      </c>
      <c r="AP86" s="126" t="str">
        <f t="shared" si="111"/>
        <v/>
      </c>
      <c r="AQ86" s="126" t="str">
        <f t="shared" si="111"/>
        <v/>
      </c>
      <c r="AR86" s="126" t="str">
        <f t="shared" si="111"/>
        <v/>
      </c>
      <c r="AS86" s="126" t="str">
        <f t="shared" si="111"/>
        <v/>
      </c>
      <c r="AT86" s="126" t="str">
        <f t="shared" si="111"/>
        <v/>
      </c>
      <c r="AU86" s="126" t="str">
        <f t="shared" si="112"/>
        <v/>
      </c>
      <c r="AV86" s="126" t="str">
        <f t="shared" si="112"/>
        <v/>
      </c>
      <c r="AW86" s="126" t="str">
        <f t="shared" si="112"/>
        <v/>
      </c>
      <c r="AX86" s="126" t="str">
        <f t="shared" si="112"/>
        <v/>
      </c>
      <c r="AY86" s="126" t="str">
        <f t="shared" si="112"/>
        <v/>
      </c>
      <c r="AZ86" s="126" t="str">
        <f t="shared" si="112"/>
        <v/>
      </c>
      <c r="BA86" s="126" t="str">
        <f t="shared" si="112"/>
        <v/>
      </c>
      <c r="BB86" s="126" t="str">
        <f t="shared" si="112"/>
        <v/>
      </c>
      <c r="BC86" s="126" t="str">
        <f t="shared" si="112"/>
        <v/>
      </c>
      <c r="BD86" s="126" t="str">
        <f t="shared" si="112"/>
        <v/>
      </c>
      <c r="BE86" s="126" t="str">
        <f t="shared" si="112"/>
        <v/>
      </c>
      <c r="BF86" s="126" t="str">
        <f t="shared" si="112"/>
        <v/>
      </c>
      <c r="BG86" s="126" t="str">
        <f t="shared" si="112"/>
        <v/>
      </c>
      <c r="BH86" s="126" t="str">
        <f t="shared" si="112"/>
        <v/>
      </c>
      <c r="BI86" s="126" t="str">
        <f t="shared" si="112"/>
        <v/>
      </c>
      <c r="BJ86" s="126" t="str">
        <f t="shared" si="112"/>
        <v/>
      </c>
      <c r="BK86" s="126" t="str">
        <f t="shared" si="113"/>
        <v/>
      </c>
      <c r="BL86" s="126" t="str">
        <f t="shared" si="113"/>
        <v/>
      </c>
      <c r="BM86" s="126" t="str">
        <f t="shared" si="113"/>
        <v/>
      </c>
      <c r="BN86" s="126" t="str">
        <f t="shared" si="113"/>
        <v/>
      </c>
      <c r="BO86" s="126" t="str">
        <f t="shared" si="113"/>
        <v/>
      </c>
      <c r="BP86" s="126" t="str">
        <f t="shared" si="113"/>
        <v/>
      </c>
      <c r="BQ86" s="126" t="str">
        <f t="shared" si="113"/>
        <v/>
      </c>
      <c r="BR86" s="126" t="str">
        <f t="shared" si="113"/>
        <v/>
      </c>
      <c r="BS86" s="126" t="str">
        <f t="shared" si="113"/>
        <v/>
      </c>
      <c r="BT86" s="126" t="str">
        <f t="shared" si="113"/>
        <v/>
      </c>
      <c r="BU86" s="126" t="str">
        <f t="shared" si="113"/>
        <v/>
      </c>
      <c r="BV86" s="194"/>
      <c r="BW86" s="194"/>
      <c r="BX86" s="194"/>
      <c r="BZ86" s="116" t="s">
        <v>266</v>
      </c>
      <c r="CA86" s="118" t="s">
        <v>95</v>
      </c>
      <c r="CB86" s="113">
        <f t="shared" si="121"/>
        <v>13</v>
      </c>
      <c r="CC86" s="116" t="str">
        <f t="shared" ca="1" si="114"/>
        <v>BAGUETTE 525</v>
      </c>
      <c r="CD86" s="117">
        <f t="shared" ca="1" si="122"/>
        <v>6390.3799295671315</v>
      </c>
      <c r="CE86" s="117">
        <f t="shared" ca="1" si="115"/>
        <v>5491.6205783981977</v>
      </c>
      <c r="CF86" s="117">
        <f t="shared" ca="1" si="115"/>
        <v>5633.9178427565685</v>
      </c>
      <c r="CG86" s="117">
        <f t="shared" ca="1" si="115"/>
        <v>0</v>
      </c>
      <c r="CH86" s="117">
        <f t="shared" ca="1" si="116"/>
        <v>3</v>
      </c>
      <c r="CI86" s="117">
        <f t="shared" ca="1" si="117"/>
        <v>17515.918350721899</v>
      </c>
      <c r="CJ86" s="127" cm="1">
        <f t="array" aca="1" ref="CJ86" ca="1">IFERROR(AVERAGE(IF(CD86:CG86&gt;1,CD86:CG86)),0)</f>
        <v>5838.6394502406329</v>
      </c>
      <c r="CK86" s="127">
        <f ca="1">CJ86+(COUNTIFS($CJ$74:$CJ86,CJ86)-1)*0.00001</f>
        <v>5838.6394502406329</v>
      </c>
      <c r="CL86" s="127">
        <f t="shared" ca="1" si="123"/>
        <v>5300.528304528254</v>
      </c>
      <c r="CM86" s="140">
        <f t="shared" ca="1" si="124"/>
        <v>6</v>
      </c>
      <c r="CN86" s="120" t="str">
        <f t="shared" ca="1" si="125"/>
        <v>ACA 502</v>
      </c>
      <c r="CO86" s="113"/>
      <c r="CP86" s="113" t="s">
        <v>81</v>
      </c>
      <c r="CQ86" s="112">
        <f ca="1">IF(CH134&lt;&gt;1,"sd",CQ87-CQ85-CQ84)</f>
        <v>28028972.566999435</v>
      </c>
      <c r="CR86" s="115"/>
      <c r="CT86" s="117">
        <f ca="1">'ANVA-MDS Sin Fung.'!CI86+'ANVA-MDS Con Fung.'!CI86</f>
        <v>17515.918350721899</v>
      </c>
      <c r="CU86" s="113" t="s">
        <v>78</v>
      </c>
      <c r="CV86" s="140" t="str" cm="1">
        <f t="array" aca="1" ref="CV86" ca="1">IF(CV93&lt;&gt;1,"sd",_xlfn.VAR.P(IF('ANVA-MDS Sin Fung.'!CD74:CG133&gt;1,'ANVA-MDS Sin Fung.'!CD74:CG133),IF('ANVA-MDS Con Fung.'!CD74:CG133&gt;1,'ANVA-MDS Con Fung.'!CD74:CG133))*CV76)</f>
        <v>sd</v>
      </c>
    </row>
    <row r="87" spans="1:100" ht="12.75" customHeight="1" x14ac:dyDescent="0.25">
      <c r="A87" s="210">
        <v>2</v>
      </c>
      <c r="B87" s="2" t="s">
        <v>274</v>
      </c>
      <c r="K87" s="101">
        <f t="shared" si="126"/>
        <v>14</v>
      </c>
      <c r="L87" s="125" t="str">
        <f t="shared" ca="1" si="118"/>
        <v>ACA 308</v>
      </c>
      <c r="M87" s="126">
        <f t="shared" ca="1" si="119"/>
        <v>5293.2514349149278</v>
      </c>
      <c r="N87" s="126" t="str">
        <f t="shared" ca="1" si="120"/>
        <v>ns</v>
      </c>
      <c r="O87" s="126" t="str">
        <f t="shared" ca="1" si="110"/>
        <v>ns</v>
      </c>
      <c r="P87" s="126" t="str">
        <f t="shared" ca="1" si="110"/>
        <v>ns</v>
      </c>
      <c r="Q87" s="126" t="str">
        <f t="shared" ca="1" si="110"/>
        <v>ns</v>
      </c>
      <c r="R87" s="126" t="str">
        <f t="shared" ca="1" si="110"/>
        <v>ns</v>
      </c>
      <c r="S87" s="126" t="str">
        <f t="shared" ca="1" si="110"/>
        <v>ns</v>
      </c>
      <c r="T87" s="126" t="str">
        <f t="shared" ca="1" si="110"/>
        <v>ns</v>
      </c>
      <c r="U87" s="126" t="str">
        <f t="shared" ca="1" si="110"/>
        <v>ns</v>
      </c>
      <c r="V87" s="126" t="str">
        <f t="shared" ca="1" si="110"/>
        <v>ns</v>
      </c>
      <c r="W87" s="126" t="str">
        <f t="shared" ca="1" si="110"/>
        <v>ns</v>
      </c>
      <c r="X87" s="126" t="str">
        <f t="shared" ca="1" si="110"/>
        <v>ns</v>
      </c>
      <c r="Y87" s="126" t="str">
        <f t="shared" ca="1" si="110"/>
        <v>ns</v>
      </c>
      <c r="Z87" s="126" t="str">
        <f t="shared" ca="1" si="110"/>
        <v>ns</v>
      </c>
      <c r="AA87" s="126" t="str">
        <f t="shared" ca="1" si="110"/>
        <v>ns</v>
      </c>
      <c r="AB87" s="126" t="str">
        <f t="shared" si="110"/>
        <v/>
      </c>
      <c r="AC87" s="126" t="str">
        <f t="shared" si="110"/>
        <v/>
      </c>
      <c r="AD87" s="126" t="str">
        <f t="shared" si="110"/>
        <v/>
      </c>
      <c r="AE87" s="126" t="str">
        <f t="shared" si="111"/>
        <v/>
      </c>
      <c r="AF87" s="126" t="str">
        <f t="shared" si="111"/>
        <v/>
      </c>
      <c r="AG87" s="126" t="str">
        <f t="shared" si="111"/>
        <v/>
      </c>
      <c r="AH87" s="126" t="str">
        <f t="shared" si="111"/>
        <v/>
      </c>
      <c r="AI87" s="126" t="str">
        <f t="shared" si="111"/>
        <v/>
      </c>
      <c r="AJ87" s="126" t="str">
        <f t="shared" si="111"/>
        <v/>
      </c>
      <c r="AK87" s="126" t="str">
        <f t="shared" si="111"/>
        <v/>
      </c>
      <c r="AL87" s="126" t="str">
        <f t="shared" si="111"/>
        <v/>
      </c>
      <c r="AM87" s="126" t="str">
        <f t="shared" si="111"/>
        <v/>
      </c>
      <c r="AN87" s="126" t="str">
        <f t="shared" si="111"/>
        <v/>
      </c>
      <c r="AO87" s="126" t="str">
        <f t="shared" si="111"/>
        <v/>
      </c>
      <c r="AP87" s="126" t="str">
        <f t="shared" si="111"/>
        <v/>
      </c>
      <c r="AQ87" s="126" t="str">
        <f t="shared" si="111"/>
        <v/>
      </c>
      <c r="AR87" s="126" t="str">
        <f t="shared" si="111"/>
        <v/>
      </c>
      <c r="AS87" s="126" t="str">
        <f t="shared" si="111"/>
        <v/>
      </c>
      <c r="AT87" s="126" t="str">
        <f t="shared" si="111"/>
        <v/>
      </c>
      <c r="AU87" s="126" t="str">
        <f t="shared" si="112"/>
        <v/>
      </c>
      <c r="AV87" s="126" t="str">
        <f t="shared" si="112"/>
        <v/>
      </c>
      <c r="AW87" s="126" t="str">
        <f t="shared" si="112"/>
        <v/>
      </c>
      <c r="AX87" s="126" t="str">
        <f t="shared" si="112"/>
        <v/>
      </c>
      <c r="AY87" s="126" t="str">
        <f t="shared" si="112"/>
        <v/>
      </c>
      <c r="AZ87" s="126" t="str">
        <f t="shared" si="112"/>
        <v/>
      </c>
      <c r="BA87" s="126" t="str">
        <f t="shared" si="112"/>
        <v/>
      </c>
      <c r="BB87" s="126" t="str">
        <f t="shared" si="112"/>
        <v/>
      </c>
      <c r="BC87" s="126" t="str">
        <f t="shared" si="112"/>
        <v/>
      </c>
      <c r="BD87" s="126" t="str">
        <f t="shared" si="112"/>
        <v/>
      </c>
      <c r="BE87" s="126" t="str">
        <f t="shared" si="112"/>
        <v/>
      </c>
      <c r="BF87" s="126" t="str">
        <f t="shared" si="112"/>
        <v/>
      </c>
      <c r="BG87" s="126" t="str">
        <f t="shared" si="112"/>
        <v/>
      </c>
      <c r="BH87" s="126" t="str">
        <f t="shared" si="112"/>
        <v/>
      </c>
      <c r="BI87" s="126" t="str">
        <f t="shared" si="112"/>
        <v/>
      </c>
      <c r="BJ87" s="126" t="str">
        <f t="shared" si="112"/>
        <v/>
      </c>
      <c r="BK87" s="126" t="str">
        <f t="shared" si="113"/>
        <v/>
      </c>
      <c r="BL87" s="126" t="str">
        <f t="shared" si="113"/>
        <v/>
      </c>
      <c r="BM87" s="126" t="str">
        <f t="shared" si="113"/>
        <v/>
      </c>
      <c r="BN87" s="126" t="str">
        <f t="shared" si="113"/>
        <v/>
      </c>
      <c r="BO87" s="126" t="str">
        <f t="shared" si="113"/>
        <v/>
      </c>
      <c r="BP87" s="126" t="str">
        <f t="shared" si="113"/>
        <v/>
      </c>
      <c r="BQ87" s="126" t="str">
        <f t="shared" si="113"/>
        <v/>
      </c>
      <c r="BR87" s="126" t="str">
        <f t="shared" si="113"/>
        <v/>
      </c>
      <c r="BS87" s="126" t="str">
        <f t="shared" si="113"/>
        <v/>
      </c>
      <c r="BT87" s="126" t="str">
        <f t="shared" si="113"/>
        <v/>
      </c>
      <c r="BU87" s="126" t="str">
        <f t="shared" si="113"/>
        <v/>
      </c>
      <c r="BV87" s="194"/>
      <c r="BW87" s="194"/>
      <c r="BX87" s="194"/>
      <c r="BZ87" s="116" t="s">
        <v>266</v>
      </c>
      <c r="CA87" s="118" t="s">
        <v>95</v>
      </c>
      <c r="CB87" s="113">
        <f t="shared" si="121"/>
        <v>14</v>
      </c>
      <c r="CC87" s="116" t="str">
        <f t="shared" ca="1" si="114"/>
        <v>BASILIO</v>
      </c>
      <c r="CD87" s="117">
        <f t="shared" ca="1" si="122"/>
        <v>3997.7766035151285</v>
      </c>
      <c r="CE87" s="117">
        <f t="shared" ca="1" si="115"/>
        <v>5359.9096616856505</v>
      </c>
      <c r="CF87" s="117">
        <f t="shared" ca="1" si="115"/>
        <v>4390.8560895211212</v>
      </c>
      <c r="CG87" s="117">
        <f t="shared" ca="1" si="115"/>
        <v>0</v>
      </c>
      <c r="CH87" s="117">
        <f t="shared" ca="1" si="116"/>
        <v>3</v>
      </c>
      <c r="CI87" s="117">
        <f t="shared" ca="1" si="117"/>
        <v>13748.5423547219</v>
      </c>
      <c r="CJ87" s="127" cm="1">
        <f t="array" aca="1" ref="CJ87" ca="1">IFERROR(AVERAGE(IF(CD87:CG87&gt;1,CD87:CG87)),0)</f>
        <v>4582.8474515739663</v>
      </c>
      <c r="CK87" s="127">
        <f ca="1">CJ87+(COUNTIFS($CJ$74:$CJ87,CJ87)-1)*0.00001</f>
        <v>4582.8474515739663</v>
      </c>
      <c r="CL87" s="127">
        <f t="shared" ca="1" si="123"/>
        <v>5293.2514349149278</v>
      </c>
      <c r="CM87" s="140">
        <f t="shared" ca="1" si="124"/>
        <v>10</v>
      </c>
      <c r="CN87" s="120" t="str">
        <f t="shared" ca="1" si="125"/>
        <v>ACA 308</v>
      </c>
      <c r="CO87" s="113"/>
      <c r="CP87" s="113" t="s">
        <v>78</v>
      </c>
      <c r="CQ87" s="112">
        <f t="array" aca="1" ref="CQ87" ca="1">IF(CH134&lt;&gt;1,"sd",SUM(IF(CD74:CG133&gt;1,(CD74:CG133)^2))-CQ79)</f>
        <v>50441876.870711803</v>
      </c>
      <c r="CR87" s="115"/>
      <c r="CT87" s="117">
        <f ca="1">'ANVA-MDS Sin Fung.'!CI87+'ANVA-MDS Con Fung.'!CI87</f>
        <v>13748.5423547219</v>
      </c>
      <c r="CU87" s="119" t="s">
        <v>100</v>
      </c>
      <c r="CV87" s="140" t="str">
        <f ca="1">IF(CV93&lt;&gt;1,"sd",IF('ANVA-MDS Sin Fung.'!CH134=0,0,1)+IF('ANVA-MDS Con Fung.'!CH134=0,0,1))</f>
        <v>sd</v>
      </c>
    </row>
    <row r="88" spans="1:100" ht="12.75" customHeight="1" x14ac:dyDescent="0.25">
      <c r="A88" s="210">
        <v>2</v>
      </c>
      <c r="B88" s="103">
        <f ca="1">'ANVA-MDS Con Fung.'!CQ93</f>
        <v>0.43335364906479268</v>
      </c>
      <c r="K88" s="101">
        <f t="shared" si="126"/>
        <v>15</v>
      </c>
      <c r="L88" s="125" t="str">
        <f t="shared" ca="1" si="118"/>
        <v>765</v>
      </c>
      <c r="M88" s="126">
        <f t="shared" ca="1" si="119"/>
        <v>5289.2709910692292</v>
      </c>
      <c r="N88" s="126" t="str">
        <f t="shared" ca="1" si="120"/>
        <v>ns</v>
      </c>
      <c r="O88" s="126" t="str">
        <f t="shared" ca="1" si="110"/>
        <v>ns</v>
      </c>
      <c r="P88" s="126" t="str">
        <f t="shared" ca="1" si="110"/>
        <v>ns</v>
      </c>
      <c r="Q88" s="126" t="str">
        <f t="shared" ca="1" si="110"/>
        <v>ns</v>
      </c>
      <c r="R88" s="126" t="str">
        <f t="shared" ca="1" si="110"/>
        <v>ns</v>
      </c>
      <c r="S88" s="126" t="str">
        <f t="shared" ca="1" si="110"/>
        <v>ns</v>
      </c>
      <c r="T88" s="126" t="str">
        <f t="shared" ca="1" si="110"/>
        <v>ns</v>
      </c>
      <c r="U88" s="126" t="str">
        <f t="shared" ca="1" si="110"/>
        <v>ns</v>
      </c>
      <c r="V88" s="126" t="str">
        <f t="shared" ca="1" si="110"/>
        <v>ns</v>
      </c>
      <c r="W88" s="126" t="str">
        <f t="shared" ca="1" si="110"/>
        <v>ns</v>
      </c>
      <c r="X88" s="126" t="str">
        <f t="shared" ca="1" si="110"/>
        <v>ns</v>
      </c>
      <c r="Y88" s="126" t="str">
        <f t="shared" ca="1" si="110"/>
        <v>ns</v>
      </c>
      <c r="Z88" s="126" t="str">
        <f t="shared" ca="1" si="110"/>
        <v>ns</v>
      </c>
      <c r="AA88" s="126" t="str">
        <f t="shared" ca="1" si="110"/>
        <v>ns</v>
      </c>
      <c r="AB88" s="126" t="str">
        <f t="shared" ca="1" si="110"/>
        <v>ns</v>
      </c>
      <c r="AC88" s="126" t="str">
        <f t="shared" si="110"/>
        <v/>
      </c>
      <c r="AD88" s="126" t="str">
        <f t="shared" si="110"/>
        <v/>
      </c>
      <c r="AE88" s="126" t="str">
        <f t="shared" si="111"/>
        <v/>
      </c>
      <c r="AF88" s="126" t="str">
        <f t="shared" si="111"/>
        <v/>
      </c>
      <c r="AG88" s="126" t="str">
        <f t="shared" si="111"/>
        <v/>
      </c>
      <c r="AH88" s="126" t="str">
        <f t="shared" si="111"/>
        <v/>
      </c>
      <c r="AI88" s="126" t="str">
        <f t="shared" si="111"/>
        <v/>
      </c>
      <c r="AJ88" s="126" t="str">
        <f t="shared" si="111"/>
        <v/>
      </c>
      <c r="AK88" s="126" t="str">
        <f t="shared" si="111"/>
        <v/>
      </c>
      <c r="AL88" s="126" t="str">
        <f t="shared" si="111"/>
        <v/>
      </c>
      <c r="AM88" s="126" t="str">
        <f t="shared" si="111"/>
        <v/>
      </c>
      <c r="AN88" s="126" t="str">
        <f t="shared" si="111"/>
        <v/>
      </c>
      <c r="AO88" s="126" t="str">
        <f t="shared" si="111"/>
        <v/>
      </c>
      <c r="AP88" s="126" t="str">
        <f t="shared" si="111"/>
        <v/>
      </c>
      <c r="AQ88" s="126" t="str">
        <f t="shared" si="111"/>
        <v/>
      </c>
      <c r="AR88" s="126" t="str">
        <f t="shared" si="111"/>
        <v/>
      </c>
      <c r="AS88" s="126" t="str">
        <f t="shared" si="111"/>
        <v/>
      </c>
      <c r="AT88" s="126" t="str">
        <f t="shared" si="111"/>
        <v/>
      </c>
      <c r="AU88" s="126" t="str">
        <f t="shared" si="112"/>
        <v/>
      </c>
      <c r="AV88" s="126" t="str">
        <f t="shared" si="112"/>
        <v/>
      </c>
      <c r="AW88" s="126" t="str">
        <f t="shared" si="112"/>
        <v/>
      </c>
      <c r="AX88" s="126" t="str">
        <f t="shared" si="112"/>
        <v/>
      </c>
      <c r="AY88" s="126" t="str">
        <f t="shared" si="112"/>
        <v/>
      </c>
      <c r="AZ88" s="126" t="str">
        <f t="shared" si="112"/>
        <v/>
      </c>
      <c r="BA88" s="126" t="str">
        <f t="shared" si="112"/>
        <v/>
      </c>
      <c r="BB88" s="126" t="str">
        <f t="shared" si="112"/>
        <v/>
      </c>
      <c r="BC88" s="126" t="str">
        <f t="shared" si="112"/>
        <v/>
      </c>
      <c r="BD88" s="126" t="str">
        <f t="shared" si="112"/>
        <v/>
      </c>
      <c r="BE88" s="126" t="str">
        <f t="shared" si="112"/>
        <v/>
      </c>
      <c r="BF88" s="126" t="str">
        <f t="shared" si="112"/>
        <v/>
      </c>
      <c r="BG88" s="126" t="str">
        <f t="shared" si="112"/>
        <v/>
      </c>
      <c r="BH88" s="126" t="str">
        <f t="shared" si="112"/>
        <v/>
      </c>
      <c r="BI88" s="126" t="str">
        <f t="shared" si="112"/>
        <v/>
      </c>
      <c r="BJ88" s="126" t="str">
        <f t="shared" si="112"/>
        <v/>
      </c>
      <c r="BK88" s="126" t="str">
        <f t="shared" si="113"/>
        <v/>
      </c>
      <c r="BL88" s="126" t="str">
        <f t="shared" si="113"/>
        <v/>
      </c>
      <c r="BM88" s="126" t="str">
        <f t="shared" si="113"/>
        <v/>
      </c>
      <c r="BN88" s="126" t="str">
        <f t="shared" si="113"/>
        <v/>
      </c>
      <c r="BO88" s="126" t="str">
        <f t="shared" si="113"/>
        <v/>
      </c>
      <c r="BP88" s="126" t="str">
        <f t="shared" si="113"/>
        <v/>
      </c>
      <c r="BQ88" s="126" t="str">
        <f t="shared" si="113"/>
        <v/>
      </c>
      <c r="BR88" s="126" t="str">
        <f t="shared" si="113"/>
        <v/>
      </c>
      <c r="BS88" s="126" t="str">
        <f t="shared" si="113"/>
        <v/>
      </c>
      <c r="BT88" s="126" t="str">
        <f t="shared" si="113"/>
        <v/>
      </c>
      <c r="BU88" s="126" t="str">
        <f t="shared" si="113"/>
        <v/>
      </c>
      <c r="BV88" s="194"/>
      <c r="BW88" s="194"/>
      <c r="BX88" s="194"/>
      <c r="BZ88" s="116" t="s">
        <v>266</v>
      </c>
      <c r="CA88" s="118" t="s">
        <v>95</v>
      </c>
      <c r="CB88" s="113">
        <f t="shared" si="121"/>
        <v>15</v>
      </c>
      <c r="CC88" s="116" t="str">
        <f t="shared" ca="1" si="114"/>
        <v>BUCK AIMARÁ</v>
      </c>
      <c r="CD88" s="117">
        <f t="shared" ca="1" si="122"/>
        <v>5985.8435327418383</v>
      </c>
      <c r="CE88" s="117">
        <f t="shared" ca="1" si="115"/>
        <v>4252.9113730260706</v>
      </c>
      <c r="CF88" s="117">
        <f t="shared" ca="1" si="115"/>
        <v>5566.0089075173673</v>
      </c>
      <c r="CG88" s="117">
        <f t="shared" ca="1" si="115"/>
        <v>0</v>
      </c>
      <c r="CH88" s="117">
        <f t="shared" ca="1" si="116"/>
        <v>3</v>
      </c>
      <c r="CI88" s="117">
        <f t="shared" ca="1" si="117"/>
        <v>15804.763813285277</v>
      </c>
      <c r="CJ88" s="127" cm="1">
        <f t="array" aca="1" ref="CJ88" ca="1">IFERROR(AVERAGE(IF(CD88:CG88&gt;1,CD88:CG88)),0)</f>
        <v>5268.2546044284254</v>
      </c>
      <c r="CK88" s="127">
        <f ca="1">CJ88+(COUNTIFS($CJ$74:$CJ88,CJ88)-1)*0.00001</f>
        <v>5268.2546044284254</v>
      </c>
      <c r="CL88" s="127">
        <f t="shared" ca="1" si="123"/>
        <v>5289.2709910692292</v>
      </c>
      <c r="CM88" s="140">
        <f t="shared" ca="1" si="124"/>
        <v>1</v>
      </c>
      <c r="CN88" s="120" t="str">
        <f t="shared" ca="1" si="125"/>
        <v>765</v>
      </c>
      <c r="CO88" s="113"/>
      <c r="CP88" s="113" t="s">
        <v>82</v>
      </c>
      <c r="CQ88" s="112">
        <f ca="1">IF(CH134&lt;&gt;1,"sd",CQ86/CQ82)</f>
        <v>311433.02852221596</v>
      </c>
      <c r="CR88" s="115"/>
      <c r="CT88" s="117">
        <f ca="1">'ANVA-MDS Sin Fung.'!CI88+'ANVA-MDS Con Fung.'!CI88</f>
        <v>15804.763813285277</v>
      </c>
      <c r="CU88" s="119" t="s">
        <v>101</v>
      </c>
      <c r="CV88" s="140" t="str">
        <f ca="1">IF(CV93&lt;&gt;1,"sd",CV87-1)</f>
        <v>sd</v>
      </c>
    </row>
    <row r="89" spans="1:100" ht="12.75" customHeight="1" x14ac:dyDescent="0.25">
      <c r="A89" s="210">
        <v>2</v>
      </c>
      <c r="B89" s="3"/>
      <c r="K89" s="101">
        <f t="shared" si="126"/>
        <v>16</v>
      </c>
      <c r="L89" s="125" t="str">
        <f t="shared" ca="1" si="118"/>
        <v>SY 134</v>
      </c>
      <c r="M89" s="126">
        <f t="shared" ca="1" si="119"/>
        <v>5275.6124966258494</v>
      </c>
      <c r="N89" s="126" t="str">
        <f t="shared" ca="1" si="120"/>
        <v>ns</v>
      </c>
      <c r="O89" s="126" t="str">
        <f t="shared" ca="1" si="110"/>
        <v>ns</v>
      </c>
      <c r="P89" s="126" t="str">
        <f t="shared" ca="1" si="110"/>
        <v>ns</v>
      </c>
      <c r="Q89" s="126" t="str">
        <f t="shared" ca="1" si="110"/>
        <v>ns</v>
      </c>
      <c r="R89" s="126" t="str">
        <f t="shared" ca="1" si="110"/>
        <v>ns</v>
      </c>
      <c r="S89" s="126" t="str">
        <f t="shared" ca="1" si="110"/>
        <v>ns</v>
      </c>
      <c r="T89" s="126" t="str">
        <f t="shared" ca="1" si="110"/>
        <v>ns</v>
      </c>
      <c r="U89" s="126" t="str">
        <f t="shared" ca="1" si="110"/>
        <v>ns</v>
      </c>
      <c r="V89" s="126" t="str">
        <f t="shared" ca="1" si="110"/>
        <v>ns</v>
      </c>
      <c r="W89" s="126" t="str">
        <f t="shared" ca="1" si="110"/>
        <v>ns</v>
      </c>
      <c r="X89" s="126" t="str">
        <f t="shared" ca="1" si="110"/>
        <v>ns</v>
      </c>
      <c r="Y89" s="126" t="str">
        <f t="shared" ca="1" si="110"/>
        <v>ns</v>
      </c>
      <c r="Z89" s="126" t="str">
        <f t="shared" ca="1" si="110"/>
        <v>ns</v>
      </c>
      <c r="AA89" s="126" t="str">
        <f t="shared" ca="1" si="110"/>
        <v>ns</v>
      </c>
      <c r="AB89" s="126" t="str">
        <f t="shared" ca="1" si="110"/>
        <v>ns</v>
      </c>
      <c r="AC89" s="126" t="str">
        <f t="shared" ca="1" si="110"/>
        <v>ns</v>
      </c>
      <c r="AD89" s="126" t="str">
        <f t="shared" ref="AD89:AS104" si="128">IF(AD$5&gt;$K89,"",IF($L89=0,"",IF($G$9&gt;$H$9,"ns",IF(ABS($M89-INDEX($CL$74:$CL$133,AD$5,1))&gt;$B$91,"s","ns"))))</f>
        <v/>
      </c>
      <c r="AE89" s="126" t="str">
        <f t="shared" si="111"/>
        <v/>
      </c>
      <c r="AF89" s="126" t="str">
        <f t="shared" si="111"/>
        <v/>
      </c>
      <c r="AG89" s="126" t="str">
        <f t="shared" si="111"/>
        <v/>
      </c>
      <c r="AH89" s="126" t="str">
        <f t="shared" si="111"/>
        <v/>
      </c>
      <c r="AI89" s="126" t="str">
        <f t="shared" si="111"/>
        <v/>
      </c>
      <c r="AJ89" s="126" t="str">
        <f t="shared" si="111"/>
        <v/>
      </c>
      <c r="AK89" s="126" t="str">
        <f t="shared" si="111"/>
        <v/>
      </c>
      <c r="AL89" s="126" t="str">
        <f t="shared" si="111"/>
        <v/>
      </c>
      <c r="AM89" s="126" t="str">
        <f t="shared" si="111"/>
        <v/>
      </c>
      <c r="AN89" s="126" t="str">
        <f t="shared" si="111"/>
        <v/>
      </c>
      <c r="AO89" s="126" t="str">
        <f t="shared" si="111"/>
        <v/>
      </c>
      <c r="AP89" s="126" t="str">
        <f t="shared" si="111"/>
        <v/>
      </c>
      <c r="AQ89" s="126" t="str">
        <f t="shared" si="111"/>
        <v/>
      </c>
      <c r="AR89" s="126" t="str">
        <f t="shared" si="111"/>
        <v/>
      </c>
      <c r="AS89" s="126" t="str">
        <f t="shared" si="111"/>
        <v/>
      </c>
      <c r="AT89" s="126" t="str">
        <f t="shared" ref="AT89:BI104" si="129">IF(AT$5&gt;$K89,"",IF($L89=0,"",IF($G$9&gt;$H$9,"ns",IF(ABS($M89-INDEX($CL$74:$CL$133,AT$5,1))&gt;$B$91,"s","ns"))))</f>
        <v/>
      </c>
      <c r="AU89" s="126" t="str">
        <f t="shared" si="112"/>
        <v/>
      </c>
      <c r="AV89" s="126" t="str">
        <f t="shared" si="112"/>
        <v/>
      </c>
      <c r="AW89" s="126" t="str">
        <f t="shared" si="112"/>
        <v/>
      </c>
      <c r="AX89" s="126" t="str">
        <f t="shared" si="112"/>
        <v/>
      </c>
      <c r="AY89" s="126" t="str">
        <f t="shared" si="112"/>
        <v/>
      </c>
      <c r="AZ89" s="126" t="str">
        <f t="shared" si="112"/>
        <v/>
      </c>
      <c r="BA89" s="126" t="str">
        <f t="shared" si="112"/>
        <v/>
      </c>
      <c r="BB89" s="126" t="str">
        <f t="shared" si="112"/>
        <v/>
      </c>
      <c r="BC89" s="126" t="str">
        <f t="shared" si="112"/>
        <v/>
      </c>
      <c r="BD89" s="126" t="str">
        <f t="shared" si="112"/>
        <v/>
      </c>
      <c r="BE89" s="126" t="str">
        <f t="shared" si="112"/>
        <v/>
      </c>
      <c r="BF89" s="126" t="str">
        <f t="shared" si="112"/>
        <v/>
      </c>
      <c r="BG89" s="126" t="str">
        <f t="shared" si="112"/>
        <v/>
      </c>
      <c r="BH89" s="126" t="str">
        <f t="shared" si="112"/>
        <v/>
      </c>
      <c r="BI89" s="126" t="str">
        <f t="shared" si="112"/>
        <v/>
      </c>
      <c r="BJ89" s="126" t="str">
        <f t="shared" ref="BJ89:BU104" si="130">IF(BJ$5&gt;$K89,"",IF($L89=0,"",IF($G$9&gt;$H$9,"ns",IF(ABS($M89-INDEX($CL$74:$CL$133,BJ$5,1))&gt;$B$91,"s","ns"))))</f>
        <v/>
      </c>
      <c r="BK89" s="126" t="str">
        <f t="shared" si="113"/>
        <v/>
      </c>
      <c r="BL89" s="126" t="str">
        <f t="shared" si="113"/>
        <v/>
      </c>
      <c r="BM89" s="126" t="str">
        <f t="shared" si="113"/>
        <v/>
      </c>
      <c r="BN89" s="126" t="str">
        <f t="shared" si="113"/>
        <v/>
      </c>
      <c r="BO89" s="126" t="str">
        <f t="shared" si="113"/>
        <v/>
      </c>
      <c r="BP89" s="126" t="str">
        <f t="shared" si="113"/>
        <v/>
      </c>
      <c r="BQ89" s="126" t="str">
        <f t="shared" si="113"/>
        <v/>
      </c>
      <c r="BR89" s="126" t="str">
        <f t="shared" si="113"/>
        <v/>
      </c>
      <c r="BS89" s="126" t="str">
        <f t="shared" si="113"/>
        <v/>
      </c>
      <c r="BT89" s="126" t="str">
        <f t="shared" si="113"/>
        <v/>
      </c>
      <c r="BU89" s="126" t="str">
        <f t="shared" si="113"/>
        <v/>
      </c>
      <c r="BV89" s="194"/>
      <c r="BW89" s="194"/>
      <c r="BX89" s="194"/>
      <c r="BZ89" s="116" t="s">
        <v>266</v>
      </c>
      <c r="CA89" s="118" t="s">
        <v>95</v>
      </c>
      <c r="CB89" s="113">
        <f t="shared" si="121"/>
        <v>16</v>
      </c>
      <c r="CC89" s="116" t="str">
        <f t="shared" ca="1" si="114"/>
        <v>BUCK COLIHUE</v>
      </c>
      <c r="CD89" s="117">
        <f t="shared" ca="1" si="122"/>
        <v>4737.9346133886875</v>
      </c>
      <c r="CE89" s="117">
        <f t="shared" ca="1" si="115"/>
        <v>4751.7695288570467</v>
      </c>
      <c r="CF89" s="117">
        <f t="shared" ca="1" si="115"/>
        <v>5087.8901918201</v>
      </c>
      <c r="CG89" s="117">
        <f t="shared" ca="1" si="115"/>
        <v>0</v>
      </c>
      <c r="CH89" s="117">
        <f t="shared" ca="1" si="116"/>
        <v>3</v>
      </c>
      <c r="CI89" s="117">
        <f t="shared" ca="1" si="117"/>
        <v>14577.594334065834</v>
      </c>
      <c r="CJ89" s="127" cm="1">
        <f t="array" aca="1" ref="CJ89" ca="1">IFERROR(AVERAGE(IF(CD89:CG89&gt;1,CD89:CG89)),0)</f>
        <v>4859.1981113552783</v>
      </c>
      <c r="CK89" s="127">
        <f ca="1">CJ89+(COUNTIFS($CJ$74:$CJ89,CJ89)-1)*0.00001</f>
        <v>4859.1981113552783</v>
      </c>
      <c r="CL89" s="127">
        <f t="shared" ca="1" si="123"/>
        <v>5275.6124966258494</v>
      </c>
      <c r="CM89" s="140">
        <f t="shared" ca="1" si="124"/>
        <v>43</v>
      </c>
      <c r="CN89" s="120" t="str">
        <f t="shared" ca="1" si="125"/>
        <v>SY 134</v>
      </c>
      <c r="CO89" s="113"/>
      <c r="CP89" s="113" t="s">
        <v>83</v>
      </c>
      <c r="CQ89" s="123">
        <f ca="1">IF(CH134&lt;&gt;1,"sd",SQRT(CQ88)/CQ78)</f>
        <v>0.11118959956563365</v>
      </c>
      <c r="CR89" s="115"/>
      <c r="CT89" s="117">
        <f ca="1">'ANVA-MDS Sin Fung.'!CI89+'ANVA-MDS Con Fung.'!CI89</f>
        <v>14577.594334065834</v>
      </c>
      <c r="CU89" s="119" t="s">
        <v>105</v>
      </c>
      <c r="CV89" s="140" t="str">
        <f ca="1">IF(CV93&lt;&gt;1,"sd",CV88*CV80)</f>
        <v>sd</v>
      </c>
    </row>
    <row r="90" spans="1:100" ht="12.75" customHeight="1" x14ac:dyDescent="0.25">
      <c r="A90" s="210">
        <v>2</v>
      </c>
      <c r="B90" s="2" t="s">
        <v>277</v>
      </c>
      <c r="K90" s="101">
        <f t="shared" si="126"/>
        <v>17</v>
      </c>
      <c r="L90" s="125" t="str">
        <f t="shared" ca="1" si="118"/>
        <v>BUCK AIMARÁ</v>
      </c>
      <c r="M90" s="126">
        <f t="shared" ca="1" si="119"/>
        <v>5268.2546044284254</v>
      </c>
      <c r="N90" s="126" t="str">
        <f t="shared" ca="1" si="120"/>
        <v>ns</v>
      </c>
      <c r="O90" s="126" t="str">
        <f t="shared" ca="1" si="120"/>
        <v>ns</v>
      </c>
      <c r="P90" s="126" t="str">
        <f t="shared" ca="1" si="120"/>
        <v>ns</v>
      </c>
      <c r="Q90" s="126" t="str">
        <f t="shared" ca="1" si="120"/>
        <v>ns</v>
      </c>
      <c r="R90" s="126" t="str">
        <f t="shared" ca="1" si="120"/>
        <v>ns</v>
      </c>
      <c r="S90" s="126" t="str">
        <f t="shared" ca="1" si="120"/>
        <v>ns</v>
      </c>
      <c r="T90" s="126" t="str">
        <f t="shared" ca="1" si="120"/>
        <v>ns</v>
      </c>
      <c r="U90" s="126" t="str">
        <f t="shared" ca="1" si="120"/>
        <v>ns</v>
      </c>
      <c r="V90" s="126" t="str">
        <f t="shared" ca="1" si="120"/>
        <v>ns</v>
      </c>
      <c r="W90" s="126" t="str">
        <f t="shared" ca="1" si="120"/>
        <v>ns</v>
      </c>
      <c r="X90" s="126" t="str">
        <f t="shared" ca="1" si="120"/>
        <v>ns</v>
      </c>
      <c r="Y90" s="126" t="str">
        <f t="shared" ca="1" si="120"/>
        <v>ns</v>
      </c>
      <c r="Z90" s="126" t="str">
        <f t="shared" ca="1" si="120"/>
        <v>ns</v>
      </c>
      <c r="AA90" s="126" t="str">
        <f t="shared" ca="1" si="120"/>
        <v>ns</v>
      </c>
      <c r="AB90" s="126" t="str">
        <f t="shared" ca="1" si="120"/>
        <v>ns</v>
      </c>
      <c r="AC90" s="126" t="str">
        <f t="shared" ca="1" si="120"/>
        <v>ns</v>
      </c>
      <c r="AD90" s="126" t="str">
        <f t="shared" ca="1" si="128"/>
        <v>ns</v>
      </c>
      <c r="AE90" s="126" t="str">
        <f t="shared" si="128"/>
        <v/>
      </c>
      <c r="AF90" s="126" t="str">
        <f t="shared" si="128"/>
        <v/>
      </c>
      <c r="AG90" s="126" t="str">
        <f t="shared" si="128"/>
        <v/>
      </c>
      <c r="AH90" s="126" t="str">
        <f t="shared" si="128"/>
        <v/>
      </c>
      <c r="AI90" s="126" t="str">
        <f t="shared" si="128"/>
        <v/>
      </c>
      <c r="AJ90" s="126" t="str">
        <f t="shared" si="128"/>
        <v/>
      </c>
      <c r="AK90" s="126" t="str">
        <f t="shared" si="128"/>
        <v/>
      </c>
      <c r="AL90" s="126" t="str">
        <f t="shared" si="128"/>
        <v/>
      </c>
      <c r="AM90" s="126" t="str">
        <f t="shared" si="128"/>
        <v/>
      </c>
      <c r="AN90" s="126" t="str">
        <f t="shared" si="128"/>
        <v/>
      </c>
      <c r="AO90" s="126" t="str">
        <f t="shared" si="128"/>
        <v/>
      </c>
      <c r="AP90" s="126" t="str">
        <f t="shared" si="128"/>
        <v/>
      </c>
      <c r="AQ90" s="126" t="str">
        <f t="shared" si="128"/>
        <v/>
      </c>
      <c r="AR90" s="126" t="str">
        <f t="shared" si="128"/>
        <v/>
      </c>
      <c r="AS90" s="126" t="str">
        <f t="shared" si="128"/>
        <v/>
      </c>
      <c r="AT90" s="126" t="str">
        <f t="shared" si="129"/>
        <v/>
      </c>
      <c r="AU90" s="126" t="str">
        <f t="shared" si="129"/>
        <v/>
      </c>
      <c r="AV90" s="126" t="str">
        <f t="shared" si="129"/>
        <v/>
      </c>
      <c r="AW90" s="126" t="str">
        <f t="shared" si="129"/>
        <v/>
      </c>
      <c r="AX90" s="126" t="str">
        <f t="shared" si="129"/>
        <v/>
      </c>
      <c r="AY90" s="126" t="str">
        <f t="shared" si="129"/>
        <v/>
      </c>
      <c r="AZ90" s="126" t="str">
        <f t="shared" si="129"/>
        <v/>
      </c>
      <c r="BA90" s="126" t="str">
        <f t="shared" si="129"/>
        <v/>
      </c>
      <c r="BB90" s="126" t="str">
        <f t="shared" si="129"/>
        <v/>
      </c>
      <c r="BC90" s="126" t="str">
        <f t="shared" si="129"/>
        <v/>
      </c>
      <c r="BD90" s="126" t="str">
        <f t="shared" si="129"/>
        <v/>
      </c>
      <c r="BE90" s="126" t="str">
        <f t="shared" si="129"/>
        <v/>
      </c>
      <c r="BF90" s="126" t="str">
        <f t="shared" si="129"/>
        <v/>
      </c>
      <c r="BG90" s="126" t="str">
        <f t="shared" si="129"/>
        <v/>
      </c>
      <c r="BH90" s="126" t="str">
        <f t="shared" si="129"/>
        <v/>
      </c>
      <c r="BI90" s="126" t="str">
        <f t="shared" si="129"/>
        <v/>
      </c>
      <c r="BJ90" s="126" t="str">
        <f t="shared" si="130"/>
        <v/>
      </c>
      <c r="BK90" s="126" t="str">
        <f t="shared" si="130"/>
        <v/>
      </c>
      <c r="BL90" s="126" t="str">
        <f t="shared" si="130"/>
        <v/>
      </c>
      <c r="BM90" s="126" t="str">
        <f t="shared" si="130"/>
        <v/>
      </c>
      <c r="BN90" s="126" t="str">
        <f t="shared" si="130"/>
        <v/>
      </c>
      <c r="BO90" s="126" t="str">
        <f t="shared" si="130"/>
        <v/>
      </c>
      <c r="BP90" s="126" t="str">
        <f t="shared" si="130"/>
        <v/>
      </c>
      <c r="BQ90" s="126" t="str">
        <f t="shared" si="130"/>
        <v/>
      </c>
      <c r="BR90" s="126" t="str">
        <f t="shared" si="130"/>
        <v/>
      </c>
      <c r="BS90" s="126" t="str">
        <f t="shared" si="130"/>
        <v/>
      </c>
      <c r="BT90" s="126" t="str">
        <f t="shared" si="130"/>
        <v/>
      </c>
      <c r="BU90" s="126" t="str">
        <f t="shared" si="130"/>
        <v/>
      </c>
      <c r="BV90" s="194"/>
      <c r="BW90" s="194"/>
      <c r="BX90" s="194"/>
      <c r="BZ90" s="116" t="s">
        <v>266</v>
      </c>
      <c r="CA90" s="118" t="s">
        <v>95</v>
      </c>
      <c r="CB90" s="113">
        <f t="shared" si="121"/>
        <v>17</v>
      </c>
      <c r="CC90" s="116" t="str">
        <f t="shared" ca="1" si="114"/>
        <v>BUCK PACÍFICO</v>
      </c>
      <c r="CD90" s="117">
        <f t="shared" ca="1" si="122"/>
        <v>5571.619128013117</v>
      </c>
      <c r="CE90" s="117">
        <f t="shared" ca="1" si="122"/>
        <v>5863.0634836512718</v>
      </c>
      <c r="CF90" s="117">
        <f t="shared" ca="1" si="122"/>
        <v>5014.1006013481729</v>
      </c>
      <c r="CG90" s="117">
        <f t="shared" ca="1" si="122"/>
        <v>0</v>
      </c>
      <c r="CH90" s="117">
        <f t="shared" ca="1" si="116"/>
        <v>3</v>
      </c>
      <c r="CI90" s="117">
        <f t="shared" ca="1" si="117"/>
        <v>16448.783213012561</v>
      </c>
      <c r="CJ90" s="127" cm="1">
        <f t="array" aca="1" ref="CJ90" ca="1">IFERROR(AVERAGE(IF(CD90:CG90&gt;1,CD90:CG90)),0)</f>
        <v>5482.9277376708533</v>
      </c>
      <c r="CK90" s="127">
        <f ca="1">CJ90+(COUNTIFS($CJ$74:$CJ90,CJ90)-1)*0.00001</f>
        <v>5482.9277376708533</v>
      </c>
      <c r="CL90" s="127">
        <f t="shared" ca="1" si="123"/>
        <v>5268.2546044284254</v>
      </c>
      <c r="CM90" s="140">
        <f t="shared" ca="1" si="124"/>
        <v>15</v>
      </c>
      <c r="CN90" s="120" t="str">
        <f t="shared" ca="1" si="125"/>
        <v>BUCK AIMARÁ</v>
      </c>
      <c r="CO90" s="113"/>
      <c r="CP90" s="113" t="s">
        <v>84</v>
      </c>
      <c r="CQ90" s="112">
        <f ca="1">IF(CH134&lt;&gt;1,"sd",SQRT(CQ88/CQ75))</f>
        <v>322.19715937203006</v>
      </c>
      <c r="CR90" s="115"/>
      <c r="CT90" s="117">
        <f ca="1">'ANVA-MDS Sin Fung.'!CI90+'ANVA-MDS Con Fung.'!CI90</f>
        <v>16448.783213012561</v>
      </c>
      <c r="CU90" s="113" t="s">
        <v>152</v>
      </c>
      <c r="CV90" s="140" t="str">
        <f ca="1">IF(CV93&lt;&gt;1,"sd",CV80+CV81+CV82+CV88+CV89)</f>
        <v>sd</v>
      </c>
    </row>
    <row r="91" spans="1:100" ht="12.75" customHeight="1" x14ac:dyDescent="0.25">
      <c r="A91" s="210">
        <v>2</v>
      </c>
      <c r="B91" s="103">
        <f ca="1">'ANVA-MDS Con Fung.'!CQ92</f>
        <v>905.23936503250377</v>
      </c>
      <c r="K91" s="101">
        <f t="shared" si="126"/>
        <v>18</v>
      </c>
      <c r="L91" s="125" t="str">
        <f t="shared" ca="1" si="118"/>
        <v>PEHUÉN</v>
      </c>
      <c r="M91" s="126">
        <f t="shared" ca="1" si="119"/>
        <v>5182.0473945214917</v>
      </c>
      <c r="N91" s="126" t="str">
        <f t="shared" ref="N91:AC106" ca="1" si="131">IF(N$5&gt;$K91,"",IF($L91=0,"",IF($G$9&gt;$H$9,"ns",IF(ABS($M91-INDEX($CL$74:$CL$133,N$5,1))&gt;$B$91,"s","ns"))))</f>
        <v>ns</v>
      </c>
      <c r="O91" s="126" t="str">
        <f t="shared" ca="1" si="131"/>
        <v>ns</v>
      </c>
      <c r="P91" s="126" t="str">
        <f t="shared" ca="1" si="131"/>
        <v>ns</v>
      </c>
      <c r="Q91" s="126" t="str">
        <f t="shared" ca="1" si="131"/>
        <v>ns</v>
      </c>
      <c r="R91" s="126" t="str">
        <f t="shared" ca="1" si="131"/>
        <v>ns</v>
      </c>
      <c r="S91" s="126" t="str">
        <f t="shared" ca="1" si="131"/>
        <v>ns</v>
      </c>
      <c r="T91" s="126" t="str">
        <f t="shared" ca="1" si="131"/>
        <v>ns</v>
      </c>
      <c r="U91" s="126" t="str">
        <f t="shared" ca="1" si="131"/>
        <v>ns</v>
      </c>
      <c r="V91" s="126" t="str">
        <f t="shared" ca="1" si="131"/>
        <v>ns</v>
      </c>
      <c r="W91" s="126" t="str">
        <f t="shared" ca="1" si="131"/>
        <v>ns</v>
      </c>
      <c r="X91" s="126" t="str">
        <f t="shared" ca="1" si="131"/>
        <v>ns</v>
      </c>
      <c r="Y91" s="126" t="str">
        <f t="shared" ca="1" si="131"/>
        <v>ns</v>
      </c>
      <c r="Z91" s="126" t="str">
        <f t="shared" ca="1" si="131"/>
        <v>ns</v>
      </c>
      <c r="AA91" s="126" t="str">
        <f t="shared" ca="1" si="131"/>
        <v>ns</v>
      </c>
      <c r="AB91" s="126" t="str">
        <f t="shared" ca="1" si="131"/>
        <v>ns</v>
      </c>
      <c r="AC91" s="126" t="str">
        <f t="shared" ca="1" si="131"/>
        <v>ns</v>
      </c>
      <c r="AD91" s="126" t="str">
        <f t="shared" ca="1" si="128"/>
        <v>ns</v>
      </c>
      <c r="AE91" s="126" t="str">
        <f t="shared" ca="1" si="128"/>
        <v>ns</v>
      </c>
      <c r="AF91" s="126" t="str">
        <f t="shared" si="128"/>
        <v/>
      </c>
      <c r="AG91" s="126" t="str">
        <f t="shared" si="128"/>
        <v/>
      </c>
      <c r="AH91" s="126" t="str">
        <f t="shared" si="128"/>
        <v/>
      </c>
      <c r="AI91" s="126" t="str">
        <f t="shared" si="128"/>
        <v/>
      </c>
      <c r="AJ91" s="126" t="str">
        <f t="shared" si="128"/>
        <v/>
      </c>
      <c r="AK91" s="126" t="str">
        <f t="shared" si="128"/>
        <v/>
      </c>
      <c r="AL91" s="126" t="str">
        <f t="shared" si="128"/>
        <v/>
      </c>
      <c r="AM91" s="126" t="str">
        <f t="shared" si="128"/>
        <v/>
      </c>
      <c r="AN91" s="126" t="str">
        <f t="shared" si="128"/>
        <v/>
      </c>
      <c r="AO91" s="126" t="str">
        <f t="shared" si="128"/>
        <v/>
      </c>
      <c r="AP91" s="126" t="str">
        <f t="shared" si="128"/>
        <v/>
      </c>
      <c r="AQ91" s="126" t="str">
        <f t="shared" si="128"/>
        <v/>
      </c>
      <c r="AR91" s="126" t="str">
        <f t="shared" si="128"/>
        <v/>
      </c>
      <c r="AS91" s="126" t="str">
        <f t="shared" si="128"/>
        <v/>
      </c>
      <c r="AT91" s="126" t="str">
        <f t="shared" si="129"/>
        <v/>
      </c>
      <c r="AU91" s="126" t="str">
        <f t="shared" si="129"/>
        <v/>
      </c>
      <c r="AV91" s="126" t="str">
        <f t="shared" si="129"/>
        <v/>
      </c>
      <c r="AW91" s="126" t="str">
        <f t="shared" si="129"/>
        <v/>
      </c>
      <c r="AX91" s="126" t="str">
        <f t="shared" si="129"/>
        <v/>
      </c>
      <c r="AY91" s="126" t="str">
        <f t="shared" si="129"/>
        <v/>
      </c>
      <c r="AZ91" s="126" t="str">
        <f t="shared" si="129"/>
        <v/>
      </c>
      <c r="BA91" s="126" t="str">
        <f t="shared" si="129"/>
        <v/>
      </c>
      <c r="BB91" s="126" t="str">
        <f t="shared" si="129"/>
        <v/>
      </c>
      <c r="BC91" s="126" t="str">
        <f t="shared" si="129"/>
        <v/>
      </c>
      <c r="BD91" s="126" t="str">
        <f t="shared" si="129"/>
        <v/>
      </c>
      <c r="BE91" s="126" t="str">
        <f t="shared" si="129"/>
        <v/>
      </c>
      <c r="BF91" s="126" t="str">
        <f t="shared" si="129"/>
        <v/>
      </c>
      <c r="BG91" s="126" t="str">
        <f t="shared" si="129"/>
        <v/>
      </c>
      <c r="BH91" s="126" t="str">
        <f t="shared" si="129"/>
        <v/>
      </c>
      <c r="BI91" s="126" t="str">
        <f t="shared" si="129"/>
        <v/>
      </c>
      <c r="BJ91" s="126" t="str">
        <f t="shared" si="130"/>
        <v/>
      </c>
      <c r="BK91" s="126" t="str">
        <f t="shared" si="130"/>
        <v/>
      </c>
      <c r="BL91" s="126" t="str">
        <f t="shared" si="130"/>
        <v/>
      </c>
      <c r="BM91" s="126" t="str">
        <f t="shared" si="130"/>
        <v/>
      </c>
      <c r="BN91" s="126" t="str">
        <f t="shared" si="130"/>
        <v/>
      </c>
      <c r="BO91" s="126" t="str">
        <f t="shared" si="130"/>
        <v/>
      </c>
      <c r="BP91" s="126" t="str">
        <f t="shared" si="130"/>
        <v/>
      </c>
      <c r="BQ91" s="126" t="str">
        <f t="shared" si="130"/>
        <v/>
      </c>
      <c r="BR91" s="126" t="str">
        <f t="shared" si="130"/>
        <v/>
      </c>
      <c r="BS91" s="126" t="str">
        <f t="shared" si="130"/>
        <v/>
      </c>
      <c r="BT91" s="126" t="str">
        <f t="shared" si="130"/>
        <v/>
      </c>
      <c r="BU91" s="126" t="str">
        <f t="shared" si="130"/>
        <v/>
      </c>
      <c r="BV91" s="194"/>
      <c r="BW91" s="194"/>
      <c r="BX91" s="194"/>
      <c r="BZ91" s="116" t="s">
        <v>266</v>
      </c>
      <c r="CA91" s="118" t="s">
        <v>95</v>
      </c>
      <c r="CB91" s="113">
        <f t="shared" si="121"/>
        <v>18</v>
      </c>
      <c r="CC91" s="116" t="str">
        <f t="shared" ca="1" si="114"/>
        <v>CATALPA</v>
      </c>
      <c r="CD91" s="117">
        <f t="shared" ca="1" si="122"/>
        <v>4810.3101528190109</v>
      </c>
      <c r="CE91" s="117">
        <f t="shared" ca="1" si="122"/>
        <v>4957.8929947200158</v>
      </c>
      <c r="CF91" s="117">
        <f t="shared" ca="1" si="122"/>
        <v>5001.1189902232236</v>
      </c>
      <c r="CG91" s="117">
        <f t="shared" ca="1" si="122"/>
        <v>0</v>
      </c>
      <c r="CH91" s="117">
        <f t="shared" ca="1" si="116"/>
        <v>3</v>
      </c>
      <c r="CI91" s="117">
        <f t="shared" ca="1" si="117"/>
        <v>14769.32213776225</v>
      </c>
      <c r="CJ91" s="127" cm="1">
        <f t="array" aca="1" ref="CJ91" ca="1">IFERROR(AVERAGE(IF(CD91:CG91&gt;1,CD91:CG91)),0)</f>
        <v>4923.1073792540838</v>
      </c>
      <c r="CK91" s="127">
        <f ca="1">CJ91+(COUNTIFS($CJ$74:$CJ91,CJ91)-1)*0.00001</f>
        <v>4923.1073792540838</v>
      </c>
      <c r="CL91" s="127">
        <f t="shared" ca="1" si="123"/>
        <v>5182.0473945214917</v>
      </c>
      <c r="CM91" s="140">
        <f t="shared" ca="1" si="124"/>
        <v>38</v>
      </c>
      <c r="CN91" s="120" t="str">
        <f t="shared" ca="1" si="125"/>
        <v>PEHUÉN</v>
      </c>
      <c r="CO91" s="113"/>
      <c r="CP91" s="113" t="s">
        <v>85</v>
      </c>
      <c r="CQ91" s="112">
        <f ca="1">IF(CH134&lt;&gt;1,"sd",CQ90*SQRT(2))</f>
        <v>455.65559254201048</v>
      </c>
      <c r="CR91" s="115"/>
      <c r="CT91" s="117">
        <f ca="1">'ANVA-MDS Sin Fung.'!CI91+'ANVA-MDS Con Fung.'!CI91</f>
        <v>14769.32213776225</v>
      </c>
      <c r="CU91" s="119" t="s">
        <v>102</v>
      </c>
      <c r="CV91" s="140" t="str">
        <f ca="1">IF(CV93&lt;&gt;1,"sd",('ANVA-MDS Sin Fung.'!CQ77^2+'ANVA-MDS Con Fung.'!CQ77^2)/(CV74*CV75)-CV79)</f>
        <v>sd</v>
      </c>
    </row>
    <row r="92" spans="1:100" ht="12.75" customHeight="1" x14ac:dyDescent="0.25">
      <c r="A92" s="210">
        <v>2</v>
      </c>
      <c r="B92" s="3" t="s">
        <v>121</v>
      </c>
      <c r="K92" s="101">
        <f t="shared" si="126"/>
        <v>19</v>
      </c>
      <c r="L92" s="125" t="str">
        <f t="shared" ca="1" si="118"/>
        <v>KLEIN EXTREMO</v>
      </c>
      <c r="M92" s="126">
        <f t="shared" ca="1" si="119"/>
        <v>5154.8772251654318</v>
      </c>
      <c r="N92" s="126" t="str">
        <f t="shared" ca="1" si="131"/>
        <v>ns</v>
      </c>
      <c r="O92" s="126" t="str">
        <f t="shared" ca="1" si="131"/>
        <v>ns</v>
      </c>
      <c r="P92" s="126" t="str">
        <f t="shared" ca="1" si="131"/>
        <v>ns</v>
      </c>
      <c r="Q92" s="126" t="str">
        <f t="shared" ca="1" si="131"/>
        <v>ns</v>
      </c>
      <c r="R92" s="126" t="str">
        <f t="shared" ca="1" si="131"/>
        <v>ns</v>
      </c>
      <c r="S92" s="126" t="str">
        <f t="shared" ca="1" si="131"/>
        <v>ns</v>
      </c>
      <c r="T92" s="126" t="str">
        <f t="shared" ca="1" si="131"/>
        <v>ns</v>
      </c>
      <c r="U92" s="126" t="str">
        <f t="shared" ca="1" si="131"/>
        <v>ns</v>
      </c>
      <c r="V92" s="126" t="str">
        <f t="shared" ca="1" si="131"/>
        <v>ns</v>
      </c>
      <c r="W92" s="126" t="str">
        <f t="shared" ca="1" si="131"/>
        <v>ns</v>
      </c>
      <c r="X92" s="126" t="str">
        <f t="shared" ca="1" si="131"/>
        <v>ns</v>
      </c>
      <c r="Y92" s="126" t="str">
        <f t="shared" ca="1" si="131"/>
        <v>ns</v>
      </c>
      <c r="Z92" s="126" t="str">
        <f t="shared" ca="1" si="131"/>
        <v>ns</v>
      </c>
      <c r="AA92" s="126" t="str">
        <f t="shared" ca="1" si="131"/>
        <v>ns</v>
      </c>
      <c r="AB92" s="126" t="str">
        <f t="shared" ca="1" si="131"/>
        <v>ns</v>
      </c>
      <c r="AC92" s="126" t="str">
        <f t="shared" ca="1" si="131"/>
        <v>ns</v>
      </c>
      <c r="AD92" s="126" t="str">
        <f t="shared" ca="1" si="128"/>
        <v>ns</v>
      </c>
      <c r="AE92" s="126" t="str">
        <f t="shared" ca="1" si="128"/>
        <v>ns</v>
      </c>
      <c r="AF92" s="126" t="str">
        <f t="shared" ca="1" si="128"/>
        <v>ns</v>
      </c>
      <c r="AG92" s="126" t="str">
        <f t="shared" si="128"/>
        <v/>
      </c>
      <c r="AH92" s="126" t="str">
        <f t="shared" si="128"/>
        <v/>
      </c>
      <c r="AI92" s="126" t="str">
        <f t="shared" si="128"/>
        <v/>
      </c>
      <c r="AJ92" s="126" t="str">
        <f t="shared" si="128"/>
        <v/>
      </c>
      <c r="AK92" s="126" t="str">
        <f t="shared" si="128"/>
        <v/>
      </c>
      <c r="AL92" s="126" t="str">
        <f t="shared" si="128"/>
        <v/>
      </c>
      <c r="AM92" s="126" t="str">
        <f t="shared" si="128"/>
        <v/>
      </c>
      <c r="AN92" s="126" t="str">
        <f t="shared" si="128"/>
        <v/>
      </c>
      <c r="AO92" s="126" t="str">
        <f t="shared" si="128"/>
        <v/>
      </c>
      <c r="AP92" s="126" t="str">
        <f t="shared" si="128"/>
        <v/>
      </c>
      <c r="AQ92" s="126" t="str">
        <f t="shared" si="128"/>
        <v/>
      </c>
      <c r="AR92" s="126" t="str">
        <f t="shared" si="128"/>
        <v/>
      </c>
      <c r="AS92" s="126" t="str">
        <f t="shared" si="128"/>
        <v/>
      </c>
      <c r="AT92" s="126" t="str">
        <f t="shared" si="129"/>
        <v/>
      </c>
      <c r="AU92" s="126" t="str">
        <f t="shared" si="129"/>
        <v/>
      </c>
      <c r="AV92" s="126" t="str">
        <f t="shared" si="129"/>
        <v/>
      </c>
      <c r="AW92" s="126" t="str">
        <f t="shared" si="129"/>
        <v/>
      </c>
      <c r="AX92" s="126" t="str">
        <f t="shared" si="129"/>
        <v/>
      </c>
      <c r="AY92" s="126" t="str">
        <f t="shared" si="129"/>
        <v/>
      </c>
      <c r="AZ92" s="126" t="str">
        <f t="shared" si="129"/>
        <v/>
      </c>
      <c r="BA92" s="126" t="str">
        <f t="shared" si="129"/>
        <v/>
      </c>
      <c r="BB92" s="126" t="str">
        <f t="shared" si="129"/>
        <v/>
      </c>
      <c r="BC92" s="126" t="str">
        <f t="shared" si="129"/>
        <v/>
      </c>
      <c r="BD92" s="126" t="str">
        <f t="shared" si="129"/>
        <v/>
      </c>
      <c r="BE92" s="126" t="str">
        <f t="shared" si="129"/>
        <v/>
      </c>
      <c r="BF92" s="126" t="str">
        <f t="shared" si="129"/>
        <v/>
      </c>
      <c r="BG92" s="126" t="str">
        <f t="shared" si="129"/>
        <v/>
      </c>
      <c r="BH92" s="126" t="str">
        <f t="shared" si="129"/>
        <v/>
      </c>
      <c r="BI92" s="126" t="str">
        <f t="shared" si="129"/>
        <v/>
      </c>
      <c r="BJ92" s="126" t="str">
        <f t="shared" si="130"/>
        <v/>
      </c>
      <c r="BK92" s="126" t="str">
        <f t="shared" si="130"/>
        <v/>
      </c>
      <c r="BL92" s="126" t="str">
        <f t="shared" si="130"/>
        <v/>
      </c>
      <c r="BM92" s="126" t="str">
        <f t="shared" si="130"/>
        <v/>
      </c>
      <c r="BN92" s="126" t="str">
        <f t="shared" si="130"/>
        <v/>
      </c>
      <c r="BO92" s="126" t="str">
        <f t="shared" si="130"/>
        <v/>
      </c>
      <c r="BP92" s="126" t="str">
        <f t="shared" si="130"/>
        <v/>
      </c>
      <c r="BQ92" s="126" t="str">
        <f t="shared" si="130"/>
        <v/>
      </c>
      <c r="BR92" s="126" t="str">
        <f t="shared" si="130"/>
        <v/>
      </c>
      <c r="BS92" s="126" t="str">
        <f t="shared" si="130"/>
        <v/>
      </c>
      <c r="BT92" s="126" t="str">
        <f t="shared" si="130"/>
        <v/>
      </c>
      <c r="BU92" s="126" t="str">
        <f t="shared" si="130"/>
        <v/>
      </c>
      <c r="BV92" s="194"/>
      <c r="BW92" s="194"/>
      <c r="BX92" s="194"/>
      <c r="BZ92" s="116" t="s">
        <v>266</v>
      </c>
      <c r="CA92" s="118" t="s">
        <v>95</v>
      </c>
      <c r="CB92" s="113">
        <f t="shared" si="121"/>
        <v>19</v>
      </c>
      <c r="CC92" s="116" t="str">
        <f t="shared" ca="1" si="114"/>
        <v>FD20WW0506 (HB4)</v>
      </c>
      <c r="CD92" s="117">
        <f t="shared" ca="1" si="122"/>
        <v>4482.7077713106009</v>
      </c>
      <c r="CE92" s="117">
        <f t="shared" ca="1" si="122"/>
        <v>4567.1132457027306</v>
      </c>
      <c r="CF92" s="117">
        <f t="shared" ca="1" si="122"/>
        <v>3733.0469979989316</v>
      </c>
      <c r="CG92" s="117">
        <f t="shared" ca="1" si="122"/>
        <v>0</v>
      </c>
      <c r="CH92" s="117">
        <f t="shared" ca="1" si="116"/>
        <v>3</v>
      </c>
      <c r="CI92" s="117">
        <f t="shared" ca="1" si="117"/>
        <v>12782.868015012264</v>
      </c>
      <c r="CJ92" s="127" cm="1">
        <f t="array" aca="1" ref="CJ92" ca="1">IFERROR(AVERAGE(IF(CD92:CG92&gt;1,CD92:CG92)),0)</f>
        <v>4260.9560050040882</v>
      </c>
      <c r="CK92" s="127">
        <f ca="1">CJ92+(COUNTIFS($CJ$74:$CJ92,CJ92)-1)*0.00001</f>
        <v>4260.9560050040882</v>
      </c>
      <c r="CL92" s="127">
        <f t="shared" ca="1" si="123"/>
        <v>5154.8772251654318</v>
      </c>
      <c r="CM92" s="140">
        <f t="shared" ca="1" si="124"/>
        <v>26</v>
      </c>
      <c r="CN92" s="120" t="str">
        <f t="shared" ca="1" si="125"/>
        <v>KLEIN EXTREMO</v>
      </c>
      <c r="CO92" s="113"/>
      <c r="CP92" s="113" t="s">
        <v>86</v>
      </c>
      <c r="CQ92" s="112">
        <f ca="1">IF(CH134&lt;&gt;1,"sd",TINV(0.05,CQ82)*CQ91)</f>
        <v>905.23936503250377</v>
      </c>
      <c r="CR92" s="115"/>
      <c r="CT92" s="117">
        <f ca="1">'ANVA-MDS Sin Fung.'!CI92+'ANVA-MDS Con Fung.'!CI92</f>
        <v>12782.868015012264</v>
      </c>
      <c r="CU92" s="119" t="s">
        <v>104</v>
      </c>
      <c r="CV92" s="140" t="str" cm="1">
        <f t="array" aca="1" ref="CV92" ca="1">IF(CV93&lt;&gt;1,"sd",(SUM(IF('ANVA-MDS Sin Fung.'!CI74:CI133&gt;1,('ANVA-MDS Sin Fung.'!CI74:CI133)^2))+SUM(IF('ANVA-MDS Con Fung.'!CI74:CI133&gt;1,('ANVA-MDS Con Fung.'!CI74:CI133)^2)))/CV75-CV83-CV91-CV79)</f>
        <v>sd</v>
      </c>
    </row>
    <row r="93" spans="1:100" ht="12.75" customHeight="1" x14ac:dyDescent="0.25">
      <c r="A93" s="210">
        <v>2</v>
      </c>
      <c r="B93" s="3" t="s">
        <v>122</v>
      </c>
      <c r="K93" s="101">
        <f t="shared" si="126"/>
        <v>20</v>
      </c>
      <c r="L93" s="125" t="str">
        <f t="shared" ca="1" si="118"/>
        <v>KLEIN LEYENDA</v>
      </c>
      <c r="M93" s="126">
        <f t="shared" ca="1" si="119"/>
        <v>5146.4084282665517</v>
      </c>
      <c r="N93" s="126" t="str">
        <f t="shared" ca="1" si="131"/>
        <v>ns</v>
      </c>
      <c r="O93" s="126" t="str">
        <f t="shared" ca="1" si="131"/>
        <v>ns</v>
      </c>
      <c r="P93" s="126" t="str">
        <f t="shared" ca="1" si="131"/>
        <v>ns</v>
      </c>
      <c r="Q93" s="126" t="str">
        <f t="shared" ca="1" si="131"/>
        <v>ns</v>
      </c>
      <c r="R93" s="126" t="str">
        <f t="shared" ca="1" si="131"/>
        <v>ns</v>
      </c>
      <c r="S93" s="126" t="str">
        <f t="shared" ca="1" si="131"/>
        <v>ns</v>
      </c>
      <c r="T93" s="126" t="str">
        <f t="shared" ca="1" si="131"/>
        <v>ns</v>
      </c>
      <c r="U93" s="126" t="str">
        <f t="shared" ca="1" si="131"/>
        <v>ns</v>
      </c>
      <c r="V93" s="126" t="str">
        <f t="shared" ca="1" si="131"/>
        <v>ns</v>
      </c>
      <c r="W93" s="126" t="str">
        <f t="shared" ca="1" si="131"/>
        <v>ns</v>
      </c>
      <c r="X93" s="126" t="str">
        <f t="shared" ca="1" si="131"/>
        <v>ns</v>
      </c>
      <c r="Y93" s="126" t="str">
        <f t="shared" ca="1" si="131"/>
        <v>ns</v>
      </c>
      <c r="Z93" s="126" t="str">
        <f t="shared" ca="1" si="131"/>
        <v>ns</v>
      </c>
      <c r="AA93" s="126" t="str">
        <f t="shared" ca="1" si="131"/>
        <v>ns</v>
      </c>
      <c r="AB93" s="126" t="str">
        <f t="shared" ca="1" si="131"/>
        <v>ns</v>
      </c>
      <c r="AC93" s="126" t="str">
        <f t="shared" ca="1" si="131"/>
        <v>ns</v>
      </c>
      <c r="AD93" s="126" t="str">
        <f t="shared" ca="1" si="128"/>
        <v>ns</v>
      </c>
      <c r="AE93" s="126" t="str">
        <f t="shared" ca="1" si="128"/>
        <v>ns</v>
      </c>
      <c r="AF93" s="126" t="str">
        <f t="shared" ca="1" si="128"/>
        <v>ns</v>
      </c>
      <c r="AG93" s="126" t="str">
        <f t="shared" ca="1" si="128"/>
        <v>ns</v>
      </c>
      <c r="AH93" s="126" t="str">
        <f t="shared" si="128"/>
        <v/>
      </c>
      <c r="AI93" s="126" t="str">
        <f t="shared" si="128"/>
        <v/>
      </c>
      <c r="AJ93" s="126" t="str">
        <f t="shared" si="128"/>
        <v/>
      </c>
      <c r="AK93" s="126" t="str">
        <f t="shared" si="128"/>
        <v/>
      </c>
      <c r="AL93" s="126" t="str">
        <f t="shared" si="128"/>
        <v/>
      </c>
      <c r="AM93" s="126" t="str">
        <f t="shared" si="128"/>
        <v/>
      </c>
      <c r="AN93" s="126" t="str">
        <f t="shared" si="128"/>
        <v/>
      </c>
      <c r="AO93" s="126" t="str">
        <f t="shared" si="128"/>
        <v/>
      </c>
      <c r="AP93" s="126" t="str">
        <f t="shared" si="128"/>
        <v/>
      </c>
      <c r="AQ93" s="126" t="str">
        <f t="shared" si="128"/>
        <v/>
      </c>
      <c r="AR93" s="126" t="str">
        <f t="shared" si="128"/>
        <v/>
      </c>
      <c r="AS93" s="126" t="str">
        <f t="shared" si="128"/>
        <v/>
      </c>
      <c r="AT93" s="126" t="str">
        <f t="shared" si="129"/>
        <v/>
      </c>
      <c r="AU93" s="126" t="str">
        <f t="shared" si="129"/>
        <v/>
      </c>
      <c r="AV93" s="126" t="str">
        <f t="shared" si="129"/>
        <v/>
      </c>
      <c r="AW93" s="126" t="str">
        <f t="shared" si="129"/>
        <v/>
      </c>
      <c r="AX93" s="126" t="str">
        <f t="shared" si="129"/>
        <v/>
      </c>
      <c r="AY93" s="126" t="str">
        <f t="shared" si="129"/>
        <v/>
      </c>
      <c r="AZ93" s="126" t="str">
        <f t="shared" si="129"/>
        <v/>
      </c>
      <c r="BA93" s="126" t="str">
        <f t="shared" si="129"/>
        <v/>
      </c>
      <c r="BB93" s="126" t="str">
        <f t="shared" si="129"/>
        <v/>
      </c>
      <c r="BC93" s="126" t="str">
        <f t="shared" si="129"/>
        <v/>
      </c>
      <c r="BD93" s="126" t="str">
        <f t="shared" si="129"/>
        <v/>
      </c>
      <c r="BE93" s="126" t="str">
        <f t="shared" si="129"/>
        <v/>
      </c>
      <c r="BF93" s="126" t="str">
        <f t="shared" si="129"/>
        <v/>
      </c>
      <c r="BG93" s="126" t="str">
        <f t="shared" si="129"/>
        <v/>
      </c>
      <c r="BH93" s="126" t="str">
        <f t="shared" si="129"/>
        <v/>
      </c>
      <c r="BI93" s="126" t="str">
        <f t="shared" si="129"/>
        <v/>
      </c>
      <c r="BJ93" s="126" t="str">
        <f t="shared" si="130"/>
        <v/>
      </c>
      <c r="BK93" s="126" t="str">
        <f t="shared" si="130"/>
        <v/>
      </c>
      <c r="BL93" s="126" t="str">
        <f t="shared" si="130"/>
        <v/>
      </c>
      <c r="BM93" s="126" t="str">
        <f t="shared" si="130"/>
        <v/>
      </c>
      <c r="BN93" s="126" t="str">
        <f t="shared" si="130"/>
        <v/>
      </c>
      <c r="BO93" s="126" t="str">
        <f t="shared" si="130"/>
        <v/>
      </c>
      <c r="BP93" s="126" t="str">
        <f t="shared" si="130"/>
        <v/>
      </c>
      <c r="BQ93" s="126" t="str">
        <f t="shared" si="130"/>
        <v/>
      </c>
      <c r="BR93" s="126" t="str">
        <f t="shared" si="130"/>
        <v/>
      </c>
      <c r="BS93" s="126" t="str">
        <f t="shared" si="130"/>
        <v/>
      </c>
      <c r="BT93" s="126" t="str">
        <f t="shared" si="130"/>
        <v/>
      </c>
      <c r="BU93" s="126" t="str">
        <f t="shared" si="130"/>
        <v/>
      </c>
      <c r="BV93" s="194"/>
      <c r="BW93" s="194"/>
      <c r="BX93" s="194"/>
      <c r="BZ93" s="116" t="s">
        <v>266</v>
      </c>
      <c r="CA93" s="118" t="s">
        <v>95</v>
      </c>
      <c r="CB93" s="113">
        <f t="shared" si="121"/>
        <v>20</v>
      </c>
      <c r="CC93" s="116" t="str">
        <f t="shared" ca="1" si="114"/>
        <v>FRESNO</v>
      </c>
      <c r="CD93" s="117">
        <f t="shared" ca="1" si="122"/>
        <v>5390.7854019828319</v>
      </c>
      <c r="CE93" s="117">
        <f t="shared" ca="1" si="122"/>
        <v>5285.1266671134645</v>
      </c>
      <c r="CF93" s="117">
        <f t="shared" ca="1" si="122"/>
        <v>5567.0773353459981</v>
      </c>
      <c r="CG93" s="117">
        <f t="shared" ca="1" si="122"/>
        <v>0</v>
      </c>
      <c r="CH93" s="117">
        <f t="shared" ca="1" si="116"/>
        <v>3</v>
      </c>
      <c r="CI93" s="117">
        <f t="shared" ca="1" si="117"/>
        <v>16242.989404442294</v>
      </c>
      <c r="CJ93" s="127" cm="1">
        <f t="array" aca="1" ref="CJ93" ca="1">IFERROR(AVERAGE(IF(CD93:CG93&gt;1,CD93:CG93)),0)</f>
        <v>5414.3298014807651</v>
      </c>
      <c r="CK93" s="127">
        <f ca="1">CJ93+(COUNTIFS($CJ$74:$CJ93,CJ93)-1)*0.00001</f>
        <v>5414.3298014807651</v>
      </c>
      <c r="CL93" s="127">
        <f t="shared" ca="1" si="123"/>
        <v>5146.4084282665517</v>
      </c>
      <c r="CM93" s="140">
        <f t="shared" ca="1" si="124"/>
        <v>27</v>
      </c>
      <c r="CN93" s="120" t="str">
        <f t="shared" ca="1" si="125"/>
        <v>KLEIN LEYENDA</v>
      </c>
      <c r="CO93" s="113"/>
      <c r="CP93" s="113" t="s">
        <v>89</v>
      </c>
      <c r="CQ93" s="112">
        <f ca="1">IF(CH134&lt;&gt;1,"sd",CQ84/CQ87)</f>
        <v>0.43335364906479268</v>
      </c>
      <c r="CR93" s="115"/>
      <c r="CT93" s="117">
        <f ca="1">'ANVA-MDS Sin Fung.'!CI93+'ANVA-MDS Con Fung.'!CI93</f>
        <v>16242.989404442294</v>
      </c>
      <c r="CU93" s="115" t="s">
        <v>153</v>
      </c>
      <c r="CV93" s="141">
        <f ca="1">IF('ANVA-MDS Sin Fung.'!CH134&lt;&gt;1,'ANVA-MDS Sin Fung.'!CH134,IF('ANVA-MDS Con Fung.'!CH134&lt;&gt;1,'ANVA-MDS Con Fung.'!CH134,1))</f>
        <v>-1</v>
      </c>
    </row>
    <row r="94" spans="1:100" ht="12.75" customHeight="1" x14ac:dyDescent="0.25">
      <c r="A94" s="210">
        <v>2</v>
      </c>
      <c r="K94" s="101">
        <f t="shared" si="126"/>
        <v>21</v>
      </c>
      <c r="L94" s="125" t="str">
        <f t="shared" ca="1" si="118"/>
        <v>SY 109</v>
      </c>
      <c r="M94" s="126">
        <f t="shared" ca="1" si="119"/>
        <v>5106.1161954986246</v>
      </c>
      <c r="N94" s="126" t="str">
        <f t="shared" ca="1" si="131"/>
        <v>ns</v>
      </c>
      <c r="O94" s="126" t="str">
        <f t="shared" ca="1" si="131"/>
        <v>ns</v>
      </c>
      <c r="P94" s="126" t="str">
        <f t="shared" ca="1" si="131"/>
        <v>ns</v>
      </c>
      <c r="Q94" s="126" t="str">
        <f t="shared" ca="1" si="131"/>
        <v>ns</v>
      </c>
      <c r="R94" s="126" t="str">
        <f t="shared" ca="1" si="131"/>
        <v>ns</v>
      </c>
      <c r="S94" s="126" t="str">
        <f t="shared" ca="1" si="131"/>
        <v>ns</v>
      </c>
      <c r="T94" s="126" t="str">
        <f t="shared" ca="1" si="131"/>
        <v>ns</v>
      </c>
      <c r="U94" s="126" t="str">
        <f t="shared" ca="1" si="131"/>
        <v>ns</v>
      </c>
      <c r="V94" s="126" t="str">
        <f t="shared" ca="1" si="131"/>
        <v>ns</v>
      </c>
      <c r="W94" s="126" t="str">
        <f t="shared" ca="1" si="131"/>
        <v>ns</v>
      </c>
      <c r="X94" s="126" t="str">
        <f t="shared" ca="1" si="131"/>
        <v>ns</v>
      </c>
      <c r="Y94" s="126" t="str">
        <f t="shared" ca="1" si="131"/>
        <v>ns</v>
      </c>
      <c r="Z94" s="126" t="str">
        <f t="shared" ca="1" si="131"/>
        <v>ns</v>
      </c>
      <c r="AA94" s="126" t="str">
        <f t="shared" ca="1" si="131"/>
        <v>ns</v>
      </c>
      <c r="AB94" s="126" t="str">
        <f t="shared" ca="1" si="131"/>
        <v>ns</v>
      </c>
      <c r="AC94" s="126" t="str">
        <f t="shared" ca="1" si="131"/>
        <v>ns</v>
      </c>
      <c r="AD94" s="126" t="str">
        <f t="shared" ca="1" si="128"/>
        <v>ns</v>
      </c>
      <c r="AE94" s="126" t="str">
        <f t="shared" ca="1" si="128"/>
        <v>ns</v>
      </c>
      <c r="AF94" s="126" t="str">
        <f t="shared" ca="1" si="128"/>
        <v>ns</v>
      </c>
      <c r="AG94" s="126" t="str">
        <f t="shared" ca="1" si="128"/>
        <v>ns</v>
      </c>
      <c r="AH94" s="126" t="str">
        <f t="shared" ca="1" si="128"/>
        <v>ns</v>
      </c>
      <c r="AI94" s="126" t="str">
        <f t="shared" si="128"/>
        <v/>
      </c>
      <c r="AJ94" s="126" t="str">
        <f t="shared" si="128"/>
        <v/>
      </c>
      <c r="AK94" s="126" t="str">
        <f t="shared" si="128"/>
        <v/>
      </c>
      <c r="AL94" s="126" t="str">
        <f t="shared" si="128"/>
        <v/>
      </c>
      <c r="AM94" s="126" t="str">
        <f t="shared" si="128"/>
        <v/>
      </c>
      <c r="AN94" s="126" t="str">
        <f t="shared" si="128"/>
        <v/>
      </c>
      <c r="AO94" s="126" t="str">
        <f t="shared" si="128"/>
        <v/>
      </c>
      <c r="AP94" s="126" t="str">
        <f t="shared" si="128"/>
        <v/>
      </c>
      <c r="AQ94" s="126" t="str">
        <f t="shared" si="128"/>
        <v/>
      </c>
      <c r="AR94" s="126" t="str">
        <f t="shared" si="128"/>
        <v/>
      </c>
      <c r="AS94" s="126" t="str">
        <f t="shared" si="128"/>
        <v/>
      </c>
      <c r="AT94" s="126" t="str">
        <f t="shared" si="129"/>
        <v/>
      </c>
      <c r="AU94" s="126" t="str">
        <f t="shared" si="129"/>
        <v/>
      </c>
      <c r="AV94" s="126" t="str">
        <f t="shared" si="129"/>
        <v/>
      </c>
      <c r="AW94" s="126" t="str">
        <f t="shared" si="129"/>
        <v/>
      </c>
      <c r="AX94" s="126" t="str">
        <f t="shared" si="129"/>
        <v/>
      </c>
      <c r="AY94" s="126" t="str">
        <f t="shared" si="129"/>
        <v/>
      </c>
      <c r="AZ94" s="126" t="str">
        <f t="shared" si="129"/>
        <v/>
      </c>
      <c r="BA94" s="126" t="str">
        <f t="shared" si="129"/>
        <v/>
      </c>
      <c r="BB94" s="126" t="str">
        <f t="shared" si="129"/>
        <v/>
      </c>
      <c r="BC94" s="126" t="str">
        <f t="shared" si="129"/>
        <v/>
      </c>
      <c r="BD94" s="126" t="str">
        <f t="shared" si="129"/>
        <v/>
      </c>
      <c r="BE94" s="126" t="str">
        <f t="shared" si="129"/>
        <v/>
      </c>
      <c r="BF94" s="126" t="str">
        <f t="shared" si="129"/>
        <v/>
      </c>
      <c r="BG94" s="126" t="str">
        <f t="shared" si="129"/>
        <v/>
      </c>
      <c r="BH94" s="126" t="str">
        <f t="shared" si="129"/>
        <v/>
      </c>
      <c r="BI94" s="126" t="str">
        <f t="shared" si="129"/>
        <v/>
      </c>
      <c r="BJ94" s="126" t="str">
        <f t="shared" si="130"/>
        <v/>
      </c>
      <c r="BK94" s="126" t="str">
        <f t="shared" si="130"/>
        <v/>
      </c>
      <c r="BL94" s="126" t="str">
        <f t="shared" si="130"/>
        <v/>
      </c>
      <c r="BM94" s="126" t="str">
        <f t="shared" si="130"/>
        <v/>
      </c>
      <c r="BN94" s="126" t="str">
        <f t="shared" si="130"/>
        <v/>
      </c>
      <c r="BO94" s="126" t="str">
        <f t="shared" si="130"/>
        <v/>
      </c>
      <c r="BP94" s="126" t="str">
        <f t="shared" si="130"/>
        <v/>
      </c>
      <c r="BQ94" s="126" t="str">
        <f t="shared" si="130"/>
        <v/>
      </c>
      <c r="BR94" s="126" t="str">
        <f t="shared" si="130"/>
        <v/>
      </c>
      <c r="BS94" s="126" t="str">
        <f t="shared" si="130"/>
        <v/>
      </c>
      <c r="BT94" s="126" t="str">
        <f t="shared" si="130"/>
        <v/>
      </c>
      <c r="BU94" s="126" t="str">
        <f t="shared" si="130"/>
        <v/>
      </c>
      <c r="BV94" s="194"/>
      <c r="BW94" s="194"/>
      <c r="BX94" s="194"/>
      <c r="BZ94" s="116" t="s">
        <v>266</v>
      </c>
      <c r="CA94" s="118" t="s">
        <v>95</v>
      </c>
      <c r="CB94" s="113">
        <f t="shared" si="121"/>
        <v>21</v>
      </c>
      <c r="CC94" s="116" t="str">
        <f t="shared" ca="1" si="114"/>
        <v>IS CARPINTERO</v>
      </c>
      <c r="CD94" s="117">
        <f t="shared" ca="1" si="122"/>
        <v>6121.8358826643953</v>
      </c>
      <c r="CE94" s="117">
        <f t="shared" ca="1" si="122"/>
        <v>6004.925783839938</v>
      </c>
      <c r="CF94" s="117">
        <f t="shared" ca="1" si="122"/>
        <v>4400.2544030214258</v>
      </c>
      <c r="CG94" s="117">
        <f t="shared" ca="1" si="122"/>
        <v>0</v>
      </c>
      <c r="CH94" s="117">
        <f t="shared" ca="1" si="116"/>
        <v>3</v>
      </c>
      <c r="CI94" s="117">
        <f t="shared" ca="1" si="117"/>
        <v>16527.016069525758</v>
      </c>
      <c r="CJ94" s="127" cm="1">
        <f t="array" aca="1" ref="CJ94" ca="1">IFERROR(AVERAGE(IF(CD94:CG94&gt;1,CD94:CG94)),0)</f>
        <v>5509.0053565085864</v>
      </c>
      <c r="CK94" s="127">
        <f ca="1">CJ94+(COUNTIFS($CJ$74:$CJ94,CJ94)-1)*0.00001</f>
        <v>5509.0053565085864</v>
      </c>
      <c r="CL94" s="127">
        <f t="shared" ca="1" si="123"/>
        <v>5106.1161954986246</v>
      </c>
      <c r="CM94" s="140">
        <f t="shared" ca="1" si="124"/>
        <v>42</v>
      </c>
      <c r="CN94" s="120" t="str">
        <f t="shared" ca="1" si="125"/>
        <v>SY 109</v>
      </c>
      <c r="CO94" s="113"/>
      <c r="CP94" s="115"/>
      <c r="CQ94" s="115"/>
      <c r="CR94" s="115"/>
      <c r="CT94" s="117">
        <f ca="1">'ANVA-MDS Sin Fung.'!CI94+'ANVA-MDS Con Fung.'!CI94</f>
        <v>16527.016069525758</v>
      </c>
    </row>
    <row r="95" spans="1:100" ht="12.75" customHeight="1" x14ac:dyDescent="0.25">
      <c r="A95" s="210">
        <v>2</v>
      </c>
      <c r="B95" s="4"/>
      <c r="K95" s="101">
        <f t="shared" si="126"/>
        <v>22</v>
      </c>
      <c r="L95" s="125" t="str">
        <f t="shared" ca="1" si="118"/>
        <v>RGT QUIRIKO</v>
      </c>
      <c r="M95" s="126">
        <f t="shared" ca="1" si="119"/>
        <v>5066.6522396409673</v>
      </c>
      <c r="N95" s="126" t="str">
        <f t="shared" ca="1" si="131"/>
        <v>ns</v>
      </c>
      <c r="O95" s="126" t="str">
        <f t="shared" ca="1" si="131"/>
        <v>ns</v>
      </c>
      <c r="P95" s="126" t="str">
        <f t="shared" ca="1" si="131"/>
        <v>ns</v>
      </c>
      <c r="Q95" s="126" t="str">
        <f t="shared" ca="1" si="131"/>
        <v>ns</v>
      </c>
      <c r="R95" s="126" t="str">
        <f t="shared" ca="1" si="131"/>
        <v>ns</v>
      </c>
      <c r="S95" s="126" t="str">
        <f t="shared" ca="1" si="131"/>
        <v>ns</v>
      </c>
      <c r="T95" s="126" t="str">
        <f t="shared" ca="1" si="131"/>
        <v>ns</v>
      </c>
      <c r="U95" s="126" t="str">
        <f t="shared" ca="1" si="131"/>
        <v>ns</v>
      </c>
      <c r="V95" s="126" t="str">
        <f t="shared" ca="1" si="131"/>
        <v>ns</v>
      </c>
      <c r="W95" s="126" t="str">
        <f t="shared" ca="1" si="131"/>
        <v>ns</v>
      </c>
      <c r="X95" s="126" t="str">
        <f t="shared" ca="1" si="131"/>
        <v>ns</v>
      </c>
      <c r="Y95" s="126" t="str">
        <f t="shared" ca="1" si="131"/>
        <v>ns</v>
      </c>
      <c r="Z95" s="126" t="str">
        <f t="shared" ca="1" si="131"/>
        <v>ns</v>
      </c>
      <c r="AA95" s="126" t="str">
        <f t="shared" ca="1" si="131"/>
        <v>ns</v>
      </c>
      <c r="AB95" s="126" t="str">
        <f t="shared" ca="1" si="131"/>
        <v>ns</v>
      </c>
      <c r="AC95" s="126" t="str">
        <f t="shared" ca="1" si="131"/>
        <v>ns</v>
      </c>
      <c r="AD95" s="126" t="str">
        <f t="shared" ca="1" si="128"/>
        <v>ns</v>
      </c>
      <c r="AE95" s="126" t="str">
        <f t="shared" ca="1" si="128"/>
        <v>ns</v>
      </c>
      <c r="AF95" s="126" t="str">
        <f t="shared" ca="1" si="128"/>
        <v>ns</v>
      </c>
      <c r="AG95" s="126" t="str">
        <f t="shared" ca="1" si="128"/>
        <v>ns</v>
      </c>
      <c r="AH95" s="126" t="str">
        <f t="shared" ca="1" si="128"/>
        <v>ns</v>
      </c>
      <c r="AI95" s="126" t="str">
        <f t="shared" ca="1" si="128"/>
        <v>ns</v>
      </c>
      <c r="AJ95" s="126" t="str">
        <f t="shared" si="128"/>
        <v/>
      </c>
      <c r="AK95" s="126" t="str">
        <f t="shared" si="128"/>
        <v/>
      </c>
      <c r="AL95" s="126" t="str">
        <f t="shared" si="128"/>
        <v/>
      </c>
      <c r="AM95" s="126" t="str">
        <f t="shared" si="128"/>
        <v/>
      </c>
      <c r="AN95" s="126" t="str">
        <f t="shared" si="128"/>
        <v/>
      </c>
      <c r="AO95" s="126" t="str">
        <f t="shared" si="128"/>
        <v/>
      </c>
      <c r="AP95" s="126" t="str">
        <f t="shared" si="128"/>
        <v/>
      </c>
      <c r="AQ95" s="126" t="str">
        <f t="shared" si="128"/>
        <v/>
      </c>
      <c r="AR95" s="126" t="str">
        <f t="shared" si="128"/>
        <v/>
      </c>
      <c r="AS95" s="126" t="str">
        <f t="shared" si="128"/>
        <v/>
      </c>
      <c r="AT95" s="126" t="str">
        <f t="shared" si="129"/>
        <v/>
      </c>
      <c r="AU95" s="126" t="str">
        <f t="shared" si="129"/>
        <v/>
      </c>
      <c r="AV95" s="126" t="str">
        <f t="shared" si="129"/>
        <v/>
      </c>
      <c r="AW95" s="126" t="str">
        <f t="shared" si="129"/>
        <v/>
      </c>
      <c r="AX95" s="126" t="str">
        <f t="shared" si="129"/>
        <v/>
      </c>
      <c r="AY95" s="126" t="str">
        <f t="shared" si="129"/>
        <v/>
      </c>
      <c r="AZ95" s="126" t="str">
        <f t="shared" si="129"/>
        <v/>
      </c>
      <c r="BA95" s="126" t="str">
        <f t="shared" si="129"/>
        <v/>
      </c>
      <c r="BB95" s="126" t="str">
        <f t="shared" si="129"/>
        <v/>
      </c>
      <c r="BC95" s="126" t="str">
        <f t="shared" si="129"/>
        <v/>
      </c>
      <c r="BD95" s="126" t="str">
        <f t="shared" si="129"/>
        <v/>
      </c>
      <c r="BE95" s="126" t="str">
        <f t="shared" si="129"/>
        <v/>
      </c>
      <c r="BF95" s="126" t="str">
        <f t="shared" si="129"/>
        <v/>
      </c>
      <c r="BG95" s="126" t="str">
        <f t="shared" si="129"/>
        <v/>
      </c>
      <c r="BH95" s="126" t="str">
        <f t="shared" si="129"/>
        <v/>
      </c>
      <c r="BI95" s="126" t="str">
        <f t="shared" si="129"/>
        <v/>
      </c>
      <c r="BJ95" s="126" t="str">
        <f t="shared" si="130"/>
        <v/>
      </c>
      <c r="BK95" s="126" t="str">
        <f t="shared" si="130"/>
        <v/>
      </c>
      <c r="BL95" s="126" t="str">
        <f t="shared" si="130"/>
        <v/>
      </c>
      <c r="BM95" s="126" t="str">
        <f t="shared" si="130"/>
        <v/>
      </c>
      <c r="BN95" s="126" t="str">
        <f t="shared" si="130"/>
        <v/>
      </c>
      <c r="BO95" s="126" t="str">
        <f t="shared" si="130"/>
        <v/>
      </c>
      <c r="BP95" s="126" t="str">
        <f t="shared" si="130"/>
        <v/>
      </c>
      <c r="BQ95" s="126" t="str">
        <f t="shared" si="130"/>
        <v/>
      </c>
      <c r="BR95" s="126" t="str">
        <f t="shared" si="130"/>
        <v/>
      </c>
      <c r="BS95" s="126" t="str">
        <f t="shared" si="130"/>
        <v/>
      </c>
      <c r="BT95" s="126" t="str">
        <f t="shared" si="130"/>
        <v/>
      </c>
      <c r="BU95" s="126" t="str">
        <f t="shared" si="130"/>
        <v/>
      </c>
      <c r="BV95" s="194"/>
      <c r="BW95" s="194"/>
      <c r="BX95" s="194"/>
      <c r="BZ95" s="116" t="s">
        <v>266</v>
      </c>
      <c r="CA95" s="118" t="s">
        <v>95</v>
      </c>
      <c r="CB95" s="113">
        <f t="shared" si="121"/>
        <v>22</v>
      </c>
      <c r="CC95" s="116" t="str">
        <f t="shared" ca="1" si="114"/>
        <v>IS TERO</v>
      </c>
      <c r="CD95" s="117">
        <f t="shared" ca="1" si="122"/>
        <v>6096.7454532557067</v>
      </c>
      <c r="CE95" s="117">
        <f t="shared" ca="1" si="122"/>
        <v>5832.458114528632</v>
      </c>
      <c r="CF95" s="117">
        <f t="shared" ca="1" si="122"/>
        <v>4856.051490571127</v>
      </c>
      <c r="CG95" s="117">
        <f t="shared" ca="1" si="122"/>
        <v>0</v>
      </c>
      <c r="CH95" s="117">
        <f t="shared" ca="1" si="116"/>
        <v>3</v>
      </c>
      <c r="CI95" s="117">
        <f t="shared" ca="1" si="117"/>
        <v>16785.255058355466</v>
      </c>
      <c r="CJ95" s="127" cm="1">
        <f t="array" aca="1" ref="CJ95" ca="1">IFERROR(AVERAGE(IF(CD95:CG95&gt;1,CD95:CG95)),0)</f>
        <v>5595.0850194518216</v>
      </c>
      <c r="CK95" s="127">
        <f ca="1">CJ95+(COUNTIFS($CJ$74:$CJ95,CJ95)-1)*0.00001</f>
        <v>5595.0850194518216</v>
      </c>
      <c r="CL95" s="127">
        <f t="shared" ca="1" si="123"/>
        <v>5066.6522396409673</v>
      </c>
      <c r="CM95" s="140">
        <f t="shared" ca="1" si="124"/>
        <v>40</v>
      </c>
      <c r="CN95" s="120" t="str">
        <f t="shared" ca="1" si="125"/>
        <v>RGT QUIRIKO</v>
      </c>
      <c r="CO95" s="113"/>
      <c r="CP95" s="115"/>
      <c r="CQ95" s="115"/>
      <c r="CR95" s="115"/>
      <c r="CT95" s="117">
        <f ca="1">'ANVA-MDS Sin Fung.'!CI95+'ANVA-MDS Con Fung.'!CI95</f>
        <v>16785.255058355466</v>
      </c>
    </row>
    <row r="96" spans="1:100" ht="12.75" customHeight="1" x14ac:dyDescent="0.25">
      <c r="A96" s="210">
        <v>2</v>
      </c>
      <c r="B96" s="2" t="s">
        <v>123</v>
      </c>
      <c r="C96" s="103">
        <f ca="1">'ANVA-MDS Con Fung.'!CQ78</f>
        <v>5019.0112408607683</v>
      </c>
      <c r="K96" s="101">
        <f t="shared" si="126"/>
        <v>23</v>
      </c>
      <c r="L96" s="125" t="str">
        <f t="shared" ca="1" si="118"/>
        <v>MS INTA BONAERENSE 423</v>
      </c>
      <c r="M96" s="126">
        <f t="shared" ca="1" si="119"/>
        <v>5060.4911467217871</v>
      </c>
      <c r="N96" s="126" t="str">
        <f t="shared" ca="1" si="131"/>
        <v>ns</v>
      </c>
      <c r="O96" s="126" t="str">
        <f t="shared" ca="1" si="131"/>
        <v>ns</v>
      </c>
      <c r="P96" s="126" t="str">
        <f t="shared" ca="1" si="131"/>
        <v>ns</v>
      </c>
      <c r="Q96" s="126" t="str">
        <f t="shared" ca="1" si="131"/>
        <v>ns</v>
      </c>
      <c r="R96" s="126" t="str">
        <f t="shared" ca="1" si="131"/>
        <v>ns</v>
      </c>
      <c r="S96" s="126" t="str">
        <f t="shared" ca="1" si="131"/>
        <v>ns</v>
      </c>
      <c r="T96" s="126" t="str">
        <f t="shared" ca="1" si="131"/>
        <v>ns</v>
      </c>
      <c r="U96" s="126" t="str">
        <f t="shared" ca="1" si="131"/>
        <v>ns</v>
      </c>
      <c r="V96" s="126" t="str">
        <f t="shared" ca="1" si="131"/>
        <v>ns</v>
      </c>
      <c r="W96" s="126" t="str">
        <f t="shared" ca="1" si="131"/>
        <v>ns</v>
      </c>
      <c r="X96" s="126" t="str">
        <f t="shared" ca="1" si="131"/>
        <v>ns</v>
      </c>
      <c r="Y96" s="126" t="str">
        <f t="shared" ca="1" si="131"/>
        <v>ns</v>
      </c>
      <c r="Z96" s="126" t="str">
        <f t="shared" ca="1" si="131"/>
        <v>ns</v>
      </c>
      <c r="AA96" s="126" t="str">
        <f t="shared" ca="1" si="131"/>
        <v>ns</v>
      </c>
      <c r="AB96" s="126" t="str">
        <f t="shared" ca="1" si="131"/>
        <v>ns</v>
      </c>
      <c r="AC96" s="126" t="str">
        <f t="shared" ca="1" si="131"/>
        <v>ns</v>
      </c>
      <c r="AD96" s="126" t="str">
        <f t="shared" ca="1" si="128"/>
        <v>ns</v>
      </c>
      <c r="AE96" s="126" t="str">
        <f t="shared" ca="1" si="128"/>
        <v>ns</v>
      </c>
      <c r="AF96" s="126" t="str">
        <f t="shared" ca="1" si="128"/>
        <v>ns</v>
      </c>
      <c r="AG96" s="126" t="str">
        <f t="shared" ca="1" si="128"/>
        <v>ns</v>
      </c>
      <c r="AH96" s="126" t="str">
        <f t="shared" ca="1" si="128"/>
        <v>ns</v>
      </c>
      <c r="AI96" s="126" t="str">
        <f t="shared" ca="1" si="128"/>
        <v>ns</v>
      </c>
      <c r="AJ96" s="126" t="str">
        <f t="shared" ca="1" si="128"/>
        <v>ns</v>
      </c>
      <c r="AK96" s="126" t="str">
        <f t="shared" si="128"/>
        <v/>
      </c>
      <c r="AL96" s="126" t="str">
        <f t="shared" si="128"/>
        <v/>
      </c>
      <c r="AM96" s="126" t="str">
        <f t="shared" si="128"/>
        <v/>
      </c>
      <c r="AN96" s="126" t="str">
        <f t="shared" si="128"/>
        <v/>
      </c>
      <c r="AO96" s="126" t="str">
        <f t="shared" si="128"/>
        <v/>
      </c>
      <c r="AP96" s="126" t="str">
        <f t="shared" si="128"/>
        <v/>
      </c>
      <c r="AQ96" s="126" t="str">
        <f t="shared" si="128"/>
        <v/>
      </c>
      <c r="AR96" s="126" t="str">
        <f t="shared" si="128"/>
        <v/>
      </c>
      <c r="AS96" s="126" t="str">
        <f t="shared" si="128"/>
        <v/>
      </c>
      <c r="AT96" s="126" t="str">
        <f t="shared" si="129"/>
        <v/>
      </c>
      <c r="AU96" s="126" t="str">
        <f t="shared" si="129"/>
        <v/>
      </c>
      <c r="AV96" s="126" t="str">
        <f t="shared" si="129"/>
        <v/>
      </c>
      <c r="AW96" s="126" t="str">
        <f t="shared" si="129"/>
        <v/>
      </c>
      <c r="AX96" s="126" t="str">
        <f t="shared" si="129"/>
        <v/>
      </c>
      <c r="AY96" s="126" t="str">
        <f t="shared" si="129"/>
        <v/>
      </c>
      <c r="AZ96" s="126" t="str">
        <f t="shared" si="129"/>
        <v/>
      </c>
      <c r="BA96" s="126" t="str">
        <f t="shared" si="129"/>
        <v/>
      </c>
      <c r="BB96" s="126" t="str">
        <f t="shared" si="129"/>
        <v/>
      </c>
      <c r="BC96" s="126" t="str">
        <f t="shared" si="129"/>
        <v/>
      </c>
      <c r="BD96" s="126" t="str">
        <f t="shared" si="129"/>
        <v/>
      </c>
      <c r="BE96" s="126" t="str">
        <f t="shared" si="129"/>
        <v/>
      </c>
      <c r="BF96" s="126" t="str">
        <f t="shared" si="129"/>
        <v/>
      </c>
      <c r="BG96" s="126" t="str">
        <f t="shared" si="129"/>
        <v/>
      </c>
      <c r="BH96" s="126" t="str">
        <f t="shared" si="129"/>
        <v/>
      </c>
      <c r="BI96" s="126" t="str">
        <f t="shared" si="129"/>
        <v/>
      </c>
      <c r="BJ96" s="126" t="str">
        <f t="shared" si="130"/>
        <v/>
      </c>
      <c r="BK96" s="126" t="str">
        <f t="shared" si="130"/>
        <v/>
      </c>
      <c r="BL96" s="126" t="str">
        <f t="shared" si="130"/>
        <v/>
      </c>
      <c r="BM96" s="126" t="str">
        <f t="shared" si="130"/>
        <v/>
      </c>
      <c r="BN96" s="126" t="str">
        <f t="shared" si="130"/>
        <v/>
      </c>
      <c r="BO96" s="126" t="str">
        <f t="shared" si="130"/>
        <v/>
      </c>
      <c r="BP96" s="126" t="str">
        <f t="shared" si="130"/>
        <v/>
      </c>
      <c r="BQ96" s="126" t="str">
        <f t="shared" si="130"/>
        <v/>
      </c>
      <c r="BR96" s="126" t="str">
        <f t="shared" si="130"/>
        <v/>
      </c>
      <c r="BS96" s="126" t="str">
        <f t="shared" si="130"/>
        <v/>
      </c>
      <c r="BT96" s="126" t="str">
        <f t="shared" si="130"/>
        <v/>
      </c>
      <c r="BU96" s="126" t="str">
        <f t="shared" si="130"/>
        <v/>
      </c>
      <c r="BV96" s="194"/>
      <c r="BW96" s="194"/>
      <c r="BX96" s="194"/>
      <c r="BZ96" s="116" t="s">
        <v>266</v>
      </c>
      <c r="CA96" s="118" t="s">
        <v>95</v>
      </c>
      <c r="CB96" s="113">
        <f t="shared" si="121"/>
        <v>23</v>
      </c>
      <c r="CC96" s="116" t="str">
        <f t="shared" ca="1" si="114"/>
        <v>JACARANDÁ</v>
      </c>
      <c r="CD96" s="117">
        <f t="shared" ca="1" si="122"/>
        <v>5058.0188760364872</v>
      </c>
      <c r="CE96" s="117">
        <f t="shared" ca="1" si="122"/>
        <v>4699.5343484893074</v>
      </c>
      <c r="CF96" s="117">
        <f t="shared" ca="1" si="122"/>
        <v>4451.5431903535045</v>
      </c>
      <c r="CG96" s="117">
        <f t="shared" ca="1" si="122"/>
        <v>0</v>
      </c>
      <c r="CH96" s="117">
        <f t="shared" ca="1" si="116"/>
        <v>3</v>
      </c>
      <c r="CI96" s="117">
        <f t="shared" ca="1" si="117"/>
        <v>14209.096414879299</v>
      </c>
      <c r="CJ96" s="127" cm="1">
        <f t="array" aca="1" ref="CJ96" ca="1">IFERROR(AVERAGE(IF(CD96:CG96&gt;1,CD96:CG96)),0)</f>
        <v>4736.3654716264327</v>
      </c>
      <c r="CK96" s="127">
        <f ca="1">CJ96+(COUNTIFS($CJ$74:$CJ96,CJ96)-1)*0.00001</f>
        <v>4736.3654716264327</v>
      </c>
      <c r="CL96" s="127">
        <f t="shared" ca="1" si="123"/>
        <v>5060.4911467217871</v>
      </c>
      <c r="CM96" s="140">
        <f t="shared" ca="1" si="124"/>
        <v>36</v>
      </c>
      <c r="CN96" s="120" t="str">
        <f t="shared" ca="1" si="125"/>
        <v>MS INTA BONAERENSE 423</v>
      </c>
      <c r="CO96" s="113"/>
      <c r="CP96" s="115"/>
      <c r="CQ96" s="115"/>
      <c r="CR96" s="115"/>
      <c r="CT96" s="117">
        <f ca="1">'ANVA-MDS Sin Fung.'!CI96+'ANVA-MDS Con Fung.'!CI96</f>
        <v>14209.096414879299</v>
      </c>
    </row>
    <row r="97" spans="1:100" ht="12.75" customHeight="1" x14ac:dyDescent="0.25">
      <c r="A97" s="210">
        <v>2</v>
      </c>
      <c r="K97" s="101">
        <f t="shared" si="126"/>
        <v>24</v>
      </c>
      <c r="L97" s="125" t="str">
        <f t="shared" ca="1" si="118"/>
        <v>LG BAYO</v>
      </c>
      <c r="M97" s="126">
        <f t="shared" ca="1" si="119"/>
        <v>5052.6739943050043</v>
      </c>
      <c r="N97" s="126" t="str">
        <f t="shared" ca="1" si="131"/>
        <v>ns</v>
      </c>
      <c r="O97" s="126" t="str">
        <f t="shared" ca="1" si="131"/>
        <v>ns</v>
      </c>
      <c r="P97" s="126" t="str">
        <f t="shared" ca="1" si="131"/>
        <v>ns</v>
      </c>
      <c r="Q97" s="126" t="str">
        <f t="shared" ca="1" si="131"/>
        <v>ns</v>
      </c>
      <c r="R97" s="126" t="str">
        <f t="shared" ca="1" si="131"/>
        <v>ns</v>
      </c>
      <c r="S97" s="126" t="str">
        <f t="shared" ca="1" si="131"/>
        <v>ns</v>
      </c>
      <c r="T97" s="126" t="str">
        <f t="shared" ca="1" si="131"/>
        <v>ns</v>
      </c>
      <c r="U97" s="126" t="str">
        <f t="shared" ca="1" si="131"/>
        <v>ns</v>
      </c>
      <c r="V97" s="126" t="str">
        <f t="shared" ca="1" si="131"/>
        <v>ns</v>
      </c>
      <c r="W97" s="126" t="str">
        <f t="shared" ca="1" si="131"/>
        <v>ns</v>
      </c>
      <c r="X97" s="126" t="str">
        <f t="shared" ca="1" si="131"/>
        <v>ns</v>
      </c>
      <c r="Y97" s="126" t="str">
        <f t="shared" ca="1" si="131"/>
        <v>ns</v>
      </c>
      <c r="Z97" s="126" t="str">
        <f t="shared" ca="1" si="131"/>
        <v>ns</v>
      </c>
      <c r="AA97" s="126" t="str">
        <f t="shared" ca="1" si="131"/>
        <v>ns</v>
      </c>
      <c r="AB97" s="126" t="str">
        <f t="shared" ca="1" si="131"/>
        <v>ns</v>
      </c>
      <c r="AC97" s="126" t="str">
        <f t="shared" ca="1" si="131"/>
        <v>ns</v>
      </c>
      <c r="AD97" s="126" t="str">
        <f t="shared" ca="1" si="128"/>
        <v>ns</v>
      </c>
      <c r="AE97" s="126" t="str">
        <f t="shared" ca="1" si="128"/>
        <v>ns</v>
      </c>
      <c r="AF97" s="126" t="str">
        <f t="shared" ca="1" si="128"/>
        <v>ns</v>
      </c>
      <c r="AG97" s="126" t="str">
        <f t="shared" ca="1" si="128"/>
        <v>ns</v>
      </c>
      <c r="AH97" s="126" t="str">
        <f t="shared" ca="1" si="128"/>
        <v>ns</v>
      </c>
      <c r="AI97" s="126" t="str">
        <f t="shared" ca="1" si="128"/>
        <v>ns</v>
      </c>
      <c r="AJ97" s="126" t="str">
        <f t="shared" ca="1" si="128"/>
        <v>ns</v>
      </c>
      <c r="AK97" s="126" t="str">
        <f t="shared" ca="1" si="128"/>
        <v>ns</v>
      </c>
      <c r="AL97" s="126" t="str">
        <f t="shared" si="128"/>
        <v/>
      </c>
      <c r="AM97" s="126" t="str">
        <f t="shared" si="128"/>
        <v/>
      </c>
      <c r="AN97" s="126" t="str">
        <f t="shared" si="128"/>
        <v/>
      </c>
      <c r="AO97" s="126" t="str">
        <f t="shared" si="128"/>
        <v/>
      </c>
      <c r="AP97" s="126" t="str">
        <f t="shared" si="128"/>
        <v/>
      </c>
      <c r="AQ97" s="126" t="str">
        <f t="shared" si="128"/>
        <v/>
      </c>
      <c r="AR97" s="126" t="str">
        <f t="shared" si="128"/>
        <v/>
      </c>
      <c r="AS97" s="126" t="str">
        <f t="shared" si="128"/>
        <v/>
      </c>
      <c r="AT97" s="126" t="str">
        <f t="shared" si="129"/>
        <v/>
      </c>
      <c r="AU97" s="126" t="str">
        <f t="shared" si="129"/>
        <v/>
      </c>
      <c r="AV97" s="126" t="str">
        <f t="shared" si="129"/>
        <v/>
      </c>
      <c r="AW97" s="126" t="str">
        <f t="shared" si="129"/>
        <v/>
      </c>
      <c r="AX97" s="126" t="str">
        <f t="shared" si="129"/>
        <v/>
      </c>
      <c r="AY97" s="126" t="str">
        <f t="shared" si="129"/>
        <v/>
      </c>
      <c r="AZ97" s="126" t="str">
        <f t="shared" si="129"/>
        <v/>
      </c>
      <c r="BA97" s="126" t="str">
        <f t="shared" si="129"/>
        <v/>
      </c>
      <c r="BB97" s="126" t="str">
        <f t="shared" si="129"/>
        <v/>
      </c>
      <c r="BC97" s="126" t="str">
        <f t="shared" si="129"/>
        <v/>
      </c>
      <c r="BD97" s="126" t="str">
        <f t="shared" si="129"/>
        <v/>
      </c>
      <c r="BE97" s="126" t="str">
        <f t="shared" si="129"/>
        <v/>
      </c>
      <c r="BF97" s="126" t="str">
        <f t="shared" si="129"/>
        <v/>
      </c>
      <c r="BG97" s="126" t="str">
        <f t="shared" si="129"/>
        <v/>
      </c>
      <c r="BH97" s="126" t="str">
        <f t="shared" si="129"/>
        <v/>
      </c>
      <c r="BI97" s="126" t="str">
        <f t="shared" si="129"/>
        <v/>
      </c>
      <c r="BJ97" s="126" t="str">
        <f t="shared" si="130"/>
        <v/>
      </c>
      <c r="BK97" s="126" t="str">
        <f t="shared" si="130"/>
        <v/>
      </c>
      <c r="BL97" s="126" t="str">
        <f t="shared" si="130"/>
        <v/>
      </c>
      <c r="BM97" s="126" t="str">
        <f t="shared" si="130"/>
        <v/>
      </c>
      <c r="BN97" s="126" t="str">
        <f t="shared" si="130"/>
        <v/>
      </c>
      <c r="BO97" s="126" t="str">
        <f t="shared" si="130"/>
        <v/>
      </c>
      <c r="BP97" s="126" t="str">
        <f t="shared" si="130"/>
        <v/>
      </c>
      <c r="BQ97" s="126" t="str">
        <f t="shared" si="130"/>
        <v/>
      </c>
      <c r="BR97" s="126" t="str">
        <f t="shared" si="130"/>
        <v/>
      </c>
      <c r="BS97" s="126" t="str">
        <f t="shared" si="130"/>
        <v/>
      </c>
      <c r="BT97" s="126" t="str">
        <f t="shared" si="130"/>
        <v/>
      </c>
      <c r="BU97" s="126" t="str">
        <f t="shared" si="130"/>
        <v/>
      </c>
      <c r="BV97" s="194"/>
      <c r="BW97" s="194"/>
      <c r="BX97" s="194"/>
      <c r="BZ97" s="116" t="s">
        <v>266</v>
      </c>
      <c r="CA97" s="118" t="s">
        <v>95</v>
      </c>
      <c r="CB97" s="113">
        <f t="shared" si="121"/>
        <v>24</v>
      </c>
      <c r="CC97" s="116" t="str">
        <f t="shared" ca="1" si="114"/>
        <v>KLEIN BALLESTA</v>
      </c>
      <c r="CD97" s="117">
        <f t="shared" ca="1" si="122"/>
        <v>5579.9035843430929</v>
      </c>
      <c r="CE97" s="117">
        <f t="shared" ca="1" si="122"/>
        <v>5024.3178294573645</v>
      </c>
      <c r="CF97" s="117">
        <f t="shared" ca="1" si="122"/>
        <v>4230.3945300126115</v>
      </c>
      <c r="CG97" s="117">
        <f t="shared" ca="1" si="122"/>
        <v>0</v>
      </c>
      <c r="CH97" s="117">
        <f t="shared" ca="1" si="116"/>
        <v>3</v>
      </c>
      <c r="CI97" s="117">
        <f t="shared" ca="1" si="117"/>
        <v>14834.615943813067</v>
      </c>
      <c r="CJ97" s="127" cm="1">
        <f t="array" aca="1" ref="CJ97" ca="1">IFERROR(AVERAGE(IF(CD97:CG97&gt;1,CD97:CG97)),0)</f>
        <v>4944.8719812710224</v>
      </c>
      <c r="CK97" s="127">
        <f ca="1">CJ97+(COUNTIFS($CJ$74:$CJ97,CJ97)-1)*0.00001</f>
        <v>4944.8719812710224</v>
      </c>
      <c r="CL97" s="127">
        <f t="shared" ca="1" si="123"/>
        <v>5052.6739943050043</v>
      </c>
      <c r="CM97" s="140">
        <f t="shared" ca="1" si="124"/>
        <v>29</v>
      </c>
      <c r="CN97" s="120" t="str">
        <f t="shared" ca="1" si="125"/>
        <v>LG BAYO</v>
      </c>
      <c r="CO97" s="113"/>
      <c r="CP97" s="115"/>
      <c r="CQ97" s="115"/>
      <c r="CR97" s="115"/>
      <c r="CT97" s="117">
        <f ca="1">'ANVA-MDS Sin Fung.'!CI97+'ANVA-MDS Con Fung.'!CI97</f>
        <v>14834.615943813067</v>
      </c>
      <c r="CU97" s="119"/>
      <c r="CV97" s="115"/>
    </row>
    <row r="98" spans="1:100" ht="12.75" customHeight="1" x14ac:dyDescent="0.25">
      <c r="A98" s="210">
        <v>2</v>
      </c>
      <c r="K98" s="101">
        <f t="shared" si="126"/>
        <v>25</v>
      </c>
      <c r="L98" s="125" t="str">
        <f t="shared" ca="1" si="118"/>
        <v>MS INTA BONAERENSE 324</v>
      </c>
      <c r="M98" s="126">
        <f t="shared" ca="1" si="119"/>
        <v>5001.0151237837636</v>
      </c>
      <c r="N98" s="126" t="str">
        <f t="shared" ca="1" si="131"/>
        <v>ns</v>
      </c>
      <c r="O98" s="126" t="str">
        <f t="shared" ca="1" si="131"/>
        <v>ns</v>
      </c>
      <c r="P98" s="126" t="str">
        <f t="shared" ca="1" si="131"/>
        <v>ns</v>
      </c>
      <c r="Q98" s="126" t="str">
        <f t="shared" ca="1" si="131"/>
        <v>ns</v>
      </c>
      <c r="R98" s="126" t="str">
        <f t="shared" ca="1" si="131"/>
        <v>ns</v>
      </c>
      <c r="S98" s="126" t="str">
        <f t="shared" ca="1" si="131"/>
        <v>ns</v>
      </c>
      <c r="T98" s="126" t="str">
        <f t="shared" ca="1" si="131"/>
        <v>ns</v>
      </c>
      <c r="U98" s="126" t="str">
        <f t="shared" ca="1" si="131"/>
        <v>ns</v>
      </c>
      <c r="V98" s="126" t="str">
        <f t="shared" ca="1" si="131"/>
        <v>ns</v>
      </c>
      <c r="W98" s="126" t="str">
        <f t="shared" ca="1" si="131"/>
        <v>ns</v>
      </c>
      <c r="X98" s="126" t="str">
        <f t="shared" ca="1" si="131"/>
        <v>ns</v>
      </c>
      <c r="Y98" s="126" t="str">
        <f t="shared" ca="1" si="131"/>
        <v>ns</v>
      </c>
      <c r="Z98" s="126" t="str">
        <f t="shared" ca="1" si="131"/>
        <v>ns</v>
      </c>
      <c r="AA98" s="126" t="str">
        <f t="shared" ca="1" si="131"/>
        <v>ns</v>
      </c>
      <c r="AB98" s="126" t="str">
        <f t="shared" ca="1" si="131"/>
        <v>ns</v>
      </c>
      <c r="AC98" s="126" t="str">
        <f t="shared" ca="1" si="131"/>
        <v>ns</v>
      </c>
      <c r="AD98" s="126" t="str">
        <f t="shared" ca="1" si="128"/>
        <v>ns</v>
      </c>
      <c r="AE98" s="126" t="str">
        <f t="shared" ca="1" si="128"/>
        <v>ns</v>
      </c>
      <c r="AF98" s="126" t="str">
        <f t="shared" ca="1" si="128"/>
        <v>ns</v>
      </c>
      <c r="AG98" s="126" t="str">
        <f t="shared" ca="1" si="128"/>
        <v>ns</v>
      </c>
      <c r="AH98" s="126" t="str">
        <f t="shared" ca="1" si="128"/>
        <v>ns</v>
      </c>
      <c r="AI98" s="126" t="str">
        <f t="shared" ca="1" si="128"/>
        <v>ns</v>
      </c>
      <c r="AJ98" s="126" t="str">
        <f t="shared" ca="1" si="128"/>
        <v>ns</v>
      </c>
      <c r="AK98" s="126" t="str">
        <f t="shared" ca="1" si="128"/>
        <v>ns</v>
      </c>
      <c r="AL98" s="126" t="str">
        <f t="shared" ca="1" si="128"/>
        <v>ns</v>
      </c>
      <c r="AM98" s="126" t="str">
        <f t="shared" si="128"/>
        <v/>
      </c>
      <c r="AN98" s="126" t="str">
        <f t="shared" si="128"/>
        <v/>
      </c>
      <c r="AO98" s="126" t="str">
        <f t="shared" si="128"/>
        <v/>
      </c>
      <c r="AP98" s="126" t="str">
        <f t="shared" si="128"/>
        <v/>
      </c>
      <c r="AQ98" s="126" t="str">
        <f t="shared" si="128"/>
        <v/>
      </c>
      <c r="AR98" s="126" t="str">
        <f t="shared" si="128"/>
        <v/>
      </c>
      <c r="AS98" s="126" t="str">
        <f t="shared" si="128"/>
        <v/>
      </c>
      <c r="AT98" s="126" t="str">
        <f t="shared" si="129"/>
        <v/>
      </c>
      <c r="AU98" s="126" t="str">
        <f t="shared" si="129"/>
        <v/>
      </c>
      <c r="AV98" s="126" t="str">
        <f t="shared" si="129"/>
        <v/>
      </c>
      <c r="AW98" s="126" t="str">
        <f t="shared" si="129"/>
        <v/>
      </c>
      <c r="AX98" s="126" t="str">
        <f t="shared" si="129"/>
        <v/>
      </c>
      <c r="AY98" s="126" t="str">
        <f t="shared" si="129"/>
        <v/>
      </c>
      <c r="AZ98" s="126" t="str">
        <f t="shared" si="129"/>
        <v/>
      </c>
      <c r="BA98" s="126" t="str">
        <f t="shared" si="129"/>
        <v/>
      </c>
      <c r="BB98" s="126" t="str">
        <f t="shared" si="129"/>
        <v/>
      </c>
      <c r="BC98" s="126" t="str">
        <f t="shared" si="129"/>
        <v/>
      </c>
      <c r="BD98" s="126" t="str">
        <f t="shared" si="129"/>
        <v/>
      </c>
      <c r="BE98" s="126" t="str">
        <f t="shared" si="129"/>
        <v/>
      </c>
      <c r="BF98" s="126" t="str">
        <f t="shared" si="129"/>
        <v/>
      </c>
      <c r="BG98" s="126" t="str">
        <f t="shared" si="129"/>
        <v/>
      </c>
      <c r="BH98" s="126" t="str">
        <f t="shared" si="129"/>
        <v/>
      </c>
      <c r="BI98" s="126" t="str">
        <f t="shared" si="129"/>
        <v/>
      </c>
      <c r="BJ98" s="126" t="str">
        <f t="shared" si="130"/>
        <v/>
      </c>
      <c r="BK98" s="126" t="str">
        <f t="shared" si="130"/>
        <v/>
      </c>
      <c r="BL98" s="126" t="str">
        <f t="shared" si="130"/>
        <v/>
      </c>
      <c r="BM98" s="126" t="str">
        <f t="shared" si="130"/>
        <v/>
      </c>
      <c r="BN98" s="126" t="str">
        <f t="shared" si="130"/>
        <v/>
      </c>
      <c r="BO98" s="126" t="str">
        <f t="shared" si="130"/>
        <v/>
      </c>
      <c r="BP98" s="126" t="str">
        <f t="shared" si="130"/>
        <v/>
      </c>
      <c r="BQ98" s="126" t="str">
        <f t="shared" si="130"/>
        <v/>
      </c>
      <c r="BR98" s="126" t="str">
        <f t="shared" si="130"/>
        <v/>
      </c>
      <c r="BS98" s="126" t="str">
        <f t="shared" si="130"/>
        <v/>
      </c>
      <c r="BT98" s="126" t="str">
        <f t="shared" si="130"/>
        <v/>
      </c>
      <c r="BU98" s="126" t="str">
        <f t="shared" si="130"/>
        <v/>
      </c>
      <c r="BV98" s="194"/>
      <c r="BW98" s="194"/>
      <c r="BX98" s="194"/>
      <c r="BZ98" s="116" t="s">
        <v>266</v>
      </c>
      <c r="CA98" s="118" t="s">
        <v>95</v>
      </c>
      <c r="CB98" s="113">
        <f t="shared" si="121"/>
        <v>25</v>
      </c>
      <c r="CC98" s="116" t="str">
        <f t="shared" ca="1" si="114"/>
        <v>KLEIN EMBLEMA</v>
      </c>
      <c r="CD98" s="117">
        <f t="shared" ca="1" si="122"/>
        <v>4899.1268893818897</v>
      </c>
      <c r="CE98" s="117">
        <f t="shared" ca="1" si="122"/>
        <v>3938.1067513232119</v>
      </c>
      <c r="CF98" s="117">
        <f t="shared" ca="1" si="122"/>
        <v>4653.903827849148</v>
      </c>
      <c r="CG98" s="117">
        <f t="shared" ca="1" si="122"/>
        <v>0</v>
      </c>
      <c r="CH98" s="117">
        <f t="shared" ca="1" si="116"/>
        <v>3</v>
      </c>
      <c r="CI98" s="117">
        <f t="shared" ca="1" si="117"/>
        <v>13491.137468554249</v>
      </c>
      <c r="CJ98" s="127" cm="1">
        <f t="array" aca="1" ref="CJ98" ca="1">IFERROR(AVERAGE(IF(CD98:CG98&gt;1,CD98:CG98)),0)</f>
        <v>4497.0458228514162</v>
      </c>
      <c r="CK98" s="127">
        <f ca="1">CJ98+(COUNTIFS($CJ$74:$CJ98,CJ98)-1)*0.00001</f>
        <v>4497.0458228514162</v>
      </c>
      <c r="CL98" s="127">
        <f t="shared" ca="1" si="123"/>
        <v>5001.0151237837636</v>
      </c>
      <c r="CM98" s="140">
        <f t="shared" ca="1" si="124"/>
        <v>35</v>
      </c>
      <c r="CN98" s="120" t="str">
        <f t="shared" ca="1" si="125"/>
        <v>MS INTA BONAERENSE 324</v>
      </c>
      <c r="CO98" s="113"/>
      <c r="CP98" s="115"/>
      <c r="CQ98" s="115"/>
      <c r="CR98" s="115"/>
      <c r="CT98" s="117">
        <f ca="1">'ANVA-MDS Sin Fung.'!CI98+'ANVA-MDS Con Fung.'!CI98</f>
        <v>13491.137468554249</v>
      </c>
    </row>
    <row r="99" spans="1:100" ht="12.75" customHeight="1" x14ac:dyDescent="0.25">
      <c r="A99" s="210">
        <v>2</v>
      </c>
      <c r="K99" s="101">
        <f t="shared" si="126"/>
        <v>26</v>
      </c>
      <c r="L99" s="125" t="str">
        <f t="shared" ca="1" si="118"/>
        <v>ACA 364</v>
      </c>
      <c r="M99" s="126">
        <f t="shared" ca="1" si="119"/>
        <v>4945.270936573228</v>
      </c>
      <c r="N99" s="126" t="str">
        <f t="shared" ca="1" si="131"/>
        <v>ns</v>
      </c>
      <c r="O99" s="126" t="str">
        <f t="shared" ca="1" si="131"/>
        <v>ns</v>
      </c>
      <c r="P99" s="126" t="str">
        <f t="shared" ca="1" si="131"/>
        <v>ns</v>
      </c>
      <c r="Q99" s="126" t="str">
        <f t="shared" ca="1" si="131"/>
        <v>ns</v>
      </c>
      <c r="R99" s="126" t="str">
        <f t="shared" ca="1" si="131"/>
        <v>ns</v>
      </c>
      <c r="S99" s="126" t="str">
        <f t="shared" ca="1" si="131"/>
        <v>ns</v>
      </c>
      <c r="T99" s="126" t="str">
        <f t="shared" ca="1" si="131"/>
        <v>ns</v>
      </c>
      <c r="U99" s="126" t="str">
        <f t="shared" ca="1" si="131"/>
        <v>ns</v>
      </c>
      <c r="V99" s="126" t="str">
        <f t="shared" ca="1" si="131"/>
        <v>ns</v>
      </c>
      <c r="W99" s="126" t="str">
        <f t="shared" ca="1" si="131"/>
        <v>ns</v>
      </c>
      <c r="X99" s="126" t="str">
        <f t="shared" ca="1" si="131"/>
        <v>ns</v>
      </c>
      <c r="Y99" s="126" t="str">
        <f t="shared" ca="1" si="131"/>
        <v>ns</v>
      </c>
      <c r="Z99" s="126" t="str">
        <f t="shared" ca="1" si="131"/>
        <v>ns</v>
      </c>
      <c r="AA99" s="126" t="str">
        <f t="shared" ca="1" si="131"/>
        <v>ns</v>
      </c>
      <c r="AB99" s="126" t="str">
        <f t="shared" ca="1" si="131"/>
        <v>ns</v>
      </c>
      <c r="AC99" s="126" t="str">
        <f t="shared" ca="1" si="131"/>
        <v>ns</v>
      </c>
      <c r="AD99" s="126" t="str">
        <f t="shared" ca="1" si="128"/>
        <v>ns</v>
      </c>
      <c r="AE99" s="126" t="str">
        <f t="shared" ca="1" si="128"/>
        <v>ns</v>
      </c>
      <c r="AF99" s="126" t="str">
        <f t="shared" ca="1" si="128"/>
        <v>ns</v>
      </c>
      <c r="AG99" s="126" t="str">
        <f t="shared" ca="1" si="128"/>
        <v>ns</v>
      </c>
      <c r="AH99" s="126" t="str">
        <f t="shared" ca="1" si="128"/>
        <v>ns</v>
      </c>
      <c r="AI99" s="126" t="str">
        <f t="shared" ca="1" si="128"/>
        <v>ns</v>
      </c>
      <c r="AJ99" s="126" t="str">
        <f t="shared" ca="1" si="128"/>
        <v>ns</v>
      </c>
      <c r="AK99" s="126" t="str">
        <f t="shared" ca="1" si="128"/>
        <v>ns</v>
      </c>
      <c r="AL99" s="126" t="str">
        <f t="shared" ca="1" si="128"/>
        <v>ns</v>
      </c>
      <c r="AM99" s="126" t="str">
        <f t="shared" ca="1" si="128"/>
        <v>ns</v>
      </c>
      <c r="AN99" s="126" t="str">
        <f t="shared" si="128"/>
        <v/>
      </c>
      <c r="AO99" s="126" t="str">
        <f t="shared" si="128"/>
        <v/>
      </c>
      <c r="AP99" s="126" t="str">
        <f t="shared" si="128"/>
        <v/>
      </c>
      <c r="AQ99" s="126" t="str">
        <f t="shared" si="128"/>
        <v/>
      </c>
      <c r="AR99" s="126" t="str">
        <f t="shared" si="128"/>
        <v/>
      </c>
      <c r="AS99" s="126" t="str">
        <f t="shared" si="128"/>
        <v/>
      </c>
      <c r="AT99" s="126" t="str">
        <f t="shared" si="129"/>
        <v/>
      </c>
      <c r="AU99" s="126" t="str">
        <f t="shared" si="129"/>
        <v/>
      </c>
      <c r="AV99" s="126" t="str">
        <f t="shared" si="129"/>
        <v/>
      </c>
      <c r="AW99" s="126" t="str">
        <f t="shared" si="129"/>
        <v/>
      </c>
      <c r="AX99" s="126" t="str">
        <f t="shared" si="129"/>
        <v/>
      </c>
      <c r="AY99" s="126" t="str">
        <f t="shared" si="129"/>
        <v/>
      </c>
      <c r="AZ99" s="126" t="str">
        <f t="shared" si="129"/>
        <v/>
      </c>
      <c r="BA99" s="126" t="str">
        <f t="shared" si="129"/>
        <v/>
      </c>
      <c r="BB99" s="126" t="str">
        <f t="shared" si="129"/>
        <v/>
      </c>
      <c r="BC99" s="126" t="str">
        <f t="shared" si="129"/>
        <v/>
      </c>
      <c r="BD99" s="126" t="str">
        <f t="shared" si="129"/>
        <v/>
      </c>
      <c r="BE99" s="126" t="str">
        <f t="shared" si="129"/>
        <v/>
      </c>
      <c r="BF99" s="126" t="str">
        <f t="shared" si="129"/>
        <v/>
      </c>
      <c r="BG99" s="126" t="str">
        <f t="shared" si="129"/>
        <v/>
      </c>
      <c r="BH99" s="126" t="str">
        <f t="shared" si="129"/>
        <v/>
      </c>
      <c r="BI99" s="126" t="str">
        <f t="shared" si="129"/>
        <v/>
      </c>
      <c r="BJ99" s="126" t="str">
        <f t="shared" si="130"/>
        <v/>
      </c>
      <c r="BK99" s="126" t="str">
        <f t="shared" si="130"/>
        <v/>
      </c>
      <c r="BL99" s="126" t="str">
        <f t="shared" si="130"/>
        <v/>
      </c>
      <c r="BM99" s="126" t="str">
        <f t="shared" si="130"/>
        <v/>
      </c>
      <c r="BN99" s="126" t="str">
        <f t="shared" si="130"/>
        <v/>
      </c>
      <c r="BO99" s="126" t="str">
        <f t="shared" si="130"/>
        <v/>
      </c>
      <c r="BP99" s="126" t="str">
        <f t="shared" si="130"/>
        <v/>
      </c>
      <c r="BQ99" s="126" t="str">
        <f t="shared" si="130"/>
        <v/>
      </c>
      <c r="BR99" s="126" t="str">
        <f t="shared" si="130"/>
        <v/>
      </c>
      <c r="BS99" s="126" t="str">
        <f t="shared" si="130"/>
        <v/>
      </c>
      <c r="BT99" s="126" t="str">
        <f t="shared" si="130"/>
        <v/>
      </c>
      <c r="BU99" s="126" t="str">
        <f t="shared" si="130"/>
        <v/>
      </c>
      <c r="BV99" s="194"/>
      <c r="BW99" s="194"/>
      <c r="BX99" s="194"/>
      <c r="BZ99" s="116" t="s">
        <v>266</v>
      </c>
      <c r="CA99" s="118" t="s">
        <v>95</v>
      </c>
      <c r="CB99" s="113">
        <f t="shared" si="121"/>
        <v>26</v>
      </c>
      <c r="CC99" s="116" t="str">
        <f t="shared" ca="1" si="114"/>
        <v>KLEIN EXTREMO</v>
      </c>
      <c r="CD99" s="117">
        <f t="shared" ca="1" si="122"/>
        <v>5414.2457080238646</v>
      </c>
      <c r="CE99" s="117">
        <f t="shared" ca="1" si="122"/>
        <v>5181.9968666897366</v>
      </c>
      <c r="CF99" s="117">
        <f t="shared" ca="1" si="122"/>
        <v>4868.3891007826951</v>
      </c>
      <c r="CG99" s="117">
        <f t="shared" ca="1" si="122"/>
        <v>0</v>
      </c>
      <c r="CH99" s="117">
        <f t="shared" ca="1" si="116"/>
        <v>3</v>
      </c>
      <c r="CI99" s="117">
        <f t="shared" ca="1" si="117"/>
        <v>15464.631675496295</v>
      </c>
      <c r="CJ99" s="127" cm="1">
        <f t="array" aca="1" ref="CJ99" ca="1">IFERROR(AVERAGE(IF(CD99:CG99&gt;1,CD99:CG99)),0)</f>
        <v>5154.8772251654318</v>
      </c>
      <c r="CK99" s="127">
        <f ca="1">CJ99+(COUNTIFS($CJ$74:$CJ99,CJ99)-1)*0.00001</f>
        <v>5154.8772251654318</v>
      </c>
      <c r="CL99" s="127">
        <f t="shared" ca="1" si="123"/>
        <v>4945.270936573228</v>
      </c>
      <c r="CM99" s="140">
        <f t="shared" ca="1" si="124"/>
        <v>5</v>
      </c>
      <c r="CN99" s="120" t="str">
        <f t="shared" ca="1" si="125"/>
        <v>ACA 364</v>
      </c>
      <c r="CO99" s="113"/>
      <c r="CP99" s="115"/>
      <c r="CQ99" s="115"/>
      <c r="CR99" s="115"/>
      <c r="CT99" s="117">
        <f ca="1">'ANVA-MDS Sin Fung.'!CI99+'ANVA-MDS Con Fung.'!CI99</f>
        <v>15464.631675496295</v>
      </c>
      <c r="CU99" s="115"/>
      <c r="CV99" s="115"/>
    </row>
    <row r="100" spans="1:100" ht="12.75" customHeight="1" x14ac:dyDescent="0.25">
      <c r="A100" s="210">
        <v>2</v>
      </c>
      <c r="K100" s="101">
        <f t="shared" si="126"/>
        <v>27</v>
      </c>
      <c r="L100" s="125" t="str">
        <f t="shared" ca="1" si="118"/>
        <v>KLEIN BALLESTA</v>
      </c>
      <c r="M100" s="126">
        <f t="shared" ca="1" si="119"/>
        <v>4944.8719812710224</v>
      </c>
      <c r="N100" s="126" t="str">
        <f t="shared" ca="1" si="131"/>
        <v>ns</v>
      </c>
      <c r="O100" s="126" t="str">
        <f t="shared" ca="1" si="131"/>
        <v>ns</v>
      </c>
      <c r="P100" s="126" t="str">
        <f t="shared" ca="1" si="131"/>
        <v>ns</v>
      </c>
      <c r="Q100" s="126" t="str">
        <f t="shared" ca="1" si="131"/>
        <v>ns</v>
      </c>
      <c r="R100" s="126" t="str">
        <f t="shared" ca="1" si="131"/>
        <v>ns</v>
      </c>
      <c r="S100" s="126" t="str">
        <f t="shared" ca="1" si="131"/>
        <v>ns</v>
      </c>
      <c r="T100" s="126" t="str">
        <f t="shared" ca="1" si="131"/>
        <v>ns</v>
      </c>
      <c r="U100" s="126" t="str">
        <f t="shared" ca="1" si="131"/>
        <v>ns</v>
      </c>
      <c r="V100" s="126" t="str">
        <f t="shared" ca="1" si="131"/>
        <v>ns</v>
      </c>
      <c r="W100" s="126" t="str">
        <f t="shared" ca="1" si="131"/>
        <v>ns</v>
      </c>
      <c r="X100" s="126" t="str">
        <f t="shared" ca="1" si="131"/>
        <v>ns</v>
      </c>
      <c r="Y100" s="126" t="str">
        <f t="shared" ca="1" si="131"/>
        <v>ns</v>
      </c>
      <c r="Z100" s="126" t="str">
        <f t="shared" ca="1" si="131"/>
        <v>ns</v>
      </c>
      <c r="AA100" s="126" t="str">
        <f t="shared" ca="1" si="131"/>
        <v>ns</v>
      </c>
      <c r="AB100" s="126" t="str">
        <f t="shared" ca="1" si="131"/>
        <v>ns</v>
      </c>
      <c r="AC100" s="126" t="str">
        <f t="shared" ca="1" si="131"/>
        <v>ns</v>
      </c>
      <c r="AD100" s="126" t="str">
        <f t="shared" ca="1" si="128"/>
        <v>ns</v>
      </c>
      <c r="AE100" s="126" t="str">
        <f t="shared" ca="1" si="128"/>
        <v>ns</v>
      </c>
      <c r="AF100" s="126" t="str">
        <f t="shared" ca="1" si="128"/>
        <v>ns</v>
      </c>
      <c r="AG100" s="126" t="str">
        <f t="shared" ca="1" si="128"/>
        <v>ns</v>
      </c>
      <c r="AH100" s="126" t="str">
        <f t="shared" ca="1" si="128"/>
        <v>ns</v>
      </c>
      <c r="AI100" s="126" t="str">
        <f t="shared" ca="1" si="128"/>
        <v>ns</v>
      </c>
      <c r="AJ100" s="126" t="str">
        <f t="shared" ca="1" si="128"/>
        <v>ns</v>
      </c>
      <c r="AK100" s="126" t="str">
        <f t="shared" ca="1" si="128"/>
        <v>ns</v>
      </c>
      <c r="AL100" s="126" t="str">
        <f t="shared" ca="1" si="128"/>
        <v>ns</v>
      </c>
      <c r="AM100" s="126" t="str">
        <f t="shared" ca="1" si="128"/>
        <v>ns</v>
      </c>
      <c r="AN100" s="126" t="str">
        <f t="shared" ca="1" si="128"/>
        <v>ns</v>
      </c>
      <c r="AO100" s="126" t="str">
        <f t="shared" si="128"/>
        <v/>
      </c>
      <c r="AP100" s="126" t="str">
        <f t="shared" si="128"/>
        <v/>
      </c>
      <c r="AQ100" s="126" t="str">
        <f t="shared" si="128"/>
        <v/>
      </c>
      <c r="AR100" s="126" t="str">
        <f t="shared" si="128"/>
        <v/>
      </c>
      <c r="AS100" s="126" t="str">
        <f t="shared" si="128"/>
        <v/>
      </c>
      <c r="AT100" s="126" t="str">
        <f t="shared" si="129"/>
        <v/>
      </c>
      <c r="AU100" s="126" t="str">
        <f t="shared" si="129"/>
        <v/>
      </c>
      <c r="AV100" s="126" t="str">
        <f t="shared" si="129"/>
        <v/>
      </c>
      <c r="AW100" s="126" t="str">
        <f t="shared" si="129"/>
        <v/>
      </c>
      <c r="AX100" s="126" t="str">
        <f t="shared" si="129"/>
        <v/>
      </c>
      <c r="AY100" s="126" t="str">
        <f t="shared" si="129"/>
        <v/>
      </c>
      <c r="AZ100" s="126" t="str">
        <f t="shared" si="129"/>
        <v/>
      </c>
      <c r="BA100" s="126" t="str">
        <f t="shared" si="129"/>
        <v/>
      </c>
      <c r="BB100" s="126" t="str">
        <f t="shared" si="129"/>
        <v/>
      </c>
      <c r="BC100" s="126" t="str">
        <f t="shared" si="129"/>
        <v/>
      </c>
      <c r="BD100" s="126" t="str">
        <f t="shared" si="129"/>
        <v/>
      </c>
      <c r="BE100" s="126" t="str">
        <f t="shared" si="129"/>
        <v/>
      </c>
      <c r="BF100" s="126" t="str">
        <f t="shared" si="129"/>
        <v/>
      </c>
      <c r="BG100" s="126" t="str">
        <f t="shared" si="129"/>
        <v/>
      </c>
      <c r="BH100" s="126" t="str">
        <f t="shared" si="129"/>
        <v/>
      </c>
      <c r="BI100" s="126" t="str">
        <f t="shared" si="129"/>
        <v/>
      </c>
      <c r="BJ100" s="126" t="str">
        <f t="shared" si="130"/>
        <v/>
      </c>
      <c r="BK100" s="126" t="str">
        <f t="shared" si="130"/>
        <v/>
      </c>
      <c r="BL100" s="126" t="str">
        <f t="shared" si="130"/>
        <v/>
      </c>
      <c r="BM100" s="126" t="str">
        <f t="shared" si="130"/>
        <v/>
      </c>
      <c r="BN100" s="126" t="str">
        <f t="shared" si="130"/>
        <v/>
      </c>
      <c r="BO100" s="126" t="str">
        <f t="shared" si="130"/>
        <v/>
      </c>
      <c r="BP100" s="126" t="str">
        <f t="shared" si="130"/>
        <v/>
      </c>
      <c r="BQ100" s="126" t="str">
        <f t="shared" si="130"/>
        <v/>
      </c>
      <c r="BR100" s="126" t="str">
        <f t="shared" si="130"/>
        <v/>
      </c>
      <c r="BS100" s="126" t="str">
        <f t="shared" si="130"/>
        <v/>
      </c>
      <c r="BT100" s="126" t="str">
        <f t="shared" si="130"/>
        <v/>
      </c>
      <c r="BU100" s="126" t="str">
        <f t="shared" si="130"/>
        <v/>
      </c>
      <c r="BV100" s="194"/>
      <c r="BW100" s="194"/>
      <c r="BX100" s="194"/>
      <c r="BY100" s="3"/>
      <c r="BZ100" s="116" t="s">
        <v>266</v>
      </c>
      <c r="CA100" s="118" t="s">
        <v>95</v>
      </c>
      <c r="CB100" s="113">
        <f t="shared" si="121"/>
        <v>27</v>
      </c>
      <c r="CC100" s="116" t="str">
        <f t="shared" ca="1" si="114"/>
        <v>KLEIN LEYENDA</v>
      </c>
      <c r="CD100" s="117">
        <f t="shared" ca="1" si="122"/>
        <v>5460.4605495246979</v>
      </c>
      <c r="CE100" s="117">
        <f t="shared" ca="1" si="122"/>
        <v>5723.2391787333299</v>
      </c>
      <c r="CF100" s="117">
        <f t="shared" ca="1" si="122"/>
        <v>4255.5255565416282</v>
      </c>
      <c r="CG100" s="117">
        <f t="shared" ca="1" si="122"/>
        <v>0</v>
      </c>
      <c r="CH100" s="117">
        <f t="shared" ca="1" si="116"/>
        <v>3</v>
      </c>
      <c r="CI100" s="117">
        <f t="shared" ca="1" si="117"/>
        <v>15439.225284799655</v>
      </c>
      <c r="CJ100" s="127" cm="1">
        <f t="array" aca="1" ref="CJ100" ca="1">IFERROR(AVERAGE(IF(CD100:CG100&gt;1,CD100:CG100)),0)</f>
        <v>5146.4084282665517</v>
      </c>
      <c r="CK100" s="127">
        <f ca="1">CJ100+(COUNTIFS($CJ$74:$CJ100,CJ100)-1)*0.00001</f>
        <v>5146.4084282665517</v>
      </c>
      <c r="CL100" s="127">
        <f t="shared" ca="1" si="123"/>
        <v>4944.8719812710224</v>
      </c>
      <c r="CM100" s="140">
        <f t="shared" ca="1" si="124"/>
        <v>24</v>
      </c>
      <c r="CN100" s="120" t="str">
        <f t="shared" ca="1" si="125"/>
        <v>KLEIN BALLESTA</v>
      </c>
      <c r="CO100" s="113"/>
      <c r="CP100" s="115"/>
      <c r="CQ100" s="115"/>
      <c r="CR100" s="115"/>
      <c r="CT100" s="117">
        <f ca="1">'ANVA-MDS Sin Fung.'!CI100+'ANVA-MDS Con Fung.'!CI100</f>
        <v>15439.225284799655</v>
      </c>
      <c r="CU100" s="115"/>
      <c r="CV100" s="115"/>
    </row>
    <row r="101" spans="1:100" ht="12.75" customHeight="1" x14ac:dyDescent="0.25">
      <c r="A101" s="210">
        <v>2</v>
      </c>
      <c r="K101" s="101">
        <f t="shared" si="126"/>
        <v>28</v>
      </c>
      <c r="L101" s="125" t="str">
        <f t="shared" ca="1" si="118"/>
        <v>CATALPA</v>
      </c>
      <c r="M101" s="126">
        <f t="shared" ca="1" si="119"/>
        <v>4923.1073792540838</v>
      </c>
      <c r="N101" s="126" t="str">
        <f t="shared" ca="1" si="131"/>
        <v>s</v>
      </c>
      <c r="O101" s="126" t="str">
        <f t="shared" ca="1" si="131"/>
        <v>ns</v>
      </c>
      <c r="P101" s="126" t="str">
        <f t="shared" ca="1" si="131"/>
        <v>ns</v>
      </c>
      <c r="Q101" s="126" t="str">
        <f t="shared" ca="1" si="131"/>
        <v>ns</v>
      </c>
      <c r="R101" s="126" t="str">
        <f t="shared" ca="1" si="131"/>
        <v>ns</v>
      </c>
      <c r="S101" s="126" t="str">
        <f t="shared" ca="1" si="131"/>
        <v>ns</v>
      </c>
      <c r="T101" s="126" t="str">
        <f t="shared" ca="1" si="131"/>
        <v>ns</v>
      </c>
      <c r="U101" s="126" t="str">
        <f t="shared" ca="1" si="131"/>
        <v>ns</v>
      </c>
      <c r="V101" s="126" t="str">
        <f t="shared" ca="1" si="131"/>
        <v>ns</v>
      </c>
      <c r="W101" s="126" t="str">
        <f t="shared" ca="1" si="131"/>
        <v>ns</v>
      </c>
      <c r="X101" s="126" t="str">
        <f t="shared" ca="1" si="131"/>
        <v>ns</v>
      </c>
      <c r="Y101" s="126" t="str">
        <f t="shared" ca="1" si="131"/>
        <v>ns</v>
      </c>
      <c r="Z101" s="126" t="str">
        <f t="shared" ca="1" si="131"/>
        <v>ns</v>
      </c>
      <c r="AA101" s="126" t="str">
        <f t="shared" ca="1" si="131"/>
        <v>ns</v>
      </c>
      <c r="AB101" s="126" t="str">
        <f t="shared" ca="1" si="131"/>
        <v>ns</v>
      </c>
      <c r="AC101" s="126" t="str">
        <f t="shared" ca="1" si="131"/>
        <v>ns</v>
      </c>
      <c r="AD101" s="126" t="str">
        <f t="shared" ca="1" si="128"/>
        <v>ns</v>
      </c>
      <c r="AE101" s="126" t="str">
        <f t="shared" ca="1" si="128"/>
        <v>ns</v>
      </c>
      <c r="AF101" s="126" t="str">
        <f t="shared" ca="1" si="128"/>
        <v>ns</v>
      </c>
      <c r="AG101" s="126" t="str">
        <f t="shared" ca="1" si="128"/>
        <v>ns</v>
      </c>
      <c r="AH101" s="126" t="str">
        <f t="shared" ca="1" si="128"/>
        <v>ns</v>
      </c>
      <c r="AI101" s="126" t="str">
        <f t="shared" ca="1" si="128"/>
        <v>ns</v>
      </c>
      <c r="AJ101" s="126" t="str">
        <f t="shared" ca="1" si="128"/>
        <v>ns</v>
      </c>
      <c r="AK101" s="126" t="str">
        <f t="shared" ca="1" si="128"/>
        <v>ns</v>
      </c>
      <c r="AL101" s="126" t="str">
        <f t="shared" ca="1" si="128"/>
        <v>ns</v>
      </c>
      <c r="AM101" s="126" t="str">
        <f t="shared" ca="1" si="128"/>
        <v>ns</v>
      </c>
      <c r="AN101" s="126" t="str">
        <f t="shared" ca="1" si="128"/>
        <v>ns</v>
      </c>
      <c r="AO101" s="126" t="str">
        <f t="shared" ca="1" si="128"/>
        <v>ns</v>
      </c>
      <c r="AP101" s="126" t="str">
        <f t="shared" si="128"/>
        <v/>
      </c>
      <c r="AQ101" s="126" t="str">
        <f t="shared" si="128"/>
        <v/>
      </c>
      <c r="AR101" s="126" t="str">
        <f t="shared" si="128"/>
        <v/>
      </c>
      <c r="AS101" s="126" t="str">
        <f t="shared" si="128"/>
        <v/>
      </c>
      <c r="AT101" s="126" t="str">
        <f t="shared" si="129"/>
        <v/>
      </c>
      <c r="AU101" s="126" t="str">
        <f t="shared" si="129"/>
        <v/>
      </c>
      <c r="AV101" s="126" t="str">
        <f t="shared" si="129"/>
        <v/>
      </c>
      <c r="AW101" s="126" t="str">
        <f t="shared" si="129"/>
        <v/>
      </c>
      <c r="AX101" s="126" t="str">
        <f t="shared" si="129"/>
        <v/>
      </c>
      <c r="AY101" s="126" t="str">
        <f t="shared" si="129"/>
        <v/>
      </c>
      <c r="AZ101" s="126" t="str">
        <f t="shared" si="129"/>
        <v/>
      </c>
      <c r="BA101" s="126" t="str">
        <f t="shared" si="129"/>
        <v/>
      </c>
      <c r="BB101" s="126" t="str">
        <f t="shared" si="129"/>
        <v/>
      </c>
      <c r="BC101" s="126" t="str">
        <f t="shared" si="129"/>
        <v/>
      </c>
      <c r="BD101" s="126" t="str">
        <f t="shared" si="129"/>
        <v/>
      </c>
      <c r="BE101" s="126" t="str">
        <f t="shared" si="129"/>
        <v/>
      </c>
      <c r="BF101" s="126" t="str">
        <f t="shared" si="129"/>
        <v/>
      </c>
      <c r="BG101" s="126" t="str">
        <f t="shared" si="129"/>
        <v/>
      </c>
      <c r="BH101" s="126" t="str">
        <f t="shared" si="129"/>
        <v/>
      </c>
      <c r="BI101" s="126" t="str">
        <f t="shared" si="129"/>
        <v/>
      </c>
      <c r="BJ101" s="126" t="str">
        <f t="shared" si="130"/>
        <v/>
      </c>
      <c r="BK101" s="126" t="str">
        <f t="shared" si="130"/>
        <v/>
      </c>
      <c r="BL101" s="126" t="str">
        <f t="shared" si="130"/>
        <v/>
      </c>
      <c r="BM101" s="126" t="str">
        <f t="shared" si="130"/>
        <v/>
      </c>
      <c r="BN101" s="126" t="str">
        <f t="shared" si="130"/>
        <v/>
      </c>
      <c r="BO101" s="126" t="str">
        <f t="shared" si="130"/>
        <v/>
      </c>
      <c r="BP101" s="126" t="str">
        <f t="shared" si="130"/>
        <v/>
      </c>
      <c r="BQ101" s="126" t="str">
        <f t="shared" si="130"/>
        <v/>
      </c>
      <c r="BR101" s="126" t="str">
        <f t="shared" si="130"/>
        <v/>
      </c>
      <c r="BS101" s="126" t="str">
        <f t="shared" si="130"/>
        <v/>
      </c>
      <c r="BT101" s="126" t="str">
        <f t="shared" si="130"/>
        <v/>
      </c>
      <c r="BU101" s="126" t="str">
        <f t="shared" si="130"/>
        <v/>
      </c>
      <c r="BV101" s="194"/>
      <c r="BW101" s="194"/>
      <c r="BX101" s="194"/>
      <c r="BZ101" s="116" t="s">
        <v>266</v>
      </c>
      <c r="CA101" s="118" t="s">
        <v>95</v>
      </c>
      <c r="CB101" s="113">
        <f t="shared" si="121"/>
        <v>28</v>
      </c>
      <c r="CC101" s="116" t="str">
        <f t="shared" ca="1" si="114"/>
        <v>LAUREL</v>
      </c>
      <c r="CD101" s="117">
        <f t="shared" ca="1" si="122"/>
        <v>4686.6053335210081</v>
      </c>
      <c r="CE101" s="117">
        <f t="shared" ca="1" si="122"/>
        <v>4354.4878822514056</v>
      </c>
      <c r="CF101" s="117">
        <f t="shared" ca="1" si="122"/>
        <v>4497.5344782118391</v>
      </c>
      <c r="CG101" s="117">
        <f t="shared" ca="1" si="122"/>
        <v>0</v>
      </c>
      <c r="CH101" s="117">
        <f t="shared" ca="1" si="116"/>
        <v>3</v>
      </c>
      <c r="CI101" s="117">
        <f t="shared" ca="1" si="117"/>
        <v>13538.627693984252</v>
      </c>
      <c r="CJ101" s="127" cm="1">
        <f t="array" aca="1" ref="CJ101" ca="1">IFERROR(AVERAGE(IF(CD101:CG101&gt;1,CD101:CG101)),0)</f>
        <v>4512.8758979947506</v>
      </c>
      <c r="CK101" s="127">
        <f ca="1">CJ101+(COUNTIFS($CJ$74:$CJ101,CJ101)-1)*0.00001</f>
        <v>4512.8758979947506</v>
      </c>
      <c r="CL101" s="127">
        <f t="shared" ca="1" si="123"/>
        <v>4923.1073792540838</v>
      </c>
      <c r="CM101" s="140">
        <f t="shared" ca="1" si="124"/>
        <v>18</v>
      </c>
      <c r="CN101" s="120" t="str">
        <f t="shared" ca="1" si="125"/>
        <v>CATALPA</v>
      </c>
      <c r="CO101" s="113"/>
      <c r="CP101" s="113"/>
      <c r="CQ101" s="113"/>
      <c r="CR101" s="115"/>
      <c r="CT101" s="117">
        <f ca="1">'ANVA-MDS Sin Fung.'!CI101+'ANVA-MDS Con Fung.'!CI101</f>
        <v>13538.627693984252</v>
      </c>
      <c r="CU101" s="115"/>
      <c r="CV101" s="115"/>
    </row>
    <row r="102" spans="1:100" ht="12.75" customHeight="1" x14ac:dyDescent="0.25">
      <c r="A102" s="210">
        <v>2</v>
      </c>
      <c r="K102" s="101">
        <f t="shared" si="126"/>
        <v>29</v>
      </c>
      <c r="L102" s="125" t="str">
        <f t="shared" ca="1" si="118"/>
        <v>NEO 50T23</v>
      </c>
      <c r="M102" s="126">
        <f t="shared" ca="1" si="119"/>
        <v>4916.3026970794099</v>
      </c>
      <c r="N102" s="126" t="str">
        <f t="shared" ca="1" si="131"/>
        <v>s</v>
      </c>
      <c r="O102" s="126" t="str">
        <f t="shared" ca="1" si="131"/>
        <v>ns</v>
      </c>
      <c r="P102" s="126" t="str">
        <f t="shared" ca="1" si="131"/>
        <v>ns</v>
      </c>
      <c r="Q102" s="126" t="str">
        <f t="shared" ca="1" si="131"/>
        <v>ns</v>
      </c>
      <c r="R102" s="126" t="str">
        <f t="shared" ca="1" si="131"/>
        <v>ns</v>
      </c>
      <c r="S102" s="126" t="str">
        <f t="shared" ca="1" si="131"/>
        <v>ns</v>
      </c>
      <c r="T102" s="126" t="str">
        <f t="shared" ca="1" si="131"/>
        <v>ns</v>
      </c>
      <c r="U102" s="126" t="str">
        <f t="shared" ca="1" si="131"/>
        <v>ns</v>
      </c>
      <c r="V102" s="126" t="str">
        <f t="shared" ca="1" si="131"/>
        <v>ns</v>
      </c>
      <c r="W102" s="126" t="str">
        <f t="shared" ca="1" si="131"/>
        <v>ns</v>
      </c>
      <c r="X102" s="126" t="str">
        <f t="shared" ca="1" si="131"/>
        <v>ns</v>
      </c>
      <c r="Y102" s="126" t="str">
        <f t="shared" ca="1" si="131"/>
        <v>ns</v>
      </c>
      <c r="Z102" s="126" t="str">
        <f t="shared" ca="1" si="131"/>
        <v>ns</v>
      </c>
      <c r="AA102" s="126" t="str">
        <f t="shared" ca="1" si="131"/>
        <v>ns</v>
      </c>
      <c r="AB102" s="126" t="str">
        <f t="shared" ca="1" si="131"/>
        <v>ns</v>
      </c>
      <c r="AC102" s="126" t="str">
        <f t="shared" ca="1" si="131"/>
        <v>ns</v>
      </c>
      <c r="AD102" s="126" t="str">
        <f t="shared" ca="1" si="128"/>
        <v>ns</v>
      </c>
      <c r="AE102" s="126" t="str">
        <f t="shared" ca="1" si="128"/>
        <v>ns</v>
      </c>
      <c r="AF102" s="126" t="str">
        <f t="shared" ca="1" si="128"/>
        <v>ns</v>
      </c>
      <c r="AG102" s="126" t="str">
        <f t="shared" ca="1" si="128"/>
        <v>ns</v>
      </c>
      <c r="AH102" s="126" t="str">
        <f t="shared" ca="1" si="128"/>
        <v>ns</v>
      </c>
      <c r="AI102" s="126" t="str">
        <f t="shared" ca="1" si="128"/>
        <v>ns</v>
      </c>
      <c r="AJ102" s="126" t="str">
        <f t="shared" ca="1" si="128"/>
        <v>ns</v>
      </c>
      <c r="AK102" s="126" t="str">
        <f t="shared" ca="1" si="128"/>
        <v>ns</v>
      </c>
      <c r="AL102" s="126" t="str">
        <f t="shared" ca="1" si="128"/>
        <v>ns</v>
      </c>
      <c r="AM102" s="126" t="str">
        <f t="shared" ca="1" si="128"/>
        <v>ns</v>
      </c>
      <c r="AN102" s="126" t="str">
        <f t="shared" ca="1" si="128"/>
        <v>ns</v>
      </c>
      <c r="AO102" s="126" t="str">
        <f t="shared" ca="1" si="128"/>
        <v>ns</v>
      </c>
      <c r="AP102" s="126" t="str">
        <f t="shared" ca="1" si="128"/>
        <v>ns</v>
      </c>
      <c r="AQ102" s="126" t="str">
        <f t="shared" si="128"/>
        <v/>
      </c>
      <c r="AR102" s="126" t="str">
        <f t="shared" si="128"/>
        <v/>
      </c>
      <c r="AS102" s="126" t="str">
        <f t="shared" si="128"/>
        <v/>
      </c>
      <c r="AT102" s="126" t="str">
        <f t="shared" si="129"/>
        <v/>
      </c>
      <c r="AU102" s="126" t="str">
        <f t="shared" si="129"/>
        <v/>
      </c>
      <c r="AV102" s="126" t="str">
        <f t="shared" si="129"/>
        <v/>
      </c>
      <c r="AW102" s="126" t="str">
        <f t="shared" si="129"/>
        <v/>
      </c>
      <c r="AX102" s="126" t="str">
        <f t="shared" si="129"/>
        <v/>
      </c>
      <c r="AY102" s="126" t="str">
        <f t="shared" si="129"/>
        <v/>
      </c>
      <c r="AZ102" s="126" t="str">
        <f t="shared" si="129"/>
        <v/>
      </c>
      <c r="BA102" s="126" t="str">
        <f t="shared" si="129"/>
        <v/>
      </c>
      <c r="BB102" s="126" t="str">
        <f t="shared" si="129"/>
        <v/>
      </c>
      <c r="BC102" s="126" t="str">
        <f t="shared" si="129"/>
        <v/>
      </c>
      <c r="BD102" s="126" t="str">
        <f t="shared" si="129"/>
        <v/>
      </c>
      <c r="BE102" s="126" t="str">
        <f t="shared" si="129"/>
        <v/>
      </c>
      <c r="BF102" s="126" t="str">
        <f t="shared" si="129"/>
        <v/>
      </c>
      <c r="BG102" s="126" t="str">
        <f t="shared" si="129"/>
        <v/>
      </c>
      <c r="BH102" s="126" t="str">
        <f t="shared" si="129"/>
        <v/>
      </c>
      <c r="BI102" s="126" t="str">
        <f t="shared" si="129"/>
        <v/>
      </c>
      <c r="BJ102" s="126" t="str">
        <f t="shared" si="130"/>
        <v/>
      </c>
      <c r="BK102" s="126" t="str">
        <f t="shared" si="130"/>
        <v/>
      </c>
      <c r="BL102" s="126" t="str">
        <f t="shared" si="130"/>
        <v/>
      </c>
      <c r="BM102" s="126" t="str">
        <f t="shared" si="130"/>
        <v/>
      </c>
      <c r="BN102" s="126" t="str">
        <f t="shared" si="130"/>
        <v/>
      </c>
      <c r="BO102" s="126" t="str">
        <f t="shared" si="130"/>
        <v/>
      </c>
      <c r="BP102" s="126" t="str">
        <f t="shared" si="130"/>
        <v/>
      </c>
      <c r="BQ102" s="126" t="str">
        <f t="shared" si="130"/>
        <v/>
      </c>
      <c r="BR102" s="126" t="str">
        <f t="shared" si="130"/>
        <v/>
      </c>
      <c r="BS102" s="126" t="str">
        <f t="shared" si="130"/>
        <v/>
      </c>
      <c r="BT102" s="126" t="str">
        <f t="shared" si="130"/>
        <v/>
      </c>
      <c r="BU102" s="126" t="str">
        <f t="shared" si="130"/>
        <v/>
      </c>
      <c r="BV102" s="194"/>
      <c r="BW102" s="194"/>
      <c r="BX102" s="194"/>
      <c r="BZ102" s="116" t="s">
        <v>266</v>
      </c>
      <c r="CA102" s="118" t="s">
        <v>95</v>
      </c>
      <c r="CB102" s="113">
        <f t="shared" si="121"/>
        <v>29</v>
      </c>
      <c r="CC102" s="116" t="str">
        <f t="shared" ca="1" si="114"/>
        <v>LG BAYO</v>
      </c>
      <c r="CD102" s="117">
        <f t="shared" ca="1" si="122"/>
        <v>4676.8912846833382</v>
      </c>
      <c r="CE102" s="117">
        <f t="shared" ca="1" si="122"/>
        <v>5605.2892002395902</v>
      </c>
      <c r="CF102" s="117">
        <f t="shared" ca="1" si="122"/>
        <v>4875.8414979920854</v>
      </c>
      <c r="CG102" s="117">
        <f t="shared" ca="1" si="122"/>
        <v>0</v>
      </c>
      <c r="CH102" s="117">
        <f t="shared" ca="1" si="116"/>
        <v>3</v>
      </c>
      <c r="CI102" s="117">
        <f t="shared" ca="1" si="117"/>
        <v>15158.021982915014</v>
      </c>
      <c r="CJ102" s="127" cm="1">
        <f t="array" aca="1" ref="CJ102" ca="1">IFERROR(AVERAGE(IF(CD102:CG102&gt;1,CD102:CG102)),0)</f>
        <v>5052.6739943050043</v>
      </c>
      <c r="CK102" s="127">
        <f ca="1">CJ102+(COUNTIFS($CJ$74:$CJ102,CJ102)-1)*0.00001</f>
        <v>5052.6739943050043</v>
      </c>
      <c r="CL102" s="127">
        <f t="shared" ca="1" si="123"/>
        <v>4916.3026970794099</v>
      </c>
      <c r="CM102" s="140">
        <f t="shared" ca="1" si="124"/>
        <v>37</v>
      </c>
      <c r="CN102" s="120" t="str">
        <f t="shared" ca="1" si="125"/>
        <v>NEO 50T23</v>
      </c>
      <c r="CO102" s="113"/>
      <c r="CP102" s="113"/>
      <c r="CQ102" s="113"/>
      <c r="CR102" s="115"/>
      <c r="CT102" s="117">
        <f ca="1">'ANVA-MDS Sin Fung.'!CI102+'ANVA-MDS Con Fung.'!CI102</f>
        <v>15158.021982915014</v>
      </c>
      <c r="CU102" s="115"/>
      <c r="CV102" s="115"/>
    </row>
    <row r="103" spans="1:100" ht="12.75" customHeight="1" x14ac:dyDescent="0.25">
      <c r="A103" s="210">
        <v>2</v>
      </c>
      <c r="K103" s="101">
        <f t="shared" si="126"/>
        <v>30</v>
      </c>
      <c r="L103" s="125" t="str">
        <f t="shared" ca="1" si="118"/>
        <v>LIMAY</v>
      </c>
      <c r="M103" s="126">
        <f t="shared" ca="1" si="119"/>
        <v>4902.716609069691</v>
      </c>
      <c r="N103" s="126" t="str">
        <f t="shared" ca="1" si="131"/>
        <v>s</v>
      </c>
      <c r="O103" s="126" t="str">
        <f t="shared" ca="1" si="131"/>
        <v>ns</v>
      </c>
      <c r="P103" s="126" t="str">
        <f t="shared" ca="1" si="131"/>
        <v>ns</v>
      </c>
      <c r="Q103" s="126" t="str">
        <f t="shared" ca="1" si="131"/>
        <v>ns</v>
      </c>
      <c r="R103" s="126" t="str">
        <f t="shared" ca="1" si="131"/>
        <v>ns</v>
      </c>
      <c r="S103" s="126" t="str">
        <f t="shared" ca="1" si="131"/>
        <v>ns</v>
      </c>
      <c r="T103" s="126" t="str">
        <f t="shared" ca="1" si="131"/>
        <v>ns</v>
      </c>
      <c r="U103" s="126" t="str">
        <f t="shared" ca="1" si="131"/>
        <v>ns</v>
      </c>
      <c r="V103" s="126" t="str">
        <f t="shared" ca="1" si="131"/>
        <v>ns</v>
      </c>
      <c r="W103" s="126" t="str">
        <f t="shared" ca="1" si="131"/>
        <v>ns</v>
      </c>
      <c r="X103" s="126" t="str">
        <f t="shared" ca="1" si="131"/>
        <v>ns</v>
      </c>
      <c r="Y103" s="126" t="str">
        <f t="shared" ca="1" si="131"/>
        <v>ns</v>
      </c>
      <c r="Z103" s="126" t="str">
        <f t="shared" ca="1" si="131"/>
        <v>ns</v>
      </c>
      <c r="AA103" s="126" t="str">
        <f t="shared" ca="1" si="131"/>
        <v>ns</v>
      </c>
      <c r="AB103" s="126" t="str">
        <f t="shared" ca="1" si="131"/>
        <v>ns</v>
      </c>
      <c r="AC103" s="126" t="str">
        <f t="shared" ca="1" si="131"/>
        <v>ns</v>
      </c>
      <c r="AD103" s="126" t="str">
        <f t="shared" ca="1" si="128"/>
        <v>ns</v>
      </c>
      <c r="AE103" s="126" t="str">
        <f t="shared" ca="1" si="128"/>
        <v>ns</v>
      </c>
      <c r="AF103" s="126" t="str">
        <f t="shared" ca="1" si="128"/>
        <v>ns</v>
      </c>
      <c r="AG103" s="126" t="str">
        <f t="shared" ca="1" si="128"/>
        <v>ns</v>
      </c>
      <c r="AH103" s="126" t="str">
        <f t="shared" ca="1" si="128"/>
        <v>ns</v>
      </c>
      <c r="AI103" s="126" t="str">
        <f t="shared" ca="1" si="128"/>
        <v>ns</v>
      </c>
      <c r="AJ103" s="126" t="str">
        <f t="shared" ca="1" si="128"/>
        <v>ns</v>
      </c>
      <c r="AK103" s="126" t="str">
        <f t="shared" ca="1" si="128"/>
        <v>ns</v>
      </c>
      <c r="AL103" s="126" t="str">
        <f t="shared" ca="1" si="128"/>
        <v>ns</v>
      </c>
      <c r="AM103" s="126" t="str">
        <f t="shared" ca="1" si="128"/>
        <v>ns</v>
      </c>
      <c r="AN103" s="126" t="str">
        <f t="shared" ca="1" si="128"/>
        <v>ns</v>
      </c>
      <c r="AO103" s="126" t="str">
        <f t="shared" ca="1" si="128"/>
        <v>ns</v>
      </c>
      <c r="AP103" s="126" t="str">
        <f t="shared" ca="1" si="128"/>
        <v>ns</v>
      </c>
      <c r="AQ103" s="126" t="str">
        <f t="shared" ca="1" si="128"/>
        <v>ns</v>
      </c>
      <c r="AR103" s="126" t="str">
        <f t="shared" si="128"/>
        <v/>
      </c>
      <c r="AS103" s="126" t="str">
        <f t="shared" si="128"/>
        <v/>
      </c>
      <c r="AT103" s="126" t="str">
        <f t="shared" si="129"/>
        <v/>
      </c>
      <c r="AU103" s="126" t="str">
        <f t="shared" si="129"/>
        <v/>
      </c>
      <c r="AV103" s="126" t="str">
        <f t="shared" si="129"/>
        <v/>
      </c>
      <c r="AW103" s="126" t="str">
        <f t="shared" si="129"/>
        <v/>
      </c>
      <c r="AX103" s="126" t="str">
        <f t="shared" si="129"/>
        <v/>
      </c>
      <c r="AY103" s="126" t="str">
        <f t="shared" si="129"/>
        <v/>
      </c>
      <c r="AZ103" s="126" t="str">
        <f t="shared" si="129"/>
        <v/>
      </c>
      <c r="BA103" s="126" t="str">
        <f t="shared" si="129"/>
        <v/>
      </c>
      <c r="BB103" s="126" t="str">
        <f t="shared" si="129"/>
        <v/>
      </c>
      <c r="BC103" s="126" t="str">
        <f t="shared" si="129"/>
        <v/>
      </c>
      <c r="BD103" s="126" t="str">
        <f t="shared" si="129"/>
        <v/>
      </c>
      <c r="BE103" s="126" t="str">
        <f t="shared" si="129"/>
        <v/>
      </c>
      <c r="BF103" s="126" t="str">
        <f t="shared" si="129"/>
        <v/>
      </c>
      <c r="BG103" s="126" t="str">
        <f t="shared" si="129"/>
        <v/>
      </c>
      <c r="BH103" s="126" t="str">
        <f t="shared" si="129"/>
        <v/>
      </c>
      <c r="BI103" s="126" t="str">
        <f t="shared" si="129"/>
        <v/>
      </c>
      <c r="BJ103" s="126" t="str">
        <f t="shared" si="130"/>
        <v/>
      </c>
      <c r="BK103" s="126" t="str">
        <f t="shared" si="130"/>
        <v/>
      </c>
      <c r="BL103" s="126" t="str">
        <f t="shared" si="130"/>
        <v/>
      </c>
      <c r="BM103" s="126" t="str">
        <f t="shared" si="130"/>
        <v/>
      </c>
      <c r="BN103" s="126" t="str">
        <f t="shared" si="130"/>
        <v/>
      </c>
      <c r="BO103" s="126" t="str">
        <f t="shared" si="130"/>
        <v/>
      </c>
      <c r="BP103" s="126" t="str">
        <f t="shared" si="130"/>
        <v/>
      </c>
      <c r="BQ103" s="126" t="str">
        <f t="shared" si="130"/>
        <v/>
      </c>
      <c r="BR103" s="126" t="str">
        <f t="shared" si="130"/>
        <v/>
      </c>
      <c r="BS103" s="126" t="str">
        <f t="shared" si="130"/>
        <v/>
      </c>
      <c r="BT103" s="126" t="str">
        <f t="shared" si="130"/>
        <v/>
      </c>
      <c r="BU103" s="126" t="str">
        <f t="shared" si="130"/>
        <v/>
      </c>
      <c r="BV103" s="194"/>
      <c r="BW103" s="194"/>
      <c r="BX103" s="194"/>
      <c r="BY103" s="4"/>
      <c r="BZ103" s="116" t="s">
        <v>266</v>
      </c>
      <c r="CA103" s="118" t="s">
        <v>95</v>
      </c>
      <c r="CB103" s="113">
        <f t="shared" si="121"/>
        <v>30</v>
      </c>
      <c r="CC103" s="116" t="str">
        <f t="shared" ca="1" si="114"/>
        <v>LG LOBUNO</v>
      </c>
      <c r="CD103" s="117">
        <f t="shared" ca="1" si="122"/>
        <v>4619.1286826074356</v>
      </c>
      <c r="CE103" s="117">
        <f t="shared" ca="1" si="122"/>
        <v>5684.3250156896129</v>
      </c>
      <c r="CF103" s="117">
        <f t="shared" ca="1" si="122"/>
        <v>6149.2968178753554</v>
      </c>
      <c r="CG103" s="117">
        <f t="shared" ca="1" si="122"/>
        <v>0</v>
      </c>
      <c r="CH103" s="117">
        <f t="shared" ca="1" si="116"/>
        <v>3</v>
      </c>
      <c r="CI103" s="117">
        <f t="shared" ca="1" si="117"/>
        <v>16452.750516172404</v>
      </c>
      <c r="CJ103" s="127" cm="1">
        <f t="array" aca="1" ref="CJ103" ca="1">IFERROR(AVERAGE(IF(CD103:CG103&gt;1,CD103:CG103)),0)</f>
        <v>5484.2501720574683</v>
      </c>
      <c r="CK103" s="127">
        <f ca="1">CJ103+(COUNTIFS($CJ$74:$CJ103,CJ103)-1)*0.00001</f>
        <v>5484.2501720574683</v>
      </c>
      <c r="CL103" s="127">
        <f t="shared" ca="1" si="123"/>
        <v>4902.716609069691</v>
      </c>
      <c r="CM103" s="140">
        <f t="shared" ca="1" si="124"/>
        <v>33</v>
      </c>
      <c r="CN103" s="120" t="str">
        <f t="shared" ca="1" si="125"/>
        <v>LIMAY</v>
      </c>
      <c r="CO103" s="113"/>
      <c r="CP103" s="113"/>
      <c r="CQ103" s="113"/>
      <c r="CR103" s="115"/>
      <c r="CT103" s="117">
        <f ca="1">'ANVA-MDS Sin Fung.'!CI103+'ANVA-MDS Con Fung.'!CI103</f>
        <v>16452.750516172404</v>
      </c>
      <c r="CU103" s="115"/>
      <c r="CV103" s="115"/>
    </row>
    <row r="104" spans="1:100" ht="12.75" customHeight="1" x14ac:dyDescent="0.25">
      <c r="A104" s="210">
        <v>2</v>
      </c>
      <c r="K104" s="101">
        <f t="shared" si="126"/>
        <v>31</v>
      </c>
      <c r="L104" s="125" t="str">
        <f t="shared" ca="1" si="118"/>
        <v>610 BAGUETTE</v>
      </c>
      <c r="M104" s="126">
        <f t="shared" ca="1" si="119"/>
        <v>4888.5266272708859</v>
      </c>
      <c r="N104" s="126" t="str">
        <f t="shared" ca="1" si="131"/>
        <v>s</v>
      </c>
      <c r="O104" s="126" t="str">
        <f t="shared" ca="1" si="131"/>
        <v>ns</v>
      </c>
      <c r="P104" s="126" t="str">
        <f t="shared" ca="1" si="131"/>
        <v>ns</v>
      </c>
      <c r="Q104" s="126" t="str">
        <f t="shared" ca="1" si="131"/>
        <v>ns</v>
      </c>
      <c r="R104" s="126" t="str">
        <f t="shared" ca="1" si="131"/>
        <v>ns</v>
      </c>
      <c r="S104" s="126" t="str">
        <f t="shared" ca="1" si="131"/>
        <v>ns</v>
      </c>
      <c r="T104" s="126" t="str">
        <f t="shared" ca="1" si="131"/>
        <v>ns</v>
      </c>
      <c r="U104" s="126" t="str">
        <f t="shared" ca="1" si="131"/>
        <v>ns</v>
      </c>
      <c r="V104" s="126" t="str">
        <f t="shared" ca="1" si="131"/>
        <v>ns</v>
      </c>
      <c r="W104" s="126" t="str">
        <f t="shared" ca="1" si="131"/>
        <v>ns</v>
      </c>
      <c r="X104" s="126" t="str">
        <f t="shared" ca="1" si="131"/>
        <v>ns</v>
      </c>
      <c r="Y104" s="126" t="str">
        <f t="shared" ca="1" si="131"/>
        <v>ns</v>
      </c>
      <c r="Z104" s="126" t="str">
        <f t="shared" ca="1" si="131"/>
        <v>ns</v>
      </c>
      <c r="AA104" s="126" t="str">
        <f t="shared" ca="1" si="131"/>
        <v>ns</v>
      </c>
      <c r="AB104" s="126" t="str">
        <f t="shared" ca="1" si="131"/>
        <v>ns</v>
      </c>
      <c r="AC104" s="126" t="str">
        <f t="shared" ca="1" si="131"/>
        <v>ns</v>
      </c>
      <c r="AD104" s="126" t="str">
        <f t="shared" ca="1" si="128"/>
        <v>ns</v>
      </c>
      <c r="AE104" s="126" t="str">
        <f t="shared" ca="1" si="128"/>
        <v>ns</v>
      </c>
      <c r="AF104" s="126" t="str">
        <f t="shared" ca="1" si="128"/>
        <v>ns</v>
      </c>
      <c r="AG104" s="126" t="str">
        <f t="shared" ca="1" si="128"/>
        <v>ns</v>
      </c>
      <c r="AH104" s="126" t="str">
        <f t="shared" ca="1" si="128"/>
        <v>ns</v>
      </c>
      <c r="AI104" s="126" t="str">
        <f t="shared" ca="1" si="128"/>
        <v>ns</v>
      </c>
      <c r="AJ104" s="126" t="str">
        <f t="shared" ca="1" si="128"/>
        <v>ns</v>
      </c>
      <c r="AK104" s="126" t="str">
        <f t="shared" ca="1" si="128"/>
        <v>ns</v>
      </c>
      <c r="AL104" s="126" t="str">
        <f t="shared" ca="1" si="128"/>
        <v>ns</v>
      </c>
      <c r="AM104" s="126" t="str">
        <f t="shared" ca="1" si="128"/>
        <v>ns</v>
      </c>
      <c r="AN104" s="126" t="str">
        <f t="shared" ca="1" si="128"/>
        <v>ns</v>
      </c>
      <c r="AO104" s="126" t="str">
        <f t="shared" ca="1" si="128"/>
        <v>ns</v>
      </c>
      <c r="AP104" s="126" t="str">
        <f t="shared" ca="1" si="128"/>
        <v>ns</v>
      </c>
      <c r="AQ104" s="126" t="str">
        <f t="shared" ca="1" si="128"/>
        <v>ns</v>
      </c>
      <c r="AR104" s="126" t="str">
        <f t="shared" ca="1" si="128"/>
        <v>ns</v>
      </c>
      <c r="AS104" s="126" t="str">
        <f t="shared" si="128"/>
        <v/>
      </c>
      <c r="AT104" s="126" t="str">
        <f t="shared" si="129"/>
        <v/>
      </c>
      <c r="AU104" s="126" t="str">
        <f t="shared" si="129"/>
        <v/>
      </c>
      <c r="AV104" s="126" t="str">
        <f t="shared" si="129"/>
        <v/>
      </c>
      <c r="AW104" s="126" t="str">
        <f t="shared" si="129"/>
        <v/>
      </c>
      <c r="AX104" s="126" t="str">
        <f t="shared" si="129"/>
        <v/>
      </c>
      <c r="AY104" s="126" t="str">
        <f t="shared" si="129"/>
        <v/>
      </c>
      <c r="AZ104" s="126" t="str">
        <f t="shared" si="129"/>
        <v/>
      </c>
      <c r="BA104" s="126" t="str">
        <f t="shared" si="129"/>
        <v/>
      </c>
      <c r="BB104" s="126" t="str">
        <f t="shared" si="129"/>
        <v/>
      </c>
      <c r="BC104" s="126" t="str">
        <f t="shared" si="129"/>
        <v/>
      </c>
      <c r="BD104" s="126" t="str">
        <f t="shared" si="129"/>
        <v/>
      </c>
      <c r="BE104" s="126" t="str">
        <f t="shared" si="129"/>
        <v/>
      </c>
      <c r="BF104" s="126" t="str">
        <f t="shared" si="129"/>
        <v/>
      </c>
      <c r="BG104" s="126" t="str">
        <f t="shared" si="129"/>
        <v/>
      </c>
      <c r="BH104" s="126" t="str">
        <f t="shared" si="129"/>
        <v/>
      </c>
      <c r="BI104" s="126" t="str">
        <f t="shared" si="129"/>
        <v/>
      </c>
      <c r="BJ104" s="126" t="str">
        <f t="shared" si="130"/>
        <v/>
      </c>
      <c r="BK104" s="126" t="str">
        <f t="shared" si="130"/>
        <v/>
      </c>
      <c r="BL104" s="126" t="str">
        <f t="shared" si="130"/>
        <v/>
      </c>
      <c r="BM104" s="126" t="str">
        <f t="shared" si="130"/>
        <v/>
      </c>
      <c r="BN104" s="126" t="str">
        <f t="shared" si="130"/>
        <v/>
      </c>
      <c r="BO104" s="126" t="str">
        <f t="shared" si="130"/>
        <v/>
      </c>
      <c r="BP104" s="126" t="str">
        <f t="shared" si="130"/>
        <v/>
      </c>
      <c r="BQ104" s="126" t="str">
        <f t="shared" si="130"/>
        <v/>
      </c>
      <c r="BR104" s="126" t="str">
        <f t="shared" si="130"/>
        <v/>
      </c>
      <c r="BS104" s="126" t="str">
        <f t="shared" si="130"/>
        <v/>
      </c>
      <c r="BT104" s="126" t="str">
        <f t="shared" si="130"/>
        <v/>
      </c>
      <c r="BU104" s="126" t="str">
        <f t="shared" si="130"/>
        <v/>
      </c>
      <c r="BV104" s="194"/>
      <c r="BW104" s="194"/>
      <c r="BX104" s="194"/>
      <c r="BY104" s="3"/>
      <c r="BZ104" s="116" t="s">
        <v>266</v>
      </c>
      <c r="CA104" s="118" t="s">
        <v>95</v>
      </c>
      <c r="CB104" s="113">
        <f t="shared" si="121"/>
        <v>31</v>
      </c>
      <c r="CC104" s="116" t="str">
        <f t="shared" ca="1" si="114"/>
        <v>LG MORO</v>
      </c>
      <c r="CD104" s="117">
        <f t="shared" ca="1" si="122"/>
        <v>5028.3124670373354</v>
      </c>
      <c r="CE104" s="117">
        <f t="shared" ca="1" si="122"/>
        <v>6617.8484852194888</v>
      </c>
      <c r="CF104" s="117">
        <f t="shared" ca="1" si="122"/>
        <v>4804.8965120010398</v>
      </c>
      <c r="CG104" s="117">
        <f t="shared" ca="1" si="122"/>
        <v>0</v>
      </c>
      <c r="CH104" s="117">
        <f t="shared" ca="1" si="116"/>
        <v>3</v>
      </c>
      <c r="CI104" s="117">
        <f t="shared" ca="1" si="117"/>
        <v>16451.057464257865</v>
      </c>
      <c r="CJ104" s="127" cm="1">
        <f t="array" aca="1" ref="CJ104" ca="1">IFERROR(AVERAGE(IF(CD104:CG104&gt;1,CD104:CG104)),0)</f>
        <v>5483.685821419288</v>
      </c>
      <c r="CK104" s="127">
        <f ca="1">CJ104+(COUNTIFS($CJ$74:$CJ104,CJ104)-1)*0.00001</f>
        <v>5483.685821419288</v>
      </c>
      <c r="CL104" s="127">
        <f t="shared" ca="1" si="123"/>
        <v>4888.5266272708859</v>
      </c>
      <c r="CM104" s="140">
        <f t="shared" ca="1" si="124"/>
        <v>2</v>
      </c>
      <c r="CN104" s="120" t="str">
        <f t="shared" ca="1" si="125"/>
        <v>610 BAGUETTE</v>
      </c>
      <c r="CO104" s="113"/>
      <c r="CP104" s="113"/>
      <c r="CQ104" s="113"/>
      <c r="CR104" s="115"/>
      <c r="CT104" s="117">
        <f ca="1">'ANVA-MDS Sin Fung.'!CI104+'ANVA-MDS Con Fung.'!CI104</f>
        <v>16451.057464257865</v>
      </c>
      <c r="CU104" s="115"/>
      <c r="CV104" s="115"/>
    </row>
    <row r="105" spans="1:100" ht="12.75" customHeight="1" x14ac:dyDescent="0.25">
      <c r="A105" s="210">
        <v>2</v>
      </c>
      <c r="K105" s="101">
        <f t="shared" si="126"/>
        <v>32</v>
      </c>
      <c r="L105" s="125" t="str">
        <f t="shared" ca="1" si="118"/>
        <v>BUCK COLIHUE</v>
      </c>
      <c r="M105" s="126">
        <f t="shared" ca="1" si="119"/>
        <v>4859.1981113552783</v>
      </c>
      <c r="N105" s="126" t="str">
        <f t="shared" ca="1" si="131"/>
        <v>s</v>
      </c>
      <c r="O105" s="126" t="str">
        <f t="shared" ca="1" si="131"/>
        <v>ns</v>
      </c>
      <c r="P105" s="126" t="str">
        <f t="shared" ca="1" si="131"/>
        <v>ns</v>
      </c>
      <c r="Q105" s="126" t="str">
        <f t="shared" ca="1" si="131"/>
        <v>ns</v>
      </c>
      <c r="R105" s="126" t="str">
        <f t="shared" ca="1" si="131"/>
        <v>ns</v>
      </c>
      <c r="S105" s="126" t="str">
        <f t="shared" ca="1" si="131"/>
        <v>ns</v>
      </c>
      <c r="T105" s="126" t="str">
        <f t="shared" ca="1" si="131"/>
        <v>ns</v>
      </c>
      <c r="U105" s="126" t="str">
        <f t="shared" ca="1" si="131"/>
        <v>ns</v>
      </c>
      <c r="V105" s="126" t="str">
        <f t="shared" ca="1" si="131"/>
        <v>ns</v>
      </c>
      <c r="W105" s="126" t="str">
        <f t="shared" ca="1" si="131"/>
        <v>ns</v>
      </c>
      <c r="X105" s="126" t="str">
        <f t="shared" ca="1" si="131"/>
        <v>ns</v>
      </c>
      <c r="Y105" s="126" t="str">
        <f t="shared" ca="1" si="131"/>
        <v>ns</v>
      </c>
      <c r="Z105" s="126" t="str">
        <f t="shared" ca="1" si="131"/>
        <v>ns</v>
      </c>
      <c r="AA105" s="126" t="str">
        <f t="shared" ca="1" si="131"/>
        <v>ns</v>
      </c>
      <c r="AB105" s="126" t="str">
        <f t="shared" ca="1" si="131"/>
        <v>ns</v>
      </c>
      <c r="AC105" s="126" t="str">
        <f t="shared" ca="1" si="131"/>
        <v>ns</v>
      </c>
      <c r="AD105" s="126" t="str">
        <f t="shared" ref="AD105:AS120" ca="1" si="132">IF(AD$5&gt;$K105,"",IF($L105=0,"",IF($G$9&gt;$H$9,"ns",IF(ABS($M105-INDEX($CL$74:$CL$133,AD$5,1))&gt;$B$91,"s","ns"))))</f>
        <v>ns</v>
      </c>
      <c r="AE105" s="126" t="str">
        <f t="shared" ca="1" si="132"/>
        <v>ns</v>
      </c>
      <c r="AF105" s="126" t="str">
        <f t="shared" ca="1" si="132"/>
        <v>ns</v>
      </c>
      <c r="AG105" s="126" t="str">
        <f t="shared" ca="1" si="132"/>
        <v>ns</v>
      </c>
      <c r="AH105" s="126" t="str">
        <f t="shared" ca="1" si="132"/>
        <v>ns</v>
      </c>
      <c r="AI105" s="126" t="str">
        <f t="shared" ca="1" si="132"/>
        <v>ns</v>
      </c>
      <c r="AJ105" s="126" t="str">
        <f t="shared" ca="1" si="132"/>
        <v>ns</v>
      </c>
      <c r="AK105" s="126" t="str">
        <f t="shared" ca="1" si="132"/>
        <v>ns</v>
      </c>
      <c r="AL105" s="126" t="str">
        <f t="shared" ca="1" si="132"/>
        <v>ns</v>
      </c>
      <c r="AM105" s="126" t="str">
        <f t="shared" ca="1" si="132"/>
        <v>ns</v>
      </c>
      <c r="AN105" s="126" t="str">
        <f t="shared" ca="1" si="132"/>
        <v>ns</v>
      </c>
      <c r="AO105" s="126" t="str">
        <f t="shared" ca="1" si="132"/>
        <v>ns</v>
      </c>
      <c r="AP105" s="126" t="str">
        <f t="shared" ca="1" si="132"/>
        <v>ns</v>
      </c>
      <c r="AQ105" s="126" t="str">
        <f t="shared" ca="1" si="132"/>
        <v>ns</v>
      </c>
      <c r="AR105" s="126" t="str">
        <f t="shared" ca="1" si="132"/>
        <v>ns</v>
      </c>
      <c r="AS105" s="126" t="str">
        <f t="shared" ca="1" si="132"/>
        <v>ns</v>
      </c>
      <c r="AT105" s="126" t="str">
        <f t="shared" ref="AT105:BI120" si="133">IF(AT$5&gt;$K105,"",IF($L105=0,"",IF($G$9&gt;$H$9,"ns",IF(ABS($M105-INDEX($CL$74:$CL$133,AT$5,1))&gt;$B$91,"s","ns"))))</f>
        <v/>
      </c>
      <c r="AU105" s="126" t="str">
        <f t="shared" si="133"/>
        <v/>
      </c>
      <c r="AV105" s="126" t="str">
        <f t="shared" si="133"/>
        <v/>
      </c>
      <c r="AW105" s="126" t="str">
        <f t="shared" si="133"/>
        <v/>
      </c>
      <c r="AX105" s="126" t="str">
        <f t="shared" si="133"/>
        <v/>
      </c>
      <c r="AY105" s="126" t="str">
        <f t="shared" si="133"/>
        <v/>
      </c>
      <c r="AZ105" s="126" t="str">
        <f t="shared" si="133"/>
        <v/>
      </c>
      <c r="BA105" s="126" t="str">
        <f t="shared" si="133"/>
        <v/>
      </c>
      <c r="BB105" s="126" t="str">
        <f t="shared" si="133"/>
        <v/>
      </c>
      <c r="BC105" s="126" t="str">
        <f t="shared" si="133"/>
        <v/>
      </c>
      <c r="BD105" s="126" t="str">
        <f t="shared" si="133"/>
        <v/>
      </c>
      <c r="BE105" s="126" t="str">
        <f t="shared" si="133"/>
        <v/>
      </c>
      <c r="BF105" s="126" t="str">
        <f t="shared" si="133"/>
        <v/>
      </c>
      <c r="BG105" s="126" t="str">
        <f t="shared" si="133"/>
        <v/>
      </c>
      <c r="BH105" s="126" t="str">
        <f t="shared" si="133"/>
        <v/>
      </c>
      <c r="BI105" s="126" t="str">
        <f t="shared" si="133"/>
        <v/>
      </c>
      <c r="BJ105" s="126" t="str">
        <f t="shared" ref="BJ105:BU120" si="134">IF(BJ$5&gt;$K105,"",IF($L105=0,"",IF($G$9&gt;$H$9,"ns",IF(ABS($M105-INDEX($CL$74:$CL$133,BJ$5,1))&gt;$B$91,"s","ns"))))</f>
        <v/>
      </c>
      <c r="BK105" s="126" t="str">
        <f t="shared" si="134"/>
        <v/>
      </c>
      <c r="BL105" s="126" t="str">
        <f t="shared" si="134"/>
        <v/>
      </c>
      <c r="BM105" s="126" t="str">
        <f t="shared" si="134"/>
        <v/>
      </c>
      <c r="BN105" s="126" t="str">
        <f t="shared" si="134"/>
        <v/>
      </c>
      <c r="BO105" s="126" t="str">
        <f t="shared" si="134"/>
        <v/>
      </c>
      <c r="BP105" s="126" t="str">
        <f t="shared" si="134"/>
        <v/>
      </c>
      <c r="BQ105" s="126" t="str">
        <f t="shared" si="134"/>
        <v/>
      </c>
      <c r="BR105" s="126" t="str">
        <f t="shared" si="134"/>
        <v/>
      </c>
      <c r="BS105" s="126" t="str">
        <f t="shared" si="134"/>
        <v/>
      </c>
      <c r="BT105" s="126" t="str">
        <f t="shared" si="134"/>
        <v/>
      </c>
      <c r="BU105" s="126" t="str">
        <f t="shared" si="134"/>
        <v/>
      </c>
      <c r="BV105" s="194"/>
      <c r="BW105" s="194"/>
      <c r="BX105" s="194"/>
      <c r="BY105" s="3"/>
      <c r="BZ105" s="116" t="s">
        <v>266</v>
      </c>
      <c r="CA105" s="118" t="s">
        <v>95</v>
      </c>
      <c r="CB105" s="113">
        <f t="shared" si="121"/>
        <v>32</v>
      </c>
      <c r="CC105" s="116" t="str">
        <f t="shared" ca="1" si="114"/>
        <v>LG TOBIANO</v>
      </c>
      <c r="CD105" s="117">
        <f t="shared" ca="1" si="122"/>
        <v>4729.2920858760808</v>
      </c>
      <c r="CE105" s="117">
        <f t="shared" ca="1" si="122"/>
        <v>4962.8424634666417</v>
      </c>
      <c r="CF105" s="117">
        <f t="shared" ca="1" si="122"/>
        <v>4844.9254471567065</v>
      </c>
      <c r="CG105" s="117">
        <f t="shared" ca="1" si="122"/>
        <v>0</v>
      </c>
      <c r="CH105" s="117">
        <f t="shared" ca="1" si="116"/>
        <v>3</v>
      </c>
      <c r="CI105" s="117">
        <f t="shared" ca="1" si="117"/>
        <v>14537.059996499429</v>
      </c>
      <c r="CJ105" s="127" cm="1">
        <f t="array" aca="1" ref="CJ105" ca="1">IFERROR(AVERAGE(IF(CD105:CG105&gt;1,CD105:CG105)),0)</f>
        <v>4845.6866654998094</v>
      </c>
      <c r="CK105" s="127">
        <f ca="1">CJ105+(COUNTIFS($CJ$74:$CJ105,CJ105)-1)*0.00001</f>
        <v>4845.6866654998094</v>
      </c>
      <c r="CL105" s="127">
        <f t="shared" ca="1" si="123"/>
        <v>4859.1981113552783</v>
      </c>
      <c r="CM105" s="140">
        <f t="shared" ca="1" si="124"/>
        <v>16</v>
      </c>
      <c r="CN105" s="120" t="str">
        <f t="shared" ca="1" si="125"/>
        <v>BUCK COLIHUE</v>
      </c>
      <c r="CO105" s="113"/>
      <c r="CP105" s="113"/>
      <c r="CQ105" s="113"/>
      <c r="CR105" s="115"/>
      <c r="CT105" s="117">
        <f ca="1">'ANVA-MDS Sin Fung.'!CI105+'ANVA-MDS Con Fung.'!CI105</f>
        <v>14537.059996499429</v>
      </c>
      <c r="CU105" s="115"/>
      <c r="CV105" s="115"/>
    </row>
    <row r="106" spans="1:100" ht="12.75" customHeight="1" x14ac:dyDescent="0.25">
      <c r="A106" s="210">
        <v>2</v>
      </c>
      <c r="K106" s="101">
        <f t="shared" si="126"/>
        <v>33</v>
      </c>
      <c r="L106" s="125" t="str">
        <f t="shared" ca="1" si="118"/>
        <v>LG TOBIANO</v>
      </c>
      <c r="M106" s="126">
        <f t="shared" ca="1" si="119"/>
        <v>4845.6866654998094</v>
      </c>
      <c r="N106" s="126" t="str">
        <f t="shared" ca="1" si="131"/>
        <v>s</v>
      </c>
      <c r="O106" s="126" t="str">
        <f t="shared" ca="1" si="131"/>
        <v>ns</v>
      </c>
      <c r="P106" s="126" t="str">
        <f t="shared" ca="1" si="131"/>
        <v>ns</v>
      </c>
      <c r="Q106" s="126" t="str">
        <f t="shared" ca="1" si="131"/>
        <v>ns</v>
      </c>
      <c r="R106" s="126" t="str">
        <f t="shared" ca="1" si="131"/>
        <v>ns</v>
      </c>
      <c r="S106" s="126" t="str">
        <f t="shared" ca="1" si="131"/>
        <v>ns</v>
      </c>
      <c r="T106" s="126" t="str">
        <f t="shared" ca="1" si="131"/>
        <v>ns</v>
      </c>
      <c r="U106" s="126" t="str">
        <f t="shared" ca="1" si="131"/>
        <v>ns</v>
      </c>
      <c r="V106" s="126" t="str">
        <f t="shared" ca="1" si="131"/>
        <v>ns</v>
      </c>
      <c r="W106" s="126" t="str">
        <f t="shared" ca="1" si="131"/>
        <v>ns</v>
      </c>
      <c r="X106" s="126" t="str">
        <f t="shared" ca="1" si="131"/>
        <v>ns</v>
      </c>
      <c r="Y106" s="126" t="str">
        <f t="shared" ca="1" si="131"/>
        <v>ns</v>
      </c>
      <c r="Z106" s="126" t="str">
        <f t="shared" ca="1" si="131"/>
        <v>ns</v>
      </c>
      <c r="AA106" s="126" t="str">
        <f t="shared" ca="1" si="131"/>
        <v>ns</v>
      </c>
      <c r="AB106" s="126" t="str">
        <f t="shared" ca="1" si="131"/>
        <v>ns</v>
      </c>
      <c r="AC106" s="126" t="str">
        <f t="shared" ref="AC106:AR121" ca="1" si="135">IF(AC$5&gt;$K106,"",IF($L106=0,"",IF($G$9&gt;$H$9,"ns",IF(ABS($M106-INDEX($CL$74:$CL$133,AC$5,1))&gt;$B$91,"s","ns"))))</f>
        <v>ns</v>
      </c>
      <c r="AD106" s="126" t="str">
        <f t="shared" ca="1" si="132"/>
        <v>ns</v>
      </c>
      <c r="AE106" s="126" t="str">
        <f t="shared" ca="1" si="132"/>
        <v>ns</v>
      </c>
      <c r="AF106" s="126" t="str">
        <f t="shared" ca="1" si="132"/>
        <v>ns</v>
      </c>
      <c r="AG106" s="126" t="str">
        <f t="shared" ca="1" si="132"/>
        <v>ns</v>
      </c>
      <c r="AH106" s="126" t="str">
        <f t="shared" ca="1" si="132"/>
        <v>ns</v>
      </c>
      <c r="AI106" s="126" t="str">
        <f t="shared" ca="1" si="132"/>
        <v>ns</v>
      </c>
      <c r="AJ106" s="126" t="str">
        <f t="shared" ca="1" si="132"/>
        <v>ns</v>
      </c>
      <c r="AK106" s="126" t="str">
        <f t="shared" ca="1" si="132"/>
        <v>ns</v>
      </c>
      <c r="AL106" s="126" t="str">
        <f t="shared" ca="1" si="132"/>
        <v>ns</v>
      </c>
      <c r="AM106" s="126" t="str">
        <f t="shared" ca="1" si="132"/>
        <v>ns</v>
      </c>
      <c r="AN106" s="126" t="str">
        <f t="shared" ca="1" si="132"/>
        <v>ns</v>
      </c>
      <c r="AO106" s="126" t="str">
        <f t="shared" ca="1" si="132"/>
        <v>ns</v>
      </c>
      <c r="AP106" s="126" t="str">
        <f t="shared" ca="1" si="132"/>
        <v>ns</v>
      </c>
      <c r="AQ106" s="126" t="str">
        <f t="shared" ca="1" si="132"/>
        <v>ns</v>
      </c>
      <c r="AR106" s="126" t="str">
        <f t="shared" ca="1" si="132"/>
        <v>ns</v>
      </c>
      <c r="AS106" s="126" t="str">
        <f t="shared" ca="1" si="132"/>
        <v>ns</v>
      </c>
      <c r="AT106" s="126" t="str">
        <f t="shared" ca="1" si="133"/>
        <v>ns</v>
      </c>
      <c r="AU106" s="126" t="str">
        <f t="shared" si="133"/>
        <v/>
      </c>
      <c r="AV106" s="126" t="str">
        <f t="shared" si="133"/>
        <v/>
      </c>
      <c r="AW106" s="126" t="str">
        <f t="shared" si="133"/>
        <v/>
      </c>
      <c r="AX106" s="126" t="str">
        <f t="shared" si="133"/>
        <v/>
      </c>
      <c r="AY106" s="126" t="str">
        <f t="shared" si="133"/>
        <v/>
      </c>
      <c r="AZ106" s="126" t="str">
        <f t="shared" si="133"/>
        <v/>
      </c>
      <c r="BA106" s="126" t="str">
        <f t="shared" si="133"/>
        <v/>
      </c>
      <c r="BB106" s="126" t="str">
        <f t="shared" si="133"/>
        <v/>
      </c>
      <c r="BC106" s="126" t="str">
        <f t="shared" si="133"/>
        <v/>
      </c>
      <c r="BD106" s="126" t="str">
        <f t="shared" si="133"/>
        <v/>
      </c>
      <c r="BE106" s="126" t="str">
        <f t="shared" si="133"/>
        <v/>
      </c>
      <c r="BF106" s="126" t="str">
        <f t="shared" si="133"/>
        <v/>
      </c>
      <c r="BG106" s="126" t="str">
        <f t="shared" si="133"/>
        <v/>
      </c>
      <c r="BH106" s="126" t="str">
        <f t="shared" si="133"/>
        <v/>
      </c>
      <c r="BI106" s="126" t="str">
        <f t="shared" si="133"/>
        <v/>
      </c>
      <c r="BJ106" s="126" t="str">
        <f t="shared" si="134"/>
        <v/>
      </c>
      <c r="BK106" s="126" t="str">
        <f t="shared" si="134"/>
        <v/>
      </c>
      <c r="BL106" s="126" t="str">
        <f t="shared" si="134"/>
        <v/>
      </c>
      <c r="BM106" s="126" t="str">
        <f t="shared" si="134"/>
        <v/>
      </c>
      <c r="BN106" s="126" t="str">
        <f t="shared" si="134"/>
        <v/>
      </c>
      <c r="BO106" s="126" t="str">
        <f t="shared" si="134"/>
        <v/>
      </c>
      <c r="BP106" s="126" t="str">
        <f t="shared" si="134"/>
        <v/>
      </c>
      <c r="BQ106" s="126" t="str">
        <f t="shared" si="134"/>
        <v/>
      </c>
      <c r="BR106" s="126" t="str">
        <f t="shared" si="134"/>
        <v/>
      </c>
      <c r="BS106" s="126" t="str">
        <f t="shared" si="134"/>
        <v/>
      </c>
      <c r="BT106" s="126" t="str">
        <f t="shared" si="134"/>
        <v/>
      </c>
      <c r="BU106" s="126" t="str">
        <f t="shared" si="134"/>
        <v/>
      </c>
      <c r="BV106" s="194"/>
      <c r="BW106" s="194"/>
      <c r="BX106" s="194"/>
      <c r="BZ106" s="116" t="s">
        <v>266</v>
      </c>
      <c r="CA106" s="118" t="s">
        <v>95</v>
      </c>
      <c r="CB106" s="113">
        <f t="shared" si="121"/>
        <v>33</v>
      </c>
      <c r="CC106" s="116" t="str">
        <f t="shared" ca="1" si="114"/>
        <v>LIMAY</v>
      </c>
      <c r="CD106" s="117">
        <f t="shared" ca="1" si="122"/>
        <v>5234.6030907077429</v>
      </c>
      <c r="CE106" s="117">
        <f t="shared" ca="1" si="122"/>
        <v>4946.8031946327383</v>
      </c>
      <c r="CF106" s="117">
        <f t="shared" ca="1" si="122"/>
        <v>4526.7435418685909</v>
      </c>
      <c r="CG106" s="117">
        <f t="shared" ca="1" si="122"/>
        <v>0</v>
      </c>
      <c r="CH106" s="117">
        <f t="shared" ca="1" si="116"/>
        <v>3</v>
      </c>
      <c r="CI106" s="117">
        <f t="shared" ca="1" si="117"/>
        <v>14708.149827209072</v>
      </c>
      <c r="CJ106" s="127" cm="1">
        <f t="array" aca="1" ref="CJ106" ca="1">IFERROR(AVERAGE(IF(CD106:CG106&gt;1,CD106:CG106)),0)</f>
        <v>4902.716609069691</v>
      </c>
      <c r="CK106" s="127">
        <f ca="1">CJ106+(COUNTIFS($CJ$74:$CJ106,CJ106)-1)*0.00001</f>
        <v>4902.716609069691</v>
      </c>
      <c r="CL106" s="127">
        <f t="shared" ca="1" si="123"/>
        <v>4845.6866654998094</v>
      </c>
      <c r="CM106" s="140">
        <f t="shared" ca="1" si="124"/>
        <v>32</v>
      </c>
      <c r="CN106" s="120" t="str">
        <f t="shared" ca="1" si="125"/>
        <v>LG TOBIANO</v>
      </c>
      <c r="CO106" s="113"/>
      <c r="CP106" s="113"/>
      <c r="CQ106" s="113"/>
      <c r="CR106" s="115"/>
      <c r="CT106" s="117">
        <f ca="1">'ANVA-MDS Sin Fung.'!CI106+'ANVA-MDS Con Fung.'!CI106</f>
        <v>14708.149827209072</v>
      </c>
      <c r="CU106" s="115"/>
      <c r="CV106" s="115"/>
    </row>
    <row r="107" spans="1:100" ht="12.75" customHeight="1" x14ac:dyDescent="0.25">
      <c r="A107" s="210">
        <v>2</v>
      </c>
      <c r="K107" s="101">
        <f t="shared" si="126"/>
        <v>34</v>
      </c>
      <c r="L107" s="125" t="str">
        <f t="shared" ca="1" si="118"/>
        <v>MS INTA BONAERENSE 122</v>
      </c>
      <c r="M107" s="126">
        <f t="shared" ca="1" si="119"/>
        <v>4840.0452082765769</v>
      </c>
      <c r="N107" s="126" t="str">
        <f t="shared" ref="N107:AC122" ca="1" si="136">IF(N$5&gt;$K107,"",IF($L107=0,"",IF($G$9&gt;$H$9,"ns",IF(ABS($M107-INDEX($CL$74:$CL$133,N$5,1))&gt;$B$91,"s","ns"))))</f>
        <v>s</v>
      </c>
      <c r="O107" s="126" t="str">
        <f t="shared" ca="1" si="136"/>
        <v>ns</v>
      </c>
      <c r="P107" s="126" t="str">
        <f t="shared" ca="1" si="136"/>
        <v>ns</v>
      </c>
      <c r="Q107" s="126" t="str">
        <f t="shared" ca="1" si="136"/>
        <v>ns</v>
      </c>
      <c r="R107" s="126" t="str">
        <f t="shared" ca="1" si="136"/>
        <v>ns</v>
      </c>
      <c r="S107" s="126" t="str">
        <f t="shared" ca="1" si="136"/>
        <v>ns</v>
      </c>
      <c r="T107" s="126" t="str">
        <f t="shared" ca="1" si="136"/>
        <v>ns</v>
      </c>
      <c r="U107" s="126" t="str">
        <f t="shared" ca="1" si="136"/>
        <v>ns</v>
      </c>
      <c r="V107" s="126" t="str">
        <f t="shared" ca="1" si="136"/>
        <v>ns</v>
      </c>
      <c r="W107" s="126" t="str">
        <f t="shared" ca="1" si="136"/>
        <v>ns</v>
      </c>
      <c r="X107" s="126" t="str">
        <f t="shared" ca="1" si="136"/>
        <v>ns</v>
      </c>
      <c r="Y107" s="126" t="str">
        <f t="shared" ca="1" si="136"/>
        <v>ns</v>
      </c>
      <c r="Z107" s="126" t="str">
        <f t="shared" ca="1" si="136"/>
        <v>ns</v>
      </c>
      <c r="AA107" s="126" t="str">
        <f t="shared" ca="1" si="136"/>
        <v>ns</v>
      </c>
      <c r="AB107" s="126" t="str">
        <f t="shared" ca="1" si="136"/>
        <v>ns</v>
      </c>
      <c r="AC107" s="126" t="str">
        <f t="shared" ca="1" si="135"/>
        <v>ns</v>
      </c>
      <c r="AD107" s="126" t="str">
        <f t="shared" ca="1" si="132"/>
        <v>ns</v>
      </c>
      <c r="AE107" s="126" t="str">
        <f t="shared" ca="1" si="132"/>
        <v>ns</v>
      </c>
      <c r="AF107" s="126" t="str">
        <f t="shared" ca="1" si="132"/>
        <v>ns</v>
      </c>
      <c r="AG107" s="126" t="str">
        <f t="shared" ca="1" si="132"/>
        <v>ns</v>
      </c>
      <c r="AH107" s="126" t="str">
        <f t="shared" ca="1" si="132"/>
        <v>ns</v>
      </c>
      <c r="AI107" s="126" t="str">
        <f t="shared" ca="1" si="132"/>
        <v>ns</v>
      </c>
      <c r="AJ107" s="126" t="str">
        <f t="shared" ca="1" si="132"/>
        <v>ns</v>
      </c>
      <c r="AK107" s="126" t="str">
        <f t="shared" ca="1" si="132"/>
        <v>ns</v>
      </c>
      <c r="AL107" s="126" t="str">
        <f t="shared" ca="1" si="132"/>
        <v>ns</v>
      </c>
      <c r="AM107" s="126" t="str">
        <f t="shared" ca="1" si="132"/>
        <v>ns</v>
      </c>
      <c r="AN107" s="126" t="str">
        <f t="shared" ca="1" si="132"/>
        <v>ns</v>
      </c>
      <c r="AO107" s="126" t="str">
        <f t="shared" ca="1" si="132"/>
        <v>ns</v>
      </c>
      <c r="AP107" s="126" t="str">
        <f t="shared" ca="1" si="132"/>
        <v>ns</v>
      </c>
      <c r="AQ107" s="126" t="str">
        <f t="shared" ca="1" si="132"/>
        <v>ns</v>
      </c>
      <c r="AR107" s="126" t="str">
        <f t="shared" ca="1" si="132"/>
        <v>ns</v>
      </c>
      <c r="AS107" s="126" t="str">
        <f t="shared" ca="1" si="132"/>
        <v>ns</v>
      </c>
      <c r="AT107" s="126" t="str">
        <f t="shared" ca="1" si="133"/>
        <v>ns</v>
      </c>
      <c r="AU107" s="126" t="str">
        <f t="shared" ca="1" si="133"/>
        <v>ns</v>
      </c>
      <c r="AV107" s="126" t="str">
        <f t="shared" si="133"/>
        <v/>
      </c>
      <c r="AW107" s="126" t="str">
        <f t="shared" si="133"/>
        <v/>
      </c>
      <c r="AX107" s="126" t="str">
        <f t="shared" si="133"/>
        <v/>
      </c>
      <c r="AY107" s="126" t="str">
        <f t="shared" si="133"/>
        <v/>
      </c>
      <c r="AZ107" s="126" t="str">
        <f t="shared" si="133"/>
        <v/>
      </c>
      <c r="BA107" s="126" t="str">
        <f t="shared" si="133"/>
        <v/>
      </c>
      <c r="BB107" s="126" t="str">
        <f t="shared" si="133"/>
        <v/>
      </c>
      <c r="BC107" s="126" t="str">
        <f t="shared" si="133"/>
        <v/>
      </c>
      <c r="BD107" s="126" t="str">
        <f t="shared" si="133"/>
        <v/>
      </c>
      <c r="BE107" s="126" t="str">
        <f t="shared" si="133"/>
        <v/>
      </c>
      <c r="BF107" s="126" t="str">
        <f t="shared" si="133"/>
        <v/>
      </c>
      <c r="BG107" s="126" t="str">
        <f t="shared" si="133"/>
        <v/>
      </c>
      <c r="BH107" s="126" t="str">
        <f t="shared" si="133"/>
        <v/>
      </c>
      <c r="BI107" s="126" t="str">
        <f t="shared" si="133"/>
        <v/>
      </c>
      <c r="BJ107" s="126" t="str">
        <f t="shared" si="134"/>
        <v/>
      </c>
      <c r="BK107" s="126" t="str">
        <f t="shared" si="134"/>
        <v/>
      </c>
      <c r="BL107" s="126" t="str">
        <f t="shared" si="134"/>
        <v/>
      </c>
      <c r="BM107" s="126" t="str">
        <f t="shared" si="134"/>
        <v/>
      </c>
      <c r="BN107" s="126" t="str">
        <f t="shared" si="134"/>
        <v/>
      </c>
      <c r="BO107" s="126" t="str">
        <f t="shared" si="134"/>
        <v/>
      </c>
      <c r="BP107" s="126" t="str">
        <f t="shared" si="134"/>
        <v/>
      </c>
      <c r="BQ107" s="126" t="str">
        <f t="shared" si="134"/>
        <v/>
      </c>
      <c r="BR107" s="126" t="str">
        <f t="shared" si="134"/>
        <v/>
      </c>
      <c r="BS107" s="126" t="str">
        <f t="shared" si="134"/>
        <v/>
      </c>
      <c r="BT107" s="126" t="str">
        <f t="shared" si="134"/>
        <v/>
      </c>
      <c r="BU107" s="126" t="str">
        <f t="shared" si="134"/>
        <v/>
      </c>
      <c r="BV107" s="194"/>
      <c r="BW107" s="194"/>
      <c r="BX107" s="194"/>
      <c r="BZ107" s="116" t="s">
        <v>266</v>
      </c>
      <c r="CA107" s="118" t="s">
        <v>95</v>
      </c>
      <c r="CB107" s="113">
        <f t="shared" si="121"/>
        <v>34</v>
      </c>
      <c r="CC107" s="116" t="str">
        <f t="shared" ca="1" si="114"/>
        <v>MS INTA BONAERENSE 122</v>
      </c>
      <c r="CD107" s="117">
        <f t="shared" ca="1" si="122"/>
        <v>4447.6559536627919</v>
      </c>
      <c r="CE107" s="117">
        <f t="shared" ca="1" si="122"/>
        <v>4856.6193959563579</v>
      </c>
      <c r="CF107" s="117">
        <f t="shared" ca="1" si="122"/>
        <v>5215.8602752105789</v>
      </c>
      <c r="CG107" s="117">
        <f t="shared" ca="1" si="122"/>
        <v>0</v>
      </c>
      <c r="CH107" s="117">
        <f t="shared" ca="1" si="116"/>
        <v>3</v>
      </c>
      <c r="CI107" s="117">
        <f t="shared" ca="1" si="117"/>
        <v>14520.135624829731</v>
      </c>
      <c r="CJ107" s="127" cm="1">
        <f t="array" aca="1" ref="CJ107" ca="1">IFERROR(AVERAGE(IF(CD107:CG107&gt;1,CD107:CG107)),0)</f>
        <v>4840.0452082765769</v>
      </c>
      <c r="CK107" s="127">
        <f ca="1">CJ107+(COUNTIFS($CJ$74:$CJ107,CJ107)-1)*0.00001</f>
        <v>4840.0452082765769</v>
      </c>
      <c r="CL107" s="127">
        <f t="shared" ca="1" si="123"/>
        <v>4840.0452082765769</v>
      </c>
      <c r="CM107" s="140">
        <f t="shared" ca="1" si="124"/>
        <v>34</v>
      </c>
      <c r="CN107" s="120" t="str">
        <f t="shared" ca="1" si="125"/>
        <v>MS INTA BONAERENSE 122</v>
      </c>
      <c r="CO107" s="113"/>
      <c r="CP107" s="113"/>
      <c r="CQ107" s="113"/>
      <c r="CR107" s="115"/>
      <c r="CT107" s="117">
        <f ca="1">'ANVA-MDS Sin Fung.'!CI107+'ANVA-MDS Con Fung.'!CI107</f>
        <v>14520.135624829731</v>
      </c>
      <c r="CU107" s="115"/>
      <c r="CV107" s="115"/>
    </row>
    <row r="108" spans="1:100" ht="12.75" customHeight="1" x14ac:dyDescent="0.25">
      <c r="A108" s="210">
        <v>2</v>
      </c>
      <c r="K108" s="101">
        <f t="shared" si="126"/>
        <v>35</v>
      </c>
      <c r="L108" s="125" t="str">
        <f t="shared" ca="1" si="118"/>
        <v>ARAUCARIA</v>
      </c>
      <c r="M108" s="126">
        <f t="shared" ca="1" si="119"/>
        <v>4745.9352750696307</v>
      </c>
      <c r="N108" s="126" t="str">
        <f t="shared" ca="1" si="136"/>
        <v>s</v>
      </c>
      <c r="O108" s="126" t="str">
        <f t="shared" ca="1" si="136"/>
        <v>ns</v>
      </c>
      <c r="P108" s="126" t="str">
        <f t="shared" ca="1" si="136"/>
        <v>ns</v>
      </c>
      <c r="Q108" s="126" t="str">
        <f t="shared" ca="1" si="136"/>
        <v>ns</v>
      </c>
      <c r="R108" s="126" t="str">
        <f t="shared" ca="1" si="136"/>
        <v>ns</v>
      </c>
      <c r="S108" s="126" t="str">
        <f t="shared" ca="1" si="136"/>
        <v>ns</v>
      </c>
      <c r="T108" s="126" t="str">
        <f t="shared" ca="1" si="136"/>
        <v>ns</v>
      </c>
      <c r="U108" s="126" t="str">
        <f t="shared" ca="1" si="136"/>
        <v>ns</v>
      </c>
      <c r="V108" s="126" t="str">
        <f t="shared" ca="1" si="136"/>
        <v>ns</v>
      </c>
      <c r="W108" s="126" t="str">
        <f t="shared" ca="1" si="136"/>
        <v>ns</v>
      </c>
      <c r="X108" s="126" t="str">
        <f t="shared" ca="1" si="136"/>
        <v>ns</v>
      </c>
      <c r="Y108" s="126" t="str">
        <f t="shared" ca="1" si="136"/>
        <v>ns</v>
      </c>
      <c r="Z108" s="126" t="str">
        <f t="shared" ca="1" si="136"/>
        <v>ns</v>
      </c>
      <c r="AA108" s="126" t="str">
        <f t="shared" ca="1" si="136"/>
        <v>ns</v>
      </c>
      <c r="AB108" s="126" t="str">
        <f t="shared" ca="1" si="136"/>
        <v>ns</v>
      </c>
      <c r="AC108" s="126" t="str">
        <f t="shared" ca="1" si="135"/>
        <v>ns</v>
      </c>
      <c r="AD108" s="126" t="str">
        <f t="shared" ca="1" si="132"/>
        <v>ns</v>
      </c>
      <c r="AE108" s="126" t="str">
        <f t="shared" ca="1" si="132"/>
        <v>ns</v>
      </c>
      <c r="AF108" s="126" t="str">
        <f t="shared" ca="1" si="132"/>
        <v>ns</v>
      </c>
      <c r="AG108" s="126" t="str">
        <f t="shared" ca="1" si="132"/>
        <v>ns</v>
      </c>
      <c r="AH108" s="126" t="str">
        <f t="shared" ca="1" si="132"/>
        <v>ns</v>
      </c>
      <c r="AI108" s="126" t="str">
        <f t="shared" ca="1" si="132"/>
        <v>ns</v>
      </c>
      <c r="AJ108" s="126" t="str">
        <f t="shared" ca="1" si="132"/>
        <v>ns</v>
      </c>
      <c r="AK108" s="126" t="str">
        <f t="shared" ca="1" si="132"/>
        <v>ns</v>
      </c>
      <c r="AL108" s="126" t="str">
        <f t="shared" ca="1" si="132"/>
        <v>ns</v>
      </c>
      <c r="AM108" s="126" t="str">
        <f t="shared" ca="1" si="132"/>
        <v>ns</v>
      </c>
      <c r="AN108" s="126" t="str">
        <f t="shared" ca="1" si="132"/>
        <v>ns</v>
      </c>
      <c r="AO108" s="126" t="str">
        <f t="shared" ca="1" si="132"/>
        <v>ns</v>
      </c>
      <c r="AP108" s="126" t="str">
        <f t="shared" ca="1" si="132"/>
        <v>ns</v>
      </c>
      <c r="AQ108" s="126" t="str">
        <f t="shared" ca="1" si="132"/>
        <v>ns</v>
      </c>
      <c r="AR108" s="126" t="str">
        <f t="shared" ca="1" si="132"/>
        <v>ns</v>
      </c>
      <c r="AS108" s="126" t="str">
        <f t="shared" ca="1" si="132"/>
        <v>ns</v>
      </c>
      <c r="AT108" s="126" t="str">
        <f t="shared" ca="1" si="133"/>
        <v>ns</v>
      </c>
      <c r="AU108" s="126" t="str">
        <f t="shared" ca="1" si="133"/>
        <v>ns</v>
      </c>
      <c r="AV108" s="126" t="str">
        <f t="shared" ca="1" si="133"/>
        <v>ns</v>
      </c>
      <c r="AW108" s="126" t="str">
        <f t="shared" si="133"/>
        <v/>
      </c>
      <c r="AX108" s="126" t="str">
        <f t="shared" si="133"/>
        <v/>
      </c>
      <c r="AY108" s="126" t="str">
        <f t="shared" si="133"/>
        <v/>
      </c>
      <c r="AZ108" s="126" t="str">
        <f t="shared" si="133"/>
        <v/>
      </c>
      <c r="BA108" s="126" t="str">
        <f t="shared" si="133"/>
        <v/>
      </c>
      <c r="BB108" s="126" t="str">
        <f t="shared" si="133"/>
        <v/>
      </c>
      <c r="BC108" s="126" t="str">
        <f t="shared" si="133"/>
        <v/>
      </c>
      <c r="BD108" s="126" t="str">
        <f t="shared" si="133"/>
        <v/>
      </c>
      <c r="BE108" s="126" t="str">
        <f t="shared" si="133"/>
        <v/>
      </c>
      <c r="BF108" s="126" t="str">
        <f t="shared" si="133"/>
        <v/>
      </c>
      <c r="BG108" s="126" t="str">
        <f t="shared" si="133"/>
        <v/>
      </c>
      <c r="BH108" s="126" t="str">
        <f t="shared" si="133"/>
        <v/>
      </c>
      <c r="BI108" s="126" t="str">
        <f t="shared" si="133"/>
        <v/>
      </c>
      <c r="BJ108" s="126" t="str">
        <f t="shared" si="134"/>
        <v/>
      </c>
      <c r="BK108" s="126" t="str">
        <f t="shared" si="134"/>
        <v/>
      </c>
      <c r="BL108" s="126" t="str">
        <f t="shared" si="134"/>
        <v/>
      </c>
      <c r="BM108" s="126" t="str">
        <f t="shared" si="134"/>
        <v/>
      </c>
      <c r="BN108" s="126" t="str">
        <f t="shared" si="134"/>
        <v/>
      </c>
      <c r="BO108" s="126" t="str">
        <f t="shared" si="134"/>
        <v/>
      </c>
      <c r="BP108" s="126" t="str">
        <f t="shared" si="134"/>
        <v/>
      </c>
      <c r="BQ108" s="126" t="str">
        <f t="shared" si="134"/>
        <v/>
      </c>
      <c r="BR108" s="126" t="str">
        <f t="shared" si="134"/>
        <v/>
      </c>
      <c r="BS108" s="126" t="str">
        <f t="shared" si="134"/>
        <v/>
      </c>
      <c r="BT108" s="126" t="str">
        <f t="shared" si="134"/>
        <v/>
      </c>
      <c r="BU108" s="126" t="str">
        <f t="shared" si="134"/>
        <v/>
      </c>
      <c r="BV108" s="194"/>
      <c r="BW108" s="194"/>
      <c r="BX108" s="194"/>
      <c r="BZ108" s="116" t="s">
        <v>266</v>
      </c>
      <c r="CA108" s="118" t="s">
        <v>95</v>
      </c>
      <c r="CB108" s="113">
        <f t="shared" si="121"/>
        <v>35</v>
      </c>
      <c r="CC108" s="116" t="str">
        <f t="shared" ca="1" si="114"/>
        <v>MS INTA BONAERENSE 324</v>
      </c>
      <c r="CD108" s="117">
        <f t="shared" ca="1" si="122"/>
        <v>5148.0731838738429</v>
      </c>
      <c r="CE108" s="117">
        <f t="shared" ca="1" si="122"/>
        <v>4317.3865104345778</v>
      </c>
      <c r="CF108" s="117">
        <f t="shared" ca="1" si="122"/>
        <v>5537.58567704287</v>
      </c>
      <c r="CG108" s="117">
        <f t="shared" ca="1" si="122"/>
        <v>0</v>
      </c>
      <c r="CH108" s="117">
        <f t="shared" ca="1" si="116"/>
        <v>3</v>
      </c>
      <c r="CI108" s="117">
        <f t="shared" ca="1" si="117"/>
        <v>15003.045371351291</v>
      </c>
      <c r="CJ108" s="127" cm="1">
        <f t="array" aca="1" ref="CJ108" ca="1">IFERROR(AVERAGE(IF(CD108:CG108&gt;1,CD108:CG108)),0)</f>
        <v>5001.0151237837636</v>
      </c>
      <c r="CK108" s="127">
        <f ca="1">CJ108+(COUNTIFS($CJ$74:$CJ108,CJ108)-1)*0.00001</f>
        <v>5001.0151237837636</v>
      </c>
      <c r="CL108" s="127">
        <f t="shared" ca="1" si="123"/>
        <v>4745.9352750696307</v>
      </c>
      <c r="CM108" s="140">
        <f t="shared" ca="1" si="124"/>
        <v>11</v>
      </c>
      <c r="CN108" s="120" t="str">
        <f t="shared" ca="1" si="125"/>
        <v>ARAUCARIA</v>
      </c>
      <c r="CO108" s="113"/>
      <c r="CP108" s="113"/>
      <c r="CQ108" s="113"/>
      <c r="CR108" s="115"/>
      <c r="CT108" s="117">
        <f ca="1">'ANVA-MDS Sin Fung.'!CI108+'ANVA-MDS Con Fung.'!CI108</f>
        <v>15003.045371351291</v>
      </c>
      <c r="CU108" s="115"/>
      <c r="CV108" s="115"/>
    </row>
    <row r="109" spans="1:100" ht="12.75" customHeight="1" x14ac:dyDescent="0.25">
      <c r="A109" s="210">
        <v>2</v>
      </c>
      <c r="K109" s="101">
        <f t="shared" si="126"/>
        <v>36</v>
      </c>
      <c r="L109" s="125" t="str">
        <f t="shared" ca="1" si="118"/>
        <v>JACARANDÁ</v>
      </c>
      <c r="M109" s="126">
        <f t="shared" ca="1" si="119"/>
        <v>4736.3654716264327</v>
      </c>
      <c r="N109" s="126" t="str">
        <f t="shared" ca="1" si="136"/>
        <v>s</v>
      </c>
      <c r="O109" s="126" t="str">
        <f t="shared" ca="1" si="136"/>
        <v>ns</v>
      </c>
      <c r="P109" s="126" t="str">
        <f t="shared" ca="1" si="136"/>
        <v>ns</v>
      </c>
      <c r="Q109" s="126" t="str">
        <f t="shared" ca="1" si="136"/>
        <v>ns</v>
      </c>
      <c r="R109" s="126" t="str">
        <f t="shared" ca="1" si="136"/>
        <v>ns</v>
      </c>
      <c r="S109" s="126" t="str">
        <f t="shared" ca="1" si="136"/>
        <v>ns</v>
      </c>
      <c r="T109" s="126" t="str">
        <f t="shared" ca="1" si="136"/>
        <v>ns</v>
      </c>
      <c r="U109" s="126" t="str">
        <f t="shared" ca="1" si="136"/>
        <v>ns</v>
      </c>
      <c r="V109" s="126" t="str">
        <f t="shared" ca="1" si="136"/>
        <v>ns</v>
      </c>
      <c r="W109" s="126" t="str">
        <f t="shared" ca="1" si="136"/>
        <v>ns</v>
      </c>
      <c r="X109" s="126" t="str">
        <f t="shared" ca="1" si="136"/>
        <v>ns</v>
      </c>
      <c r="Y109" s="126" t="str">
        <f t="shared" ca="1" si="136"/>
        <v>ns</v>
      </c>
      <c r="Z109" s="126" t="str">
        <f t="shared" ca="1" si="136"/>
        <v>ns</v>
      </c>
      <c r="AA109" s="126" t="str">
        <f t="shared" ca="1" si="136"/>
        <v>ns</v>
      </c>
      <c r="AB109" s="126" t="str">
        <f t="shared" ca="1" si="136"/>
        <v>ns</v>
      </c>
      <c r="AC109" s="126" t="str">
        <f t="shared" ca="1" si="135"/>
        <v>ns</v>
      </c>
      <c r="AD109" s="126" t="str">
        <f t="shared" ca="1" si="132"/>
        <v>ns</v>
      </c>
      <c r="AE109" s="126" t="str">
        <f t="shared" ca="1" si="132"/>
        <v>ns</v>
      </c>
      <c r="AF109" s="126" t="str">
        <f t="shared" ca="1" si="132"/>
        <v>ns</v>
      </c>
      <c r="AG109" s="126" t="str">
        <f t="shared" ca="1" si="132"/>
        <v>ns</v>
      </c>
      <c r="AH109" s="126" t="str">
        <f t="shared" ca="1" si="132"/>
        <v>ns</v>
      </c>
      <c r="AI109" s="126" t="str">
        <f t="shared" ca="1" si="132"/>
        <v>ns</v>
      </c>
      <c r="AJ109" s="126" t="str">
        <f t="shared" ca="1" si="132"/>
        <v>ns</v>
      </c>
      <c r="AK109" s="126" t="str">
        <f t="shared" ca="1" si="132"/>
        <v>ns</v>
      </c>
      <c r="AL109" s="126" t="str">
        <f t="shared" ca="1" si="132"/>
        <v>ns</v>
      </c>
      <c r="AM109" s="126" t="str">
        <f t="shared" ca="1" si="132"/>
        <v>ns</v>
      </c>
      <c r="AN109" s="126" t="str">
        <f t="shared" ca="1" si="132"/>
        <v>ns</v>
      </c>
      <c r="AO109" s="126" t="str">
        <f t="shared" ca="1" si="132"/>
        <v>ns</v>
      </c>
      <c r="AP109" s="126" t="str">
        <f t="shared" ca="1" si="132"/>
        <v>ns</v>
      </c>
      <c r="AQ109" s="126" t="str">
        <f t="shared" ca="1" si="132"/>
        <v>ns</v>
      </c>
      <c r="AR109" s="126" t="str">
        <f t="shared" ca="1" si="132"/>
        <v>ns</v>
      </c>
      <c r="AS109" s="126" t="str">
        <f t="shared" ca="1" si="132"/>
        <v>ns</v>
      </c>
      <c r="AT109" s="126" t="str">
        <f t="shared" ca="1" si="133"/>
        <v>ns</v>
      </c>
      <c r="AU109" s="126" t="str">
        <f t="shared" ca="1" si="133"/>
        <v>ns</v>
      </c>
      <c r="AV109" s="126" t="str">
        <f t="shared" ca="1" si="133"/>
        <v>ns</v>
      </c>
      <c r="AW109" s="126" t="str">
        <f t="shared" ca="1" si="133"/>
        <v>ns</v>
      </c>
      <c r="AX109" s="126" t="str">
        <f t="shared" si="133"/>
        <v/>
      </c>
      <c r="AY109" s="126" t="str">
        <f t="shared" si="133"/>
        <v/>
      </c>
      <c r="AZ109" s="126" t="str">
        <f t="shared" si="133"/>
        <v/>
      </c>
      <c r="BA109" s="126" t="str">
        <f t="shared" si="133"/>
        <v/>
      </c>
      <c r="BB109" s="126" t="str">
        <f t="shared" si="133"/>
        <v/>
      </c>
      <c r="BC109" s="126" t="str">
        <f t="shared" si="133"/>
        <v/>
      </c>
      <c r="BD109" s="126" t="str">
        <f t="shared" si="133"/>
        <v/>
      </c>
      <c r="BE109" s="126" t="str">
        <f t="shared" si="133"/>
        <v/>
      </c>
      <c r="BF109" s="126" t="str">
        <f t="shared" si="133"/>
        <v/>
      </c>
      <c r="BG109" s="126" t="str">
        <f t="shared" si="133"/>
        <v/>
      </c>
      <c r="BH109" s="126" t="str">
        <f t="shared" si="133"/>
        <v/>
      </c>
      <c r="BI109" s="126" t="str">
        <f t="shared" si="133"/>
        <v/>
      </c>
      <c r="BJ109" s="126" t="str">
        <f t="shared" si="134"/>
        <v/>
      </c>
      <c r="BK109" s="126" t="str">
        <f t="shared" si="134"/>
        <v/>
      </c>
      <c r="BL109" s="126" t="str">
        <f t="shared" si="134"/>
        <v/>
      </c>
      <c r="BM109" s="126" t="str">
        <f t="shared" si="134"/>
        <v/>
      </c>
      <c r="BN109" s="126" t="str">
        <f t="shared" si="134"/>
        <v/>
      </c>
      <c r="BO109" s="126" t="str">
        <f t="shared" si="134"/>
        <v/>
      </c>
      <c r="BP109" s="126" t="str">
        <f t="shared" si="134"/>
        <v/>
      </c>
      <c r="BQ109" s="126" t="str">
        <f t="shared" si="134"/>
        <v/>
      </c>
      <c r="BR109" s="126" t="str">
        <f t="shared" si="134"/>
        <v/>
      </c>
      <c r="BS109" s="126" t="str">
        <f t="shared" si="134"/>
        <v/>
      </c>
      <c r="BT109" s="126" t="str">
        <f t="shared" si="134"/>
        <v/>
      </c>
      <c r="BU109" s="126" t="str">
        <f t="shared" si="134"/>
        <v/>
      </c>
      <c r="BV109" s="194"/>
      <c r="BW109" s="194"/>
      <c r="BX109" s="194"/>
      <c r="BZ109" s="116" t="s">
        <v>266</v>
      </c>
      <c r="CA109" s="118" t="s">
        <v>95</v>
      </c>
      <c r="CB109" s="113">
        <f t="shared" si="121"/>
        <v>36</v>
      </c>
      <c r="CC109" s="116" t="str">
        <f t="shared" ca="1" si="114"/>
        <v>MS INTA BONAERENSE 423</v>
      </c>
      <c r="CD109" s="117">
        <f t="shared" ca="1" si="122"/>
        <v>5231.1203855237409</v>
      </c>
      <c r="CE109" s="117">
        <f t="shared" ca="1" si="122"/>
        <v>5057.6805385556909</v>
      </c>
      <c r="CF109" s="117">
        <f t="shared" ca="1" si="122"/>
        <v>4892.6725160859296</v>
      </c>
      <c r="CG109" s="117">
        <f t="shared" ca="1" si="122"/>
        <v>0</v>
      </c>
      <c r="CH109" s="117">
        <f t="shared" ca="1" si="116"/>
        <v>3</v>
      </c>
      <c r="CI109" s="117">
        <f t="shared" ca="1" si="117"/>
        <v>15181.47344016536</v>
      </c>
      <c r="CJ109" s="127" cm="1">
        <f t="array" aca="1" ref="CJ109" ca="1">IFERROR(AVERAGE(IF(CD109:CG109&gt;1,CD109:CG109)),0)</f>
        <v>5060.4911467217871</v>
      </c>
      <c r="CK109" s="127">
        <f ca="1">CJ109+(COUNTIFS($CJ$74:$CJ109,CJ109)-1)*0.00001</f>
        <v>5060.4911467217871</v>
      </c>
      <c r="CL109" s="127">
        <f t="shared" ca="1" si="123"/>
        <v>4736.3654716264327</v>
      </c>
      <c r="CM109" s="140">
        <f t="shared" ca="1" si="124"/>
        <v>23</v>
      </c>
      <c r="CN109" s="120" t="str">
        <f t="shared" ca="1" si="125"/>
        <v>JACARANDÁ</v>
      </c>
      <c r="CO109" s="113"/>
      <c r="CP109" s="113"/>
      <c r="CQ109" s="113"/>
      <c r="CR109" s="115"/>
      <c r="CT109" s="117">
        <f ca="1">'ANVA-MDS Sin Fung.'!CI109+'ANVA-MDS Con Fung.'!CI109</f>
        <v>15181.47344016536</v>
      </c>
      <c r="CU109" s="115"/>
      <c r="CV109" s="115"/>
    </row>
    <row r="110" spans="1:100" ht="12.75" customHeight="1" x14ac:dyDescent="0.25">
      <c r="A110" s="210">
        <v>2</v>
      </c>
      <c r="K110" s="101">
        <f t="shared" si="126"/>
        <v>37</v>
      </c>
      <c r="L110" s="125" t="str">
        <f t="shared" ca="1" si="118"/>
        <v>ACA 605</v>
      </c>
      <c r="M110" s="126">
        <f t="shared" ca="1" si="119"/>
        <v>4734.7621298898848</v>
      </c>
      <c r="N110" s="126" t="str">
        <f t="shared" ca="1" si="136"/>
        <v>s</v>
      </c>
      <c r="O110" s="126" t="str">
        <f t="shared" ca="1" si="136"/>
        <v>ns</v>
      </c>
      <c r="P110" s="126" t="str">
        <f t="shared" ca="1" si="136"/>
        <v>ns</v>
      </c>
      <c r="Q110" s="126" t="str">
        <f t="shared" ca="1" si="136"/>
        <v>ns</v>
      </c>
      <c r="R110" s="126" t="str">
        <f t="shared" ca="1" si="136"/>
        <v>ns</v>
      </c>
      <c r="S110" s="126" t="str">
        <f t="shared" ca="1" si="136"/>
        <v>ns</v>
      </c>
      <c r="T110" s="126" t="str">
        <f t="shared" ca="1" si="136"/>
        <v>ns</v>
      </c>
      <c r="U110" s="126" t="str">
        <f t="shared" ca="1" si="136"/>
        <v>ns</v>
      </c>
      <c r="V110" s="126" t="str">
        <f t="shared" ca="1" si="136"/>
        <v>ns</v>
      </c>
      <c r="W110" s="126" t="str">
        <f t="shared" ca="1" si="136"/>
        <v>ns</v>
      </c>
      <c r="X110" s="126" t="str">
        <f t="shared" ca="1" si="136"/>
        <v>ns</v>
      </c>
      <c r="Y110" s="126" t="str">
        <f t="shared" ca="1" si="136"/>
        <v>ns</v>
      </c>
      <c r="Z110" s="126" t="str">
        <f t="shared" ca="1" si="136"/>
        <v>ns</v>
      </c>
      <c r="AA110" s="126" t="str">
        <f t="shared" ca="1" si="136"/>
        <v>ns</v>
      </c>
      <c r="AB110" s="126" t="str">
        <f t="shared" ca="1" si="136"/>
        <v>ns</v>
      </c>
      <c r="AC110" s="126" t="str">
        <f t="shared" ca="1" si="135"/>
        <v>ns</v>
      </c>
      <c r="AD110" s="126" t="str">
        <f t="shared" ca="1" si="132"/>
        <v>ns</v>
      </c>
      <c r="AE110" s="126" t="str">
        <f t="shared" ca="1" si="132"/>
        <v>ns</v>
      </c>
      <c r="AF110" s="126" t="str">
        <f t="shared" ca="1" si="132"/>
        <v>ns</v>
      </c>
      <c r="AG110" s="126" t="str">
        <f t="shared" ca="1" si="132"/>
        <v>ns</v>
      </c>
      <c r="AH110" s="126" t="str">
        <f t="shared" ca="1" si="132"/>
        <v>ns</v>
      </c>
      <c r="AI110" s="126" t="str">
        <f t="shared" ca="1" si="132"/>
        <v>ns</v>
      </c>
      <c r="AJ110" s="126" t="str">
        <f t="shared" ca="1" si="132"/>
        <v>ns</v>
      </c>
      <c r="AK110" s="126" t="str">
        <f t="shared" ca="1" si="132"/>
        <v>ns</v>
      </c>
      <c r="AL110" s="126" t="str">
        <f t="shared" ca="1" si="132"/>
        <v>ns</v>
      </c>
      <c r="AM110" s="126" t="str">
        <f t="shared" ca="1" si="132"/>
        <v>ns</v>
      </c>
      <c r="AN110" s="126" t="str">
        <f t="shared" ca="1" si="132"/>
        <v>ns</v>
      </c>
      <c r="AO110" s="126" t="str">
        <f t="shared" ca="1" si="132"/>
        <v>ns</v>
      </c>
      <c r="AP110" s="126" t="str">
        <f t="shared" ca="1" si="132"/>
        <v>ns</v>
      </c>
      <c r="AQ110" s="126" t="str">
        <f t="shared" ca="1" si="132"/>
        <v>ns</v>
      </c>
      <c r="AR110" s="126" t="str">
        <f t="shared" ca="1" si="132"/>
        <v>ns</v>
      </c>
      <c r="AS110" s="126" t="str">
        <f t="shared" ca="1" si="132"/>
        <v>ns</v>
      </c>
      <c r="AT110" s="126" t="str">
        <f t="shared" ca="1" si="133"/>
        <v>ns</v>
      </c>
      <c r="AU110" s="126" t="str">
        <f t="shared" ca="1" si="133"/>
        <v>ns</v>
      </c>
      <c r="AV110" s="126" t="str">
        <f t="shared" ca="1" si="133"/>
        <v>ns</v>
      </c>
      <c r="AW110" s="126" t="str">
        <f t="shared" ca="1" si="133"/>
        <v>ns</v>
      </c>
      <c r="AX110" s="126" t="str">
        <f t="shared" ca="1" si="133"/>
        <v>ns</v>
      </c>
      <c r="AY110" s="126" t="str">
        <f t="shared" si="133"/>
        <v/>
      </c>
      <c r="AZ110" s="126" t="str">
        <f t="shared" si="133"/>
        <v/>
      </c>
      <c r="BA110" s="126" t="str">
        <f t="shared" si="133"/>
        <v/>
      </c>
      <c r="BB110" s="126" t="str">
        <f t="shared" si="133"/>
        <v/>
      </c>
      <c r="BC110" s="126" t="str">
        <f t="shared" si="133"/>
        <v/>
      </c>
      <c r="BD110" s="126" t="str">
        <f t="shared" si="133"/>
        <v/>
      </c>
      <c r="BE110" s="126" t="str">
        <f t="shared" si="133"/>
        <v/>
      </c>
      <c r="BF110" s="126" t="str">
        <f t="shared" si="133"/>
        <v/>
      </c>
      <c r="BG110" s="126" t="str">
        <f t="shared" si="133"/>
        <v/>
      </c>
      <c r="BH110" s="126" t="str">
        <f t="shared" si="133"/>
        <v/>
      </c>
      <c r="BI110" s="126" t="str">
        <f t="shared" si="133"/>
        <v/>
      </c>
      <c r="BJ110" s="126" t="str">
        <f t="shared" si="134"/>
        <v/>
      </c>
      <c r="BK110" s="126" t="str">
        <f t="shared" si="134"/>
        <v/>
      </c>
      <c r="BL110" s="126" t="str">
        <f t="shared" si="134"/>
        <v/>
      </c>
      <c r="BM110" s="126" t="str">
        <f t="shared" si="134"/>
        <v/>
      </c>
      <c r="BN110" s="126" t="str">
        <f t="shared" si="134"/>
        <v/>
      </c>
      <c r="BO110" s="126" t="str">
        <f t="shared" si="134"/>
        <v/>
      </c>
      <c r="BP110" s="126" t="str">
        <f t="shared" si="134"/>
        <v/>
      </c>
      <c r="BQ110" s="126" t="str">
        <f t="shared" si="134"/>
        <v/>
      </c>
      <c r="BR110" s="126" t="str">
        <f t="shared" si="134"/>
        <v/>
      </c>
      <c r="BS110" s="126" t="str">
        <f t="shared" si="134"/>
        <v/>
      </c>
      <c r="BT110" s="126" t="str">
        <f t="shared" si="134"/>
        <v/>
      </c>
      <c r="BU110" s="126" t="str">
        <f t="shared" si="134"/>
        <v/>
      </c>
      <c r="BV110" s="194"/>
      <c r="BW110" s="194"/>
      <c r="BX110" s="194"/>
      <c r="BZ110" s="116" t="s">
        <v>266</v>
      </c>
      <c r="CA110" s="118" t="s">
        <v>95</v>
      </c>
      <c r="CB110" s="113">
        <f t="shared" si="121"/>
        <v>37</v>
      </c>
      <c r="CC110" s="116" t="str">
        <f t="shared" ca="1" si="114"/>
        <v>NEO 50T23</v>
      </c>
      <c r="CD110" s="117">
        <f t="shared" ca="1" si="122"/>
        <v>4473.7003679276577</v>
      </c>
      <c r="CE110" s="117">
        <f t="shared" ca="1" si="122"/>
        <v>5117.424968551335</v>
      </c>
      <c r="CF110" s="117">
        <f t="shared" ca="1" si="122"/>
        <v>5157.7827547592378</v>
      </c>
      <c r="CG110" s="117">
        <f t="shared" ca="1" si="122"/>
        <v>0</v>
      </c>
      <c r="CH110" s="117">
        <f t="shared" ca="1" si="116"/>
        <v>3</v>
      </c>
      <c r="CI110" s="117">
        <f t="shared" ca="1" si="117"/>
        <v>14748.908091238231</v>
      </c>
      <c r="CJ110" s="127" cm="1">
        <f t="array" aca="1" ref="CJ110" ca="1">IFERROR(AVERAGE(IF(CD110:CG110&gt;1,CD110:CG110)),0)</f>
        <v>4916.3026970794099</v>
      </c>
      <c r="CK110" s="127">
        <f ca="1">CJ110+(COUNTIFS($CJ$74:$CJ110,CJ110)-1)*0.00001</f>
        <v>4916.3026970794099</v>
      </c>
      <c r="CL110" s="127">
        <f t="shared" ca="1" si="123"/>
        <v>4734.7621298898848</v>
      </c>
      <c r="CM110" s="140">
        <f t="shared" ca="1" si="124"/>
        <v>8</v>
      </c>
      <c r="CN110" s="120" t="str">
        <f t="shared" ca="1" si="125"/>
        <v>ACA 605</v>
      </c>
      <c r="CO110" s="113"/>
      <c r="CP110" s="113"/>
      <c r="CQ110" s="113"/>
      <c r="CR110" s="115"/>
      <c r="CT110" s="117">
        <f ca="1">'ANVA-MDS Sin Fung.'!CI110+'ANVA-MDS Con Fung.'!CI110</f>
        <v>14748.908091238231</v>
      </c>
      <c r="CU110" s="115"/>
      <c r="CV110" s="115"/>
    </row>
    <row r="111" spans="1:100" ht="12.75" customHeight="1" x14ac:dyDescent="0.25">
      <c r="A111" s="210">
        <v>2</v>
      </c>
      <c r="K111" s="101">
        <f t="shared" si="126"/>
        <v>38</v>
      </c>
      <c r="L111" s="125" t="str">
        <f t="shared" ca="1" si="118"/>
        <v>ACA 604</v>
      </c>
      <c r="M111" s="126">
        <f t="shared" ca="1" si="119"/>
        <v>4629.1280530976119</v>
      </c>
      <c r="N111" s="126" t="str">
        <f t="shared" ca="1" si="136"/>
        <v>s</v>
      </c>
      <c r="O111" s="126" t="str">
        <f t="shared" ca="1" si="136"/>
        <v>s</v>
      </c>
      <c r="P111" s="126" t="str">
        <f t="shared" ca="1" si="136"/>
        <v>s</v>
      </c>
      <c r="Q111" s="126" t="str">
        <f t="shared" ca="1" si="136"/>
        <v>ns</v>
      </c>
      <c r="R111" s="126" t="str">
        <f t="shared" ca="1" si="136"/>
        <v>ns</v>
      </c>
      <c r="S111" s="126" t="str">
        <f t="shared" ca="1" si="136"/>
        <v>ns</v>
      </c>
      <c r="T111" s="126" t="str">
        <f t="shared" ca="1" si="136"/>
        <v>ns</v>
      </c>
      <c r="U111" s="126" t="str">
        <f t="shared" ca="1" si="136"/>
        <v>ns</v>
      </c>
      <c r="V111" s="126" t="str">
        <f t="shared" ca="1" si="136"/>
        <v>ns</v>
      </c>
      <c r="W111" s="126" t="str">
        <f t="shared" ca="1" si="136"/>
        <v>ns</v>
      </c>
      <c r="X111" s="126" t="str">
        <f t="shared" ca="1" si="136"/>
        <v>ns</v>
      </c>
      <c r="Y111" s="126" t="str">
        <f t="shared" ca="1" si="136"/>
        <v>ns</v>
      </c>
      <c r="Z111" s="126" t="str">
        <f t="shared" ca="1" si="136"/>
        <v>ns</v>
      </c>
      <c r="AA111" s="126" t="str">
        <f t="shared" ca="1" si="136"/>
        <v>ns</v>
      </c>
      <c r="AB111" s="126" t="str">
        <f t="shared" ca="1" si="136"/>
        <v>ns</v>
      </c>
      <c r="AC111" s="126" t="str">
        <f t="shared" ca="1" si="135"/>
        <v>ns</v>
      </c>
      <c r="AD111" s="126" t="str">
        <f t="shared" ca="1" si="132"/>
        <v>ns</v>
      </c>
      <c r="AE111" s="126" t="str">
        <f t="shared" ca="1" si="132"/>
        <v>ns</v>
      </c>
      <c r="AF111" s="126" t="str">
        <f t="shared" ca="1" si="132"/>
        <v>ns</v>
      </c>
      <c r="AG111" s="126" t="str">
        <f t="shared" ca="1" si="132"/>
        <v>ns</v>
      </c>
      <c r="AH111" s="126" t="str">
        <f t="shared" ca="1" si="132"/>
        <v>ns</v>
      </c>
      <c r="AI111" s="126" t="str">
        <f t="shared" ca="1" si="132"/>
        <v>ns</v>
      </c>
      <c r="AJ111" s="126" t="str">
        <f t="shared" ca="1" si="132"/>
        <v>ns</v>
      </c>
      <c r="AK111" s="126" t="str">
        <f t="shared" ca="1" si="132"/>
        <v>ns</v>
      </c>
      <c r="AL111" s="126" t="str">
        <f t="shared" ca="1" si="132"/>
        <v>ns</v>
      </c>
      <c r="AM111" s="126" t="str">
        <f t="shared" ca="1" si="132"/>
        <v>ns</v>
      </c>
      <c r="AN111" s="126" t="str">
        <f t="shared" ca="1" si="132"/>
        <v>ns</v>
      </c>
      <c r="AO111" s="126" t="str">
        <f t="shared" ca="1" si="132"/>
        <v>ns</v>
      </c>
      <c r="AP111" s="126" t="str">
        <f t="shared" ca="1" si="132"/>
        <v>ns</v>
      </c>
      <c r="AQ111" s="126" t="str">
        <f t="shared" ca="1" si="132"/>
        <v>ns</v>
      </c>
      <c r="AR111" s="126" t="str">
        <f t="shared" ca="1" si="132"/>
        <v>ns</v>
      </c>
      <c r="AS111" s="126" t="str">
        <f t="shared" ca="1" si="132"/>
        <v>ns</v>
      </c>
      <c r="AT111" s="126" t="str">
        <f t="shared" ca="1" si="133"/>
        <v>ns</v>
      </c>
      <c r="AU111" s="126" t="str">
        <f t="shared" ca="1" si="133"/>
        <v>ns</v>
      </c>
      <c r="AV111" s="126" t="str">
        <f t="shared" ca="1" si="133"/>
        <v>ns</v>
      </c>
      <c r="AW111" s="126" t="str">
        <f t="shared" ca="1" si="133"/>
        <v>ns</v>
      </c>
      <c r="AX111" s="126" t="str">
        <f t="shared" ca="1" si="133"/>
        <v>ns</v>
      </c>
      <c r="AY111" s="126" t="str">
        <f t="shared" ca="1" si="133"/>
        <v>ns</v>
      </c>
      <c r="AZ111" s="126" t="str">
        <f t="shared" si="133"/>
        <v/>
      </c>
      <c r="BA111" s="126" t="str">
        <f t="shared" si="133"/>
        <v/>
      </c>
      <c r="BB111" s="126" t="str">
        <f t="shared" si="133"/>
        <v/>
      </c>
      <c r="BC111" s="126" t="str">
        <f t="shared" si="133"/>
        <v/>
      </c>
      <c r="BD111" s="126" t="str">
        <f t="shared" si="133"/>
        <v/>
      </c>
      <c r="BE111" s="126" t="str">
        <f t="shared" si="133"/>
        <v/>
      </c>
      <c r="BF111" s="126" t="str">
        <f t="shared" si="133"/>
        <v/>
      </c>
      <c r="BG111" s="126" t="str">
        <f t="shared" si="133"/>
        <v/>
      </c>
      <c r="BH111" s="126" t="str">
        <f t="shared" si="133"/>
        <v/>
      </c>
      <c r="BI111" s="126" t="str">
        <f t="shared" si="133"/>
        <v/>
      </c>
      <c r="BJ111" s="126" t="str">
        <f t="shared" si="134"/>
        <v/>
      </c>
      <c r="BK111" s="126" t="str">
        <f t="shared" si="134"/>
        <v/>
      </c>
      <c r="BL111" s="126" t="str">
        <f t="shared" si="134"/>
        <v/>
      </c>
      <c r="BM111" s="126" t="str">
        <f t="shared" si="134"/>
        <v/>
      </c>
      <c r="BN111" s="126" t="str">
        <f t="shared" si="134"/>
        <v/>
      </c>
      <c r="BO111" s="126" t="str">
        <f t="shared" si="134"/>
        <v/>
      </c>
      <c r="BP111" s="126" t="str">
        <f t="shared" si="134"/>
        <v/>
      </c>
      <c r="BQ111" s="126" t="str">
        <f t="shared" si="134"/>
        <v/>
      </c>
      <c r="BR111" s="126" t="str">
        <f t="shared" si="134"/>
        <v/>
      </c>
      <c r="BS111" s="126" t="str">
        <f t="shared" si="134"/>
        <v/>
      </c>
      <c r="BT111" s="126" t="str">
        <f t="shared" si="134"/>
        <v/>
      </c>
      <c r="BU111" s="126" t="str">
        <f t="shared" si="134"/>
        <v/>
      </c>
      <c r="BV111" s="194"/>
      <c r="BW111" s="194"/>
      <c r="BX111" s="194"/>
      <c r="BZ111" s="116" t="s">
        <v>266</v>
      </c>
      <c r="CA111" s="118" t="s">
        <v>95</v>
      </c>
      <c r="CB111" s="113">
        <f t="shared" si="121"/>
        <v>38</v>
      </c>
      <c r="CC111" s="116" t="str">
        <f t="shared" ca="1" si="114"/>
        <v>PEHUÉN</v>
      </c>
      <c r="CD111" s="117">
        <f t="shared" ca="1" si="122"/>
        <v>4831.7950540227757</v>
      </c>
      <c r="CE111" s="117">
        <f t="shared" ca="1" si="122"/>
        <v>4941.2944048545332</v>
      </c>
      <c r="CF111" s="117">
        <f t="shared" ca="1" si="122"/>
        <v>5773.0527246871679</v>
      </c>
      <c r="CG111" s="117">
        <f t="shared" ca="1" si="122"/>
        <v>0</v>
      </c>
      <c r="CH111" s="117">
        <f t="shared" ca="1" si="116"/>
        <v>3</v>
      </c>
      <c r="CI111" s="117">
        <f t="shared" ca="1" si="117"/>
        <v>15546.142183564476</v>
      </c>
      <c r="CJ111" s="127" cm="1">
        <f t="array" aca="1" ref="CJ111" ca="1">IFERROR(AVERAGE(IF(CD111:CG111&gt;1,CD111:CG111)),0)</f>
        <v>5182.0473945214917</v>
      </c>
      <c r="CK111" s="127">
        <f ca="1">CJ111+(COUNTIFS($CJ$74:$CJ111,CJ111)-1)*0.00001</f>
        <v>5182.0473945214917</v>
      </c>
      <c r="CL111" s="127">
        <f t="shared" ca="1" si="123"/>
        <v>4629.1280530976119</v>
      </c>
      <c r="CM111" s="140">
        <f t="shared" ca="1" si="124"/>
        <v>7</v>
      </c>
      <c r="CN111" s="120" t="str">
        <f t="shared" ca="1" si="125"/>
        <v>ACA 604</v>
      </c>
      <c r="CO111" s="113"/>
      <c r="CP111" s="113"/>
      <c r="CQ111" s="113"/>
      <c r="CR111" s="115"/>
      <c r="CT111" s="117">
        <f ca="1">'ANVA-MDS Sin Fung.'!CI111+'ANVA-MDS Con Fung.'!CI111</f>
        <v>15546.142183564476</v>
      </c>
      <c r="CU111" s="115"/>
      <c r="CV111" s="115"/>
    </row>
    <row r="112" spans="1:100" ht="12.75" customHeight="1" x14ac:dyDescent="0.25">
      <c r="A112" s="210">
        <v>2</v>
      </c>
      <c r="K112" s="101">
        <f t="shared" si="126"/>
        <v>39</v>
      </c>
      <c r="L112" s="125" t="str">
        <f t="shared" ca="1" si="118"/>
        <v>BASILIO</v>
      </c>
      <c r="M112" s="126">
        <f t="shared" ca="1" si="119"/>
        <v>4582.8474515739663</v>
      </c>
      <c r="N112" s="126" t="str">
        <f t="shared" ca="1" si="136"/>
        <v>s</v>
      </c>
      <c r="O112" s="126" t="str">
        <f t="shared" ca="1" si="136"/>
        <v>s</v>
      </c>
      <c r="P112" s="126" t="str">
        <f t="shared" ca="1" si="136"/>
        <v>s</v>
      </c>
      <c r="Q112" s="126" t="str">
        <f t="shared" ca="1" si="136"/>
        <v>s</v>
      </c>
      <c r="R112" s="126" t="str">
        <f t="shared" ca="1" si="136"/>
        <v>ns</v>
      </c>
      <c r="S112" s="126" t="str">
        <f t="shared" ca="1" si="136"/>
        <v>ns</v>
      </c>
      <c r="T112" s="126" t="str">
        <f t="shared" ca="1" si="136"/>
        <v>ns</v>
      </c>
      <c r="U112" s="126" t="str">
        <f t="shared" ca="1" si="136"/>
        <v>ns</v>
      </c>
      <c r="V112" s="126" t="str">
        <f t="shared" ca="1" si="136"/>
        <v>ns</v>
      </c>
      <c r="W112" s="126" t="str">
        <f t="shared" ca="1" si="136"/>
        <v>ns</v>
      </c>
      <c r="X112" s="126" t="str">
        <f t="shared" ca="1" si="136"/>
        <v>ns</v>
      </c>
      <c r="Y112" s="126" t="str">
        <f t="shared" ca="1" si="136"/>
        <v>ns</v>
      </c>
      <c r="Z112" s="126" t="str">
        <f t="shared" ca="1" si="136"/>
        <v>ns</v>
      </c>
      <c r="AA112" s="126" t="str">
        <f t="shared" ca="1" si="136"/>
        <v>ns</v>
      </c>
      <c r="AB112" s="126" t="str">
        <f t="shared" ca="1" si="136"/>
        <v>ns</v>
      </c>
      <c r="AC112" s="126" t="str">
        <f t="shared" ca="1" si="135"/>
        <v>ns</v>
      </c>
      <c r="AD112" s="126" t="str">
        <f t="shared" ca="1" si="132"/>
        <v>ns</v>
      </c>
      <c r="AE112" s="126" t="str">
        <f t="shared" ca="1" si="132"/>
        <v>ns</v>
      </c>
      <c r="AF112" s="126" t="str">
        <f t="shared" ca="1" si="132"/>
        <v>ns</v>
      </c>
      <c r="AG112" s="126" t="str">
        <f t="shared" ca="1" si="132"/>
        <v>ns</v>
      </c>
      <c r="AH112" s="126" t="str">
        <f t="shared" ca="1" si="132"/>
        <v>ns</v>
      </c>
      <c r="AI112" s="126" t="str">
        <f t="shared" ca="1" si="132"/>
        <v>ns</v>
      </c>
      <c r="AJ112" s="126" t="str">
        <f t="shared" ca="1" si="132"/>
        <v>ns</v>
      </c>
      <c r="AK112" s="126" t="str">
        <f t="shared" ca="1" si="132"/>
        <v>ns</v>
      </c>
      <c r="AL112" s="126" t="str">
        <f t="shared" ca="1" si="132"/>
        <v>ns</v>
      </c>
      <c r="AM112" s="126" t="str">
        <f t="shared" ca="1" si="132"/>
        <v>ns</v>
      </c>
      <c r="AN112" s="126" t="str">
        <f t="shared" ca="1" si="132"/>
        <v>ns</v>
      </c>
      <c r="AO112" s="126" t="str">
        <f t="shared" ca="1" si="132"/>
        <v>ns</v>
      </c>
      <c r="AP112" s="126" t="str">
        <f t="shared" ca="1" si="132"/>
        <v>ns</v>
      </c>
      <c r="AQ112" s="126" t="str">
        <f t="shared" ca="1" si="132"/>
        <v>ns</v>
      </c>
      <c r="AR112" s="126" t="str">
        <f t="shared" ca="1" si="132"/>
        <v>ns</v>
      </c>
      <c r="AS112" s="126" t="str">
        <f t="shared" ca="1" si="132"/>
        <v>ns</v>
      </c>
      <c r="AT112" s="126" t="str">
        <f t="shared" ca="1" si="133"/>
        <v>ns</v>
      </c>
      <c r="AU112" s="126" t="str">
        <f t="shared" ca="1" si="133"/>
        <v>ns</v>
      </c>
      <c r="AV112" s="126" t="str">
        <f t="shared" ca="1" si="133"/>
        <v>ns</v>
      </c>
      <c r="AW112" s="126" t="str">
        <f t="shared" ca="1" si="133"/>
        <v>ns</v>
      </c>
      <c r="AX112" s="126" t="str">
        <f t="shared" ca="1" si="133"/>
        <v>ns</v>
      </c>
      <c r="AY112" s="126" t="str">
        <f t="shared" ca="1" si="133"/>
        <v>ns</v>
      </c>
      <c r="AZ112" s="126" t="str">
        <f t="shared" ca="1" si="133"/>
        <v>ns</v>
      </c>
      <c r="BA112" s="126" t="str">
        <f t="shared" si="133"/>
        <v/>
      </c>
      <c r="BB112" s="126" t="str">
        <f t="shared" si="133"/>
        <v/>
      </c>
      <c r="BC112" s="126" t="str">
        <f t="shared" si="133"/>
        <v/>
      </c>
      <c r="BD112" s="126" t="str">
        <f t="shared" si="133"/>
        <v/>
      </c>
      <c r="BE112" s="126" t="str">
        <f t="shared" si="133"/>
        <v/>
      </c>
      <c r="BF112" s="126" t="str">
        <f t="shared" si="133"/>
        <v/>
      </c>
      <c r="BG112" s="126" t="str">
        <f t="shared" si="133"/>
        <v/>
      </c>
      <c r="BH112" s="126" t="str">
        <f t="shared" si="133"/>
        <v/>
      </c>
      <c r="BI112" s="126" t="str">
        <f t="shared" si="133"/>
        <v/>
      </c>
      <c r="BJ112" s="126" t="str">
        <f t="shared" si="134"/>
        <v/>
      </c>
      <c r="BK112" s="126" t="str">
        <f t="shared" si="134"/>
        <v/>
      </c>
      <c r="BL112" s="126" t="str">
        <f t="shared" si="134"/>
        <v/>
      </c>
      <c r="BM112" s="126" t="str">
        <f t="shared" si="134"/>
        <v/>
      </c>
      <c r="BN112" s="126" t="str">
        <f t="shared" si="134"/>
        <v/>
      </c>
      <c r="BO112" s="126" t="str">
        <f t="shared" si="134"/>
        <v/>
      </c>
      <c r="BP112" s="126" t="str">
        <f t="shared" si="134"/>
        <v/>
      </c>
      <c r="BQ112" s="126" t="str">
        <f t="shared" si="134"/>
        <v/>
      </c>
      <c r="BR112" s="126" t="str">
        <f t="shared" si="134"/>
        <v/>
      </c>
      <c r="BS112" s="126" t="str">
        <f t="shared" si="134"/>
        <v/>
      </c>
      <c r="BT112" s="126" t="str">
        <f t="shared" si="134"/>
        <v/>
      </c>
      <c r="BU112" s="126" t="str">
        <f t="shared" si="134"/>
        <v/>
      </c>
      <c r="BV112" s="194"/>
      <c r="BW112" s="194"/>
      <c r="BX112" s="194"/>
      <c r="BZ112" s="116" t="s">
        <v>266</v>
      </c>
      <c r="CA112" s="118" t="s">
        <v>95</v>
      </c>
      <c r="CB112" s="113">
        <f t="shared" si="121"/>
        <v>39</v>
      </c>
      <c r="CC112" s="116" t="str">
        <f t="shared" ca="1" si="114"/>
        <v>RGT BORSALINO</v>
      </c>
      <c r="CD112" s="117">
        <f t="shared" ca="1" si="122"/>
        <v>4817.6726015199001</v>
      </c>
      <c r="CE112" s="117">
        <f t="shared" ca="1" si="122"/>
        <v>5297.1993780806506</v>
      </c>
      <c r="CF112" s="117">
        <f t="shared" ca="1" si="122"/>
        <v>5918.9618142940963</v>
      </c>
      <c r="CG112" s="117">
        <f t="shared" ca="1" si="122"/>
        <v>0</v>
      </c>
      <c r="CH112" s="117">
        <f t="shared" ca="1" si="116"/>
        <v>3</v>
      </c>
      <c r="CI112" s="117">
        <f t="shared" ca="1" si="117"/>
        <v>16033.833793894646</v>
      </c>
      <c r="CJ112" s="127" cm="1">
        <f t="array" aca="1" ref="CJ112" ca="1">IFERROR(AVERAGE(IF(CD112:CG112&gt;1,CD112:CG112)),0)</f>
        <v>5344.6112646315487</v>
      </c>
      <c r="CK112" s="127">
        <f ca="1">CJ112+(COUNTIFS($CJ$74:$CJ112,CJ112)-1)*0.00001</f>
        <v>5344.6112646315487</v>
      </c>
      <c r="CL112" s="127">
        <f t="shared" ca="1" si="123"/>
        <v>4582.8474515739663</v>
      </c>
      <c r="CM112" s="140">
        <f t="shared" ca="1" si="124"/>
        <v>14</v>
      </c>
      <c r="CN112" s="120" t="str">
        <f t="shared" ca="1" si="125"/>
        <v>BASILIO</v>
      </c>
      <c r="CO112" s="113"/>
      <c r="CP112" s="113"/>
      <c r="CQ112" s="113"/>
      <c r="CR112" s="115"/>
      <c r="CT112" s="117">
        <f ca="1">'ANVA-MDS Sin Fung.'!CI112+'ANVA-MDS Con Fung.'!CI112</f>
        <v>16033.833793894646</v>
      </c>
      <c r="CU112" s="115"/>
      <c r="CV112" s="115"/>
    </row>
    <row r="113" spans="1:100" ht="12.75" customHeight="1" x14ac:dyDescent="0.25">
      <c r="A113" s="210">
        <v>2</v>
      </c>
      <c r="K113" s="101">
        <f t="shared" si="126"/>
        <v>40</v>
      </c>
      <c r="L113" s="125" t="str">
        <f t="shared" ca="1" si="118"/>
        <v>ZONDA</v>
      </c>
      <c r="M113" s="126">
        <f t="shared" ca="1" si="119"/>
        <v>4520.6859760791185</v>
      </c>
      <c r="N113" s="126" t="str">
        <f t="shared" ca="1" si="136"/>
        <v>s</v>
      </c>
      <c r="O113" s="126" t="str">
        <f t="shared" ca="1" si="136"/>
        <v>s</v>
      </c>
      <c r="P113" s="126" t="str">
        <f t="shared" ca="1" si="136"/>
        <v>s</v>
      </c>
      <c r="Q113" s="126" t="str">
        <f t="shared" ca="1" si="136"/>
        <v>s</v>
      </c>
      <c r="R113" s="126" t="str">
        <f t="shared" ca="1" si="136"/>
        <v>s</v>
      </c>
      <c r="S113" s="126" t="str">
        <f t="shared" ca="1" si="136"/>
        <v>s</v>
      </c>
      <c r="T113" s="126" t="str">
        <f t="shared" ca="1" si="136"/>
        <v>s</v>
      </c>
      <c r="U113" s="126" t="str">
        <f t="shared" ca="1" si="136"/>
        <v>ns</v>
      </c>
      <c r="V113" s="126" t="str">
        <f t="shared" ca="1" si="136"/>
        <v>ns</v>
      </c>
      <c r="W113" s="126" t="str">
        <f t="shared" ca="1" si="136"/>
        <v>ns</v>
      </c>
      <c r="X113" s="126" t="str">
        <f t="shared" ca="1" si="136"/>
        <v>ns</v>
      </c>
      <c r="Y113" s="126" t="str">
        <f t="shared" ca="1" si="136"/>
        <v>ns</v>
      </c>
      <c r="Z113" s="126" t="str">
        <f t="shared" ca="1" si="136"/>
        <v>ns</v>
      </c>
      <c r="AA113" s="126" t="str">
        <f t="shared" ca="1" si="136"/>
        <v>ns</v>
      </c>
      <c r="AB113" s="126" t="str">
        <f t="shared" ca="1" si="136"/>
        <v>ns</v>
      </c>
      <c r="AC113" s="126" t="str">
        <f t="shared" ca="1" si="135"/>
        <v>ns</v>
      </c>
      <c r="AD113" s="126" t="str">
        <f t="shared" ca="1" si="132"/>
        <v>ns</v>
      </c>
      <c r="AE113" s="126" t="str">
        <f t="shared" ca="1" si="132"/>
        <v>ns</v>
      </c>
      <c r="AF113" s="126" t="str">
        <f t="shared" ca="1" si="132"/>
        <v>ns</v>
      </c>
      <c r="AG113" s="126" t="str">
        <f t="shared" ca="1" si="132"/>
        <v>ns</v>
      </c>
      <c r="AH113" s="126" t="str">
        <f t="shared" ca="1" si="132"/>
        <v>ns</v>
      </c>
      <c r="AI113" s="126" t="str">
        <f t="shared" ca="1" si="132"/>
        <v>ns</v>
      </c>
      <c r="AJ113" s="126" t="str">
        <f t="shared" ca="1" si="132"/>
        <v>ns</v>
      </c>
      <c r="AK113" s="126" t="str">
        <f t="shared" ca="1" si="132"/>
        <v>ns</v>
      </c>
      <c r="AL113" s="126" t="str">
        <f t="shared" ca="1" si="132"/>
        <v>ns</v>
      </c>
      <c r="AM113" s="126" t="str">
        <f t="shared" ca="1" si="132"/>
        <v>ns</v>
      </c>
      <c r="AN113" s="126" t="str">
        <f t="shared" ca="1" si="132"/>
        <v>ns</v>
      </c>
      <c r="AO113" s="126" t="str">
        <f t="shared" ca="1" si="132"/>
        <v>ns</v>
      </c>
      <c r="AP113" s="126" t="str">
        <f t="shared" ca="1" si="132"/>
        <v>ns</v>
      </c>
      <c r="AQ113" s="126" t="str">
        <f t="shared" ca="1" si="132"/>
        <v>ns</v>
      </c>
      <c r="AR113" s="126" t="str">
        <f t="shared" ca="1" si="132"/>
        <v>ns</v>
      </c>
      <c r="AS113" s="126" t="str">
        <f t="shared" ca="1" si="132"/>
        <v>ns</v>
      </c>
      <c r="AT113" s="126" t="str">
        <f t="shared" ca="1" si="133"/>
        <v>ns</v>
      </c>
      <c r="AU113" s="126" t="str">
        <f t="shared" ca="1" si="133"/>
        <v>ns</v>
      </c>
      <c r="AV113" s="126" t="str">
        <f t="shared" ca="1" si="133"/>
        <v>ns</v>
      </c>
      <c r="AW113" s="126" t="str">
        <f t="shared" ca="1" si="133"/>
        <v>ns</v>
      </c>
      <c r="AX113" s="126" t="str">
        <f t="shared" ca="1" si="133"/>
        <v>ns</v>
      </c>
      <c r="AY113" s="126" t="str">
        <f t="shared" ca="1" si="133"/>
        <v>ns</v>
      </c>
      <c r="AZ113" s="126" t="str">
        <f t="shared" ca="1" si="133"/>
        <v>ns</v>
      </c>
      <c r="BA113" s="126" t="str">
        <f t="shared" ca="1" si="133"/>
        <v>ns</v>
      </c>
      <c r="BB113" s="126" t="str">
        <f t="shared" si="133"/>
        <v/>
      </c>
      <c r="BC113" s="126" t="str">
        <f t="shared" si="133"/>
        <v/>
      </c>
      <c r="BD113" s="126" t="str">
        <f t="shared" si="133"/>
        <v/>
      </c>
      <c r="BE113" s="126" t="str">
        <f t="shared" si="133"/>
        <v/>
      </c>
      <c r="BF113" s="126" t="str">
        <f t="shared" si="133"/>
        <v/>
      </c>
      <c r="BG113" s="126" t="str">
        <f t="shared" si="133"/>
        <v/>
      </c>
      <c r="BH113" s="126" t="str">
        <f t="shared" si="133"/>
        <v/>
      </c>
      <c r="BI113" s="126" t="str">
        <f t="shared" si="133"/>
        <v/>
      </c>
      <c r="BJ113" s="126" t="str">
        <f t="shared" si="134"/>
        <v/>
      </c>
      <c r="BK113" s="126" t="str">
        <f t="shared" si="134"/>
        <v/>
      </c>
      <c r="BL113" s="126" t="str">
        <f t="shared" si="134"/>
        <v/>
      </c>
      <c r="BM113" s="126" t="str">
        <f t="shared" si="134"/>
        <v/>
      </c>
      <c r="BN113" s="126" t="str">
        <f t="shared" si="134"/>
        <v/>
      </c>
      <c r="BO113" s="126" t="str">
        <f t="shared" si="134"/>
        <v/>
      </c>
      <c r="BP113" s="126" t="str">
        <f t="shared" si="134"/>
        <v/>
      </c>
      <c r="BQ113" s="126" t="str">
        <f t="shared" si="134"/>
        <v/>
      </c>
      <c r="BR113" s="126" t="str">
        <f t="shared" si="134"/>
        <v/>
      </c>
      <c r="BS113" s="126" t="str">
        <f t="shared" si="134"/>
        <v/>
      </c>
      <c r="BT113" s="126" t="str">
        <f t="shared" si="134"/>
        <v/>
      </c>
      <c r="BU113" s="126" t="str">
        <f t="shared" si="134"/>
        <v/>
      </c>
      <c r="BV113" s="194"/>
      <c r="BW113" s="194"/>
      <c r="BX113" s="194"/>
      <c r="BZ113" s="116" t="s">
        <v>266</v>
      </c>
      <c r="CA113" s="118" t="s">
        <v>95</v>
      </c>
      <c r="CB113" s="113">
        <f t="shared" si="121"/>
        <v>40</v>
      </c>
      <c r="CC113" s="116" t="str">
        <f t="shared" ca="1" si="114"/>
        <v>RGT QUIRIKO</v>
      </c>
      <c r="CD113" s="117">
        <f t="shared" ca="1" si="122"/>
        <v>5094.9381282955164</v>
      </c>
      <c r="CE113" s="117">
        <f t="shared" ca="1" si="122"/>
        <v>4428.1102675910352</v>
      </c>
      <c r="CF113" s="117">
        <f t="shared" ca="1" si="122"/>
        <v>5676.9083230363494</v>
      </c>
      <c r="CG113" s="117">
        <f t="shared" ca="1" si="122"/>
        <v>0</v>
      </c>
      <c r="CH113" s="117">
        <f t="shared" ca="1" si="116"/>
        <v>3</v>
      </c>
      <c r="CI113" s="117">
        <f t="shared" ca="1" si="117"/>
        <v>15199.956718922902</v>
      </c>
      <c r="CJ113" s="127" cm="1">
        <f t="array" aca="1" ref="CJ113" ca="1">IFERROR(AVERAGE(IF(CD113:CG113&gt;1,CD113:CG113)),0)</f>
        <v>5066.6522396409673</v>
      </c>
      <c r="CK113" s="127">
        <f ca="1">CJ113+(COUNTIFS($CJ$74:$CJ113,CJ113)-1)*0.00001</f>
        <v>5066.6522396409673</v>
      </c>
      <c r="CL113" s="127">
        <f t="shared" ca="1" si="123"/>
        <v>4520.6859760791185</v>
      </c>
      <c r="CM113" s="140">
        <f t="shared" ca="1" si="124"/>
        <v>46</v>
      </c>
      <c r="CN113" s="120" t="str">
        <f t="shared" ca="1" si="125"/>
        <v>ZONDA</v>
      </c>
      <c r="CO113" s="113"/>
      <c r="CP113" s="113"/>
      <c r="CQ113" s="113"/>
      <c r="CR113" s="115"/>
      <c r="CT113" s="117">
        <f ca="1">'ANVA-MDS Sin Fung.'!CI113+'ANVA-MDS Con Fung.'!CI113</f>
        <v>15199.956718922902</v>
      </c>
      <c r="CU113" s="115"/>
      <c r="CV113" s="115"/>
    </row>
    <row r="114" spans="1:100" ht="12.75" customHeight="1" x14ac:dyDescent="0.25">
      <c r="A114" s="210">
        <v>2</v>
      </c>
      <c r="K114" s="101">
        <f t="shared" si="126"/>
        <v>41</v>
      </c>
      <c r="L114" s="125" t="str">
        <f t="shared" ca="1" si="118"/>
        <v>LAUREL</v>
      </c>
      <c r="M114" s="126">
        <f t="shared" ca="1" si="119"/>
        <v>4512.8758979947506</v>
      </c>
      <c r="N114" s="126" t="str">
        <f t="shared" ca="1" si="136"/>
        <v>s</v>
      </c>
      <c r="O114" s="126" t="str">
        <f t="shared" ca="1" si="136"/>
        <v>s</v>
      </c>
      <c r="P114" s="126" t="str">
        <f t="shared" ca="1" si="136"/>
        <v>s</v>
      </c>
      <c r="Q114" s="126" t="str">
        <f t="shared" ca="1" si="136"/>
        <v>s</v>
      </c>
      <c r="R114" s="126" t="str">
        <f t="shared" ca="1" si="136"/>
        <v>s</v>
      </c>
      <c r="S114" s="126" t="str">
        <f t="shared" ca="1" si="136"/>
        <v>s</v>
      </c>
      <c r="T114" s="126" t="str">
        <f t="shared" ca="1" si="136"/>
        <v>s</v>
      </c>
      <c r="U114" s="126" t="str">
        <f t="shared" ca="1" si="136"/>
        <v>ns</v>
      </c>
      <c r="V114" s="126" t="str">
        <f t="shared" ca="1" si="136"/>
        <v>ns</v>
      </c>
      <c r="W114" s="126" t="str">
        <f t="shared" ca="1" si="136"/>
        <v>ns</v>
      </c>
      <c r="X114" s="126" t="str">
        <f t="shared" ca="1" si="136"/>
        <v>ns</v>
      </c>
      <c r="Y114" s="126" t="str">
        <f t="shared" ca="1" si="136"/>
        <v>ns</v>
      </c>
      <c r="Z114" s="126" t="str">
        <f t="shared" ca="1" si="136"/>
        <v>ns</v>
      </c>
      <c r="AA114" s="126" t="str">
        <f t="shared" ca="1" si="136"/>
        <v>ns</v>
      </c>
      <c r="AB114" s="126" t="str">
        <f t="shared" ca="1" si="136"/>
        <v>ns</v>
      </c>
      <c r="AC114" s="126" t="str">
        <f t="shared" ca="1" si="135"/>
        <v>ns</v>
      </c>
      <c r="AD114" s="126" t="str">
        <f t="shared" ca="1" si="132"/>
        <v>ns</v>
      </c>
      <c r="AE114" s="126" t="str">
        <f t="shared" ca="1" si="132"/>
        <v>ns</v>
      </c>
      <c r="AF114" s="126" t="str">
        <f t="shared" ca="1" si="132"/>
        <v>ns</v>
      </c>
      <c r="AG114" s="126" t="str">
        <f t="shared" ca="1" si="132"/>
        <v>ns</v>
      </c>
      <c r="AH114" s="126" t="str">
        <f t="shared" ca="1" si="132"/>
        <v>ns</v>
      </c>
      <c r="AI114" s="126" t="str">
        <f t="shared" ca="1" si="132"/>
        <v>ns</v>
      </c>
      <c r="AJ114" s="126" t="str">
        <f t="shared" ca="1" si="132"/>
        <v>ns</v>
      </c>
      <c r="AK114" s="126" t="str">
        <f t="shared" ca="1" si="132"/>
        <v>ns</v>
      </c>
      <c r="AL114" s="126" t="str">
        <f t="shared" ca="1" si="132"/>
        <v>ns</v>
      </c>
      <c r="AM114" s="126" t="str">
        <f t="shared" ca="1" si="132"/>
        <v>ns</v>
      </c>
      <c r="AN114" s="126" t="str">
        <f t="shared" ca="1" si="132"/>
        <v>ns</v>
      </c>
      <c r="AO114" s="126" t="str">
        <f t="shared" ca="1" si="132"/>
        <v>ns</v>
      </c>
      <c r="AP114" s="126" t="str">
        <f t="shared" ca="1" si="132"/>
        <v>ns</v>
      </c>
      <c r="AQ114" s="126" t="str">
        <f t="shared" ca="1" si="132"/>
        <v>ns</v>
      </c>
      <c r="AR114" s="126" t="str">
        <f t="shared" ca="1" si="132"/>
        <v>ns</v>
      </c>
      <c r="AS114" s="126" t="str">
        <f t="shared" ca="1" si="132"/>
        <v>ns</v>
      </c>
      <c r="AT114" s="126" t="str">
        <f t="shared" ca="1" si="133"/>
        <v>ns</v>
      </c>
      <c r="AU114" s="126" t="str">
        <f t="shared" ca="1" si="133"/>
        <v>ns</v>
      </c>
      <c r="AV114" s="126" t="str">
        <f t="shared" ca="1" si="133"/>
        <v>ns</v>
      </c>
      <c r="AW114" s="126" t="str">
        <f t="shared" ca="1" si="133"/>
        <v>ns</v>
      </c>
      <c r="AX114" s="126" t="str">
        <f t="shared" ca="1" si="133"/>
        <v>ns</v>
      </c>
      <c r="AY114" s="126" t="str">
        <f t="shared" ca="1" si="133"/>
        <v>ns</v>
      </c>
      <c r="AZ114" s="126" t="str">
        <f t="shared" ca="1" si="133"/>
        <v>ns</v>
      </c>
      <c r="BA114" s="126" t="str">
        <f t="shared" ca="1" si="133"/>
        <v>ns</v>
      </c>
      <c r="BB114" s="126" t="str">
        <f t="shared" ca="1" si="133"/>
        <v>ns</v>
      </c>
      <c r="BC114" s="126" t="str">
        <f t="shared" si="133"/>
        <v/>
      </c>
      <c r="BD114" s="126" t="str">
        <f t="shared" si="133"/>
        <v/>
      </c>
      <c r="BE114" s="126" t="str">
        <f t="shared" si="133"/>
        <v/>
      </c>
      <c r="BF114" s="126" t="str">
        <f t="shared" si="133"/>
        <v/>
      </c>
      <c r="BG114" s="126" t="str">
        <f t="shared" si="133"/>
        <v/>
      </c>
      <c r="BH114" s="126" t="str">
        <f t="shared" si="133"/>
        <v/>
      </c>
      <c r="BI114" s="126" t="str">
        <f t="shared" si="133"/>
        <v/>
      </c>
      <c r="BJ114" s="126" t="str">
        <f t="shared" si="134"/>
        <v/>
      </c>
      <c r="BK114" s="126" t="str">
        <f t="shared" si="134"/>
        <v/>
      </c>
      <c r="BL114" s="126" t="str">
        <f t="shared" si="134"/>
        <v/>
      </c>
      <c r="BM114" s="126" t="str">
        <f t="shared" si="134"/>
        <v/>
      </c>
      <c r="BN114" s="126" t="str">
        <f t="shared" si="134"/>
        <v/>
      </c>
      <c r="BO114" s="126" t="str">
        <f t="shared" si="134"/>
        <v/>
      </c>
      <c r="BP114" s="126" t="str">
        <f t="shared" si="134"/>
        <v/>
      </c>
      <c r="BQ114" s="126" t="str">
        <f t="shared" si="134"/>
        <v/>
      </c>
      <c r="BR114" s="126" t="str">
        <f t="shared" si="134"/>
        <v/>
      </c>
      <c r="BS114" s="126" t="str">
        <f t="shared" si="134"/>
        <v/>
      </c>
      <c r="BT114" s="126" t="str">
        <f t="shared" si="134"/>
        <v/>
      </c>
      <c r="BU114" s="126" t="str">
        <f t="shared" si="134"/>
        <v/>
      </c>
      <c r="BV114" s="194"/>
      <c r="BW114" s="194"/>
      <c r="BX114" s="194"/>
      <c r="BZ114" s="116" t="s">
        <v>266</v>
      </c>
      <c r="CA114" s="118" t="s">
        <v>95</v>
      </c>
      <c r="CB114" s="113">
        <f t="shared" si="121"/>
        <v>41</v>
      </c>
      <c r="CC114" s="116" t="str">
        <f t="shared" ca="1" si="114"/>
        <v>SARANDÍ</v>
      </c>
      <c r="CD114" s="117">
        <f t="shared" ca="1" si="122"/>
        <v>4063.6821157198779</v>
      </c>
      <c r="CE114" s="117">
        <f t="shared" ca="1" si="122"/>
        <v>4376.3461938281507</v>
      </c>
      <c r="CF114" s="117">
        <f t="shared" ca="1" si="122"/>
        <v>4614.0652281421726</v>
      </c>
      <c r="CG114" s="117">
        <f t="shared" ca="1" si="122"/>
        <v>0</v>
      </c>
      <c r="CH114" s="117">
        <f t="shared" ca="1" si="116"/>
        <v>3</v>
      </c>
      <c r="CI114" s="117">
        <f t="shared" ca="1" si="117"/>
        <v>13054.093537690202</v>
      </c>
      <c r="CJ114" s="127" cm="1">
        <f t="array" aca="1" ref="CJ114" ca="1">IFERROR(AVERAGE(IF(CD114:CG114&gt;1,CD114:CG114)),0)</f>
        <v>4351.3645125634002</v>
      </c>
      <c r="CK114" s="127">
        <f ca="1">CJ114+(COUNTIFS($CJ$74:$CJ114,CJ114)-1)*0.00001</f>
        <v>4351.3645125634002</v>
      </c>
      <c r="CL114" s="127">
        <f t="shared" ca="1" si="123"/>
        <v>4512.8758979947506</v>
      </c>
      <c r="CM114" s="140">
        <f t="shared" ca="1" si="124"/>
        <v>28</v>
      </c>
      <c r="CN114" s="120" t="str">
        <f t="shared" ca="1" si="125"/>
        <v>LAUREL</v>
      </c>
      <c r="CO114" s="113"/>
      <c r="CP114" s="113"/>
      <c r="CQ114" s="113"/>
      <c r="CR114" s="115"/>
      <c r="CT114" s="117">
        <f ca="1">'ANVA-MDS Sin Fung.'!CI114+'ANVA-MDS Con Fung.'!CI114</f>
        <v>13054.093537690202</v>
      </c>
      <c r="CU114" s="115"/>
      <c r="CV114" s="115"/>
    </row>
    <row r="115" spans="1:100" ht="12.75" customHeight="1" x14ac:dyDescent="0.25">
      <c r="A115" s="210">
        <v>2</v>
      </c>
      <c r="K115" s="101">
        <f t="shared" si="126"/>
        <v>42</v>
      </c>
      <c r="L115" s="125" t="str">
        <f t="shared" ca="1" si="118"/>
        <v>KLEIN EMBLEMA</v>
      </c>
      <c r="M115" s="126">
        <f t="shared" ca="1" si="119"/>
        <v>4497.0458228514162</v>
      </c>
      <c r="N115" s="126" t="str">
        <f t="shared" ca="1" si="136"/>
        <v>s</v>
      </c>
      <c r="O115" s="126" t="str">
        <f t="shared" ca="1" si="136"/>
        <v>s</v>
      </c>
      <c r="P115" s="126" t="str">
        <f t="shared" ca="1" si="136"/>
        <v>s</v>
      </c>
      <c r="Q115" s="126" t="str">
        <f t="shared" ca="1" si="136"/>
        <v>s</v>
      </c>
      <c r="R115" s="126" t="str">
        <f t="shared" ca="1" si="136"/>
        <v>s</v>
      </c>
      <c r="S115" s="126" t="str">
        <f t="shared" ca="1" si="136"/>
        <v>s</v>
      </c>
      <c r="T115" s="126" t="str">
        <f t="shared" ca="1" si="136"/>
        <v>s</v>
      </c>
      <c r="U115" s="126" t="str">
        <f t="shared" ca="1" si="136"/>
        <v>s</v>
      </c>
      <c r="V115" s="126" t="str">
        <f t="shared" ca="1" si="136"/>
        <v>ns</v>
      </c>
      <c r="W115" s="126" t="str">
        <f t="shared" ca="1" si="136"/>
        <v>ns</v>
      </c>
      <c r="X115" s="126" t="str">
        <f t="shared" ca="1" si="136"/>
        <v>ns</v>
      </c>
      <c r="Y115" s="126" t="str">
        <f t="shared" ca="1" si="136"/>
        <v>ns</v>
      </c>
      <c r="Z115" s="126" t="str">
        <f t="shared" ca="1" si="136"/>
        <v>ns</v>
      </c>
      <c r="AA115" s="126" t="str">
        <f t="shared" ca="1" si="136"/>
        <v>ns</v>
      </c>
      <c r="AB115" s="126" t="str">
        <f t="shared" ca="1" si="136"/>
        <v>ns</v>
      </c>
      <c r="AC115" s="126" t="str">
        <f t="shared" ca="1" si="135"/>
        <v>ns</v>
      </c>
      <c r="AD115" s="126" t="str">
        <f t="shared" ca="1" si="132"/>
        <v>ns</v>
      </c>
      <c r="AE115" s="126" t="str">
        <f t="shared" ca="1" si="132"/>
        <v>ns</v>
      </c>
      <c r="AF115" s="126" t="str">
        <f t="shared" ca="1" si="132"/>
        <v>ns</v>
      </c>
      <c r="AG115" s="126" t="str">
        <f t="shared" ca="1" si="132"/>
        <v>ns</v>
      </c>
      <c r="AH115" s="126" t="str">
        <f t="shared" ca="1" si="132"/>
        <v>ns</v>
      </c>
      <c r="AI115" s="126" t="str">
        <f t="shared" ca="1" si="132"/>
        <v>ns</v>
      </c>
      <c r="AJ115" s="126" t="str">
        <f t="shared" ca="1" si="132"/>
        <v>ns</v>
      </c>
      <c r="AK115" s="126" t="str">
        <f t="shared" ca="1" si="132"/>
        <v>ns</v>
      </c>
      <c r="AL115" s="126" t="str">
        <f t="shared" ca="1" si="132"/>
        <v>ns</v>
      </c>
      <c r="AM115" s="126" t="str">
        <f t="shared" ca="1" si="132"/>
        <v>ns</v>
      </c>
      <c r="AN115" s="126" t="str">
        <f t="shared" ca="1" si="132"/>
        <v>ns</v>
      </c>
      <c r="AO115" s="126" t="str">
        <f t="shared" ca="1" si="132"/>
        <v>ns</v>
      </c>
      <c r="AP115" s="126" t="str">
        <f t="shared" ca="1" si="132"/>
        <v>ns</v>
      </c>
      <c r="AQ115" s="126" t="str">
        <f t="shared" ca="1" si="132"/>
        <v>ns</v>
      </c>
      <c r="AR115" s="126" t="str">
        <f t="shared" ca="1" si="132"/>
        <v>ns</v>
      </c>
      <c r="AS115" s="126" t="str">
        <f t="shared" ca="1" si="132"/>
        <v>ns</v>
      </c>
      <c r="AT115" s="126" t="str">
        <f t="shared" ca="1" si="133"/>
        <v>ns</v>
      </c>
      <c r="AU115" s="126" t="str">
        <f t="shared" ca="1" si="133"/>
        <v>ns</v>
      </c>
      <c r="AV115" s="126" t="str">
        <f t="shared" ca="1" si="133"/>
        <v>ns</v>
      </c>
      <c r="AW115" s="126" t="str">
        <f t="shared" ca="1" si="133"/>
        <v>ns</v>
      </c>
      <c r="AX115" s="126" t="str">
        <f t="shared" ca="1" si="133"/>
        <v>ns</v>
      </c>
      <c r="AY115" s="126" t="str">
        <f t="shared" ca="1" si="133"/>
        <v>ns</v>
      </c>
      <c r="AZ115" s="126" t="str">
        <f t="shared" ca="1" si="133"/>
        <v>ns</v>
      </c>
      <c r="BA115" s="126" t="str">
        <f t="shared" ca="1" si="133"/>
        <v>ns</v>
      </c>
      <c r="BB115" s="126" t="str">
        <f t="shared" ca="1" si="133"/>
        <v>ns</v>
      </c>
      <c r="BC115" s="126" t="str">
        <f t="shared" ca="1" si="133"/>
        <v>ns</v>
      </c>
      <c r="BD115" s="126" t="str">
        <f t="shared" si="133"/>
        <v/>
      </c>
      <c r="BE115" s="126" t="str">
        <f t="shared" si="133"/>
        <v/>
      </c>
      <c r="BF115" s="126" t="str">
        <f t="shared" si="133"/>
        <v/>
      </c>
      <c r="BG115" s="126" t="str">
        <f t="shared" si="133"/>
        <v/>
      </c>
      <c r="BH115" s="126" t="str">
        <f t="shared" si="133"/>
        <v/>
      </c>
      <c r="BI115" s="126" t="str">
        <f t="shared" si="133"/>
        <v/>
      </c>
      <c r="BJ115" s="126" t="str">
        <f t="shared" si="134"/>
        <v/>
      </c>
      <c r="BK115" s="126" t="str">
        <f t="shared" si="134"/>
        <v/>
      </c>
      <c r="BL115" s="126" t="str">
        <f t="shared" si="134"/>
        <v/>
      </c>
      <c r="BM115" s="126" t="str">
        <f t="shared" si="134"/>
        <v/>
      </c>
      <c r="BN115" s="126" t="str">
        <f t="shared" si="134"/>
        <v/>
      </c>
      <c r="BO115" s="126" t="str">
        <f t="shared" si="134"/>
        <v/>
      </c>
      <c r="BP115" s="126" t="str">
        <f t="shared" si="134"/>
        <v/>
      </c>
      <c r="BQ115" s="126" t="str">
        <f t="shared" si="134"/>
        <v/>
      </c>
      <c r="BR115" s="126" t="str">
        <f t="shared" si="134"/>
        <v/>
      </c>
      <c r="BS115" s="126" t="str">
        <f t="shared" si="134"/>
        <v/>
      </c>
      <c r="BT115" s="126" t="str">
        <f t="shared" si="134"/>
        <v/>
      </c>
      <c r="BU115" s="126" t="str">
        <f t="shared" si="134"/>
        <v/>
      </c>
      <c r="BV115" s="194"/>
      <c r="BW115" s="194"/>
      <c r="BX115" s="194"/>
      <c r="BZ115" s="116" t="s">
        <v>266</v>
      </c>
      <c r="CA115" s="118" t="s">
        <v>95</v>
      </c>
      <c r="CB115" s="113">
        <f t="shared" si="121"/>
        <v>42</v>
      </c>
      <c r="CC115" s="116" t="str">
        <f t="shared" ca="1" si="114"/>
        <v>SY 109</v>
      </c>
      <c r="CD115" s="117">
        <f t="shared" ref="CD115:CG133" ca="1" si="137">IFERROR(INDEX(INDIRECT($CA115),$CB115,CD$6),0)</f>
        <v>4917.0497169746977</v>
      </c>
      <c r="CE115" s="117">
        <f t="shared" ca="1" si="137"/>
        <v>4743.2111385599756</v>
      </c>
      <c r="CF115" s="117">
        <f t="shared" ca="1" si="137"/>
        <v>5658.0877309612006</v>
      </c>
      <c r="CG115" s="117">
        <f t="shared" ca="1" si="137"/>
        <v>0</v>
      </c>
      <c r="CH115" s="117">
        <f t="shared" ca="1" si="116"/>
        <v>3</v>
      </c>
      <c r="CI115" s="117">
        <f t="shared" ca="1" si="117"/>
        <v>15318.348586495875</v>
      </c>
      <c r="CJ115" s="127" cm="1">
        <f t="array" aca="1" ref="CJ115" ca="1">IFERROR(AVERAGE(IF(CD115:CG115&gt;1,CD115:CG115)),0)</f>
        <v>5106.1161954986246</v>
      </c>
      <c r="CK115" s="127">
        <f ca="1">CJ115+(COUNTIFS($CJ$74:$CJ115,CJ115)-1)*0.00001</f>
        <v>5106.1161954986246</v>
      </c>
      <c r="CL115" s="127">
        <f t="shared" ca="1" si="123"/>
        <v>4497.0458228514162</v>
      </c>
      <c r="CM115" s="140">
        <f t="shared" ca="1" si="124"/>
        <v>25</v>
      </c>
      <c r="CN115" s="120" t="str">
        <f t="shared" ca="1" si="125"/>
        <v>KLEIN EMBLEMA</v>
      </c>
      <c r="CO115" s="113"/>
      <c r="CP115" s="113"/>
      <c r="CQ115" s="113"/>
      <c r="CR115" s="115"/>
      <c r="CT115" s="117">
        <f ca="1">'ANVA-MDS Sin Fung.'!CI115+'ANVA-MDS Con Fung.'!CI115</f>
        <v>15318.348586495875</v>
      </c>
      <c r="CU115" s="115"/>
      <c r="CV115" s="115"/>
    </row>
    <row r="116" spans="1:100" ht="12.75" customHeight="1" x14ac:dyDescent="0.25">
      <c r="A116" s="210">
        <v>2</v>
      </c>
      <c r="K116" s="101">
        <f t="shared" si="126"/>
        <v>43</v>
      </c>
      <c r="L116" s="125" t="str">
        <f t="shared" ca="1" si="118"/>
        <v>SARANDÍ</v>
      </c>
      <c r="M116" s="126">
        <f t="shared" ca="1" si="119"/>
        <v>4351.3645125634002</v>
      </c>
      <c r="N116" s="126" t="str">
        <f t="shared" ca="1" si="136"/>
        <v>s</v>
      </c>
      <c r="O116" s="126" t="str">
        <f t="shared" ca="1" si="136"/>
        <v>s</v>
      </c>
      <c r="P116" s="126" t="str">
        <f t="shared" ca="1" si="136"/>
        <v>s</v>
      </c>
      <c r="Q116" s="126" t="str">
        <f t="shared" ca="1" si="136"/>
        <v>s</v>
      </c>
      <c r="R116" s="126" t="str">
        <f t="shared" ca="1" si="136"/>
        <v>s</v>
      </c>
      <c r="S116" s="126" t="str">
        <f t="shared" ca="1" si="136"/>
        <v>s</v>
      </c>
      <c r="T116" s="126" t="str">
        <f t="shared" ca="1" si="136"/>
        <v>s</v>
      </c>
      <c r="U116" s="126" t="str">
        <f t="shared" ca="1" si="136"/>
        <v>s</v>
      </c>
      <c r="V116" s="126" t="str">
        <f t="shared" ca="1" si="136"/>
        <v>s</v>
      </c>
      <c r="W116" s="126" t="str">
        <f t="shared" ca="1" si="136"/>
        <v>s</v>
      </c>
      <c r="X116" s="126" t="str">
        <f t="shared" ca="1" si="136"/>
        <v>s</v>
      </c>
      <c r="Y116" s="126" t="str">
        <f t="shared" ca="1" si="136"/>
        <v>s</v>
      </c>
      <c r="Z116" s="126" t="str">
        <f t="shared" ca="1" si="136"/>
        <v>s</v>
      </c>
      <c r="AA116" s="126" t="str">
        <f t="shared" ca="1" si="136"/>
        <v>s</v>
      </c>
      <c r="AB116" s="126" t="str">
        <f t="shared" ca="1" si="136"/>
        <v>s</v>
      </c>
      <c r="AC116" s="126" t="str">
        <f t="shared" ca="1" si="135"/>
        <v>s</v>
      </c>
      <c r="AD116" s="126" t="str">
        <f t="shared" ca="1" si="132"/>
        <v>s</v>
      </c>
      <c r="AE116" s="126" t="str">
        <f t="shared" ca="1" si="132"/>
        <v>ns</v>
      </c>
      <c r="AF116" s="126" t="str">
        <f t="shared" ca="1" si="132"/>
        <v>ns</v>
      </c>
      <c r="AG116" s="126" t="str">
        <f t="shared" ca="1" si="132"/>
        <v>ns</v>
      </c>
      <c r="AH116" s="126" t="str">
        <f t="shared" ca="1" si="132"/>
        <v>ns</v>
      </c>
      <c r="AI116" s="126" t="str">
        <f t="shared" ca="1" si="132"/>
        <v>ns</v>
      </c>
      <c r="AJ116" s="126" t="str">
        <f t="shared" ca="1" si="132"/>
        <v>ns</v>
      </c>
      <c r="AK116" s="126" t="str">
        <f t="shared" ca="1" si="132"/>
        <v>ns</v>
      </c>
      <c r="AL116" s="126" t="str">
        <f t="shared" ca="1" si="132"/>
        <v>ns</v>
      </c>
      <c r="AM116" s="126" t="str">
        <f t="shared" ca="1" si="132"/>
        <v>ns</v>
      </c>
      <c r="AN116" s="126" t="str">
        <f t="shared" ca="1" si="132"/>
        <v>ns</v>
      </c>
      <c r="AO116" s="126" t="str">
        <f t="shared" ca="1" si="132"/>
        <v>ns</v>
      </c>
      <c r="AP116" s="126" t="str">
        <f t="shared" ca="1" si="132"/>
        <v>ns</v>
      </c>
      <c r="AQ116" s="126" t="str">
        <f t="shared" ca="1" si="132"/>
        <v>ns</v>
      </c>
      <c r="AR116" s="126" t="str">
        <f t="shared" ca="1" si="132"/>
        <v>ns</v>
      </c>
      <c r="AS116" s="126" t="str">
        <f t="shared" ca="1" si="132"/>
        <v>ns</v>
      </c>
      <c r="AT116" s="126" t="str">
        <f t="shared" ca="1" si="133"/>
        <v>ns</v>
      </c>
      <c r="AU116" s="126" t="str">
        <f t="shared" ca="1" si="133"/>
        <v>ns</v>
      </c>
      <c r="AV116" s="126" t="str">
        <f t="shared" ca="1" si="133"/>
        <v>ns</v>
      </c>
      <c r="AW116" s="126" t="str">
        <f t="shared" ca="1" si="133"/>
        <v>ns</v>
      </c>
      <c r="AX116" s="126" t="str">
        <f t="shared" ca="1" si="133"/>
        <v>ns</v>
      </c>
      <c r="AY116" s="126" t="str">
        <f t="shared" ca="1" si="133"/>
        <v>ns</v>
      </c>
      <c r="AZ116" s="126" t="str">
        <f t="shared" ca="1" si="133"/>
        <v>ns</v>
      </c>
      <c r="BA116" s="126" t="str">
        <f t="shared" ca="1" si="133"/>
        <v>ns</v>
      </c>
      <c r="BB116" s="126" t="str">
        <f t="shared" ca="1" si="133"/>
        <v>ns</v>
      </c>
      <c r="BC116" s="126" t="str">
        <f t="shared" ca="1" si="133"/>
        <v>ns</v>
      </c>
      <c r="BD116" s="126" t="str">
        <f t="shared" ca="1" si="133"/>
        <v>ns</v>
      </c>
      <c r="BE116" s="126" t="str">
        <f t="shared" si="133"/>
        <v/>
      </c>
      <c r="BF116" s="126" t="str">
        <f t="shared" si="133"/>
        <v/>
      </c>
      <c r="BG116" s="126" t="str">
        <f t="shared" si="133"/>
        <v/>
      </c>
      <c r="BH116" s="126" t="str">
        <f t="shared" si="133"/>
        <v/>
      </c>
      <c r="BI116" s="126" t="str">
        <f t="shared" si="133"/>
        <v/>
      </c>
      <c r="BJ116" s="126" t="str">
        <f t="shared" si="134"/>
        <v/>
      </c>
      <c r="BK116" s="126" t="str">
        <f t="shared" si="134"/>
        <v/>
      </c>
      <c r="BL116" s="126" t="str">
        <f t="shared" si="134"/>
        <v/>
      </c>
      <c r="BM116" s="126" t="str">
        <f t="shared" si="134"/>
        <v/>
      </c>
      <c r="BN116" s="126" t="str">
        <f t="shared" si="134"/>
        <v/>
      </c>
      <c r="BO116" s="126" t="str">
        <f t="shared" si="134"/>
        <v/>
      </c>
      <c r="BP116" s="126" t="str">
        <f t="shared" si="134"/>
        <v/>
      </c>
      <c r="BQ116" s="126" t="str">
        <f t="shared" si="134"/>
        <v/>
      </c>
      <c r="BR116" s="126" t="str">
        <f t="shared" si="134"/>
        <v/>
      </c>
      <c r="BS116" s="126" t="str">
        <f t="shared" si="134"/>
        <v/>
      </c>
      <c r="BT116" s="126" t="str">
        <f t="shared" si="134"/>
        <v/>
      </c>
      <c r="BU116" s="126" t="str">
        <f t="shared" si="134"/>
        <v/>
      </c>
      <c r="BV116" s="194"/>
      <c r="BW116" s="194"/>
      <c r="BX116" s="194"/>
      <c r="BZ116" s="116" t="s">
        <v>266</v>
      </c>
      <c r="CA116" s="118" t="s">
        <v>95</v>
      </c>
      <c r="CB116" s="113">
        <f t="shared" si="121"/>
        <v>43</v>
      </c>
      <c r="CC116" s="116" t="str">
        <f t="shared" ca="1" si="114"/>
        <v>SY 134</v>
      </c>
      <c r="CD116" s="117">
        <f t="shared" ca="1" si="137"/>
        <v>4790.9428873175539</v>
      </c>
      <c r="CE116" s="117">
        <f t="shared" ca="1" si="137"/>
        <v>4885.0008855658052</v>
      </c>
      <c r="CF116" s="117">
        <f t="shared" ca="1" si="137"/>
        <v>6150.8937169941892</v>
      </c>
      <c r="CG116" s="117">
        <f t="shared" ca="1" si="137"/>
        <v>0</v>
      </c>
      <c r="CH116" s="117">
        <f t="shared" ca="1" si="116"/>
        <v>3</v>
      </c>
      <c r="CI116" s="117">
        <f t="shared" ca="1" si="117"/>
        <v>15826.837489877547</v>
      </c>
      <c r="CJ116" s="127" cm="1">
        <f t="array" aca="1" ref="CJ116" ca="1">IFERROR(AVERAGE(IF(CD116:CG116&gt;1,CD116:CG116)),0)</f>
        <v>5275.6124966258494</v>
      </c>
      <c r="CK116" s="127">
        <f ca="1">CJ116+(COUNTIFS($CJ$74:$CJ116,CJ116)-1)*0.00001</f>
        <v>5275.6124966258494</v>
      </c>
      <c r="CL116" s="127">
        <f t="shared" ca="1" si="123"/>
        <v>4351.3645125634002</v>
      </c>
      <c r="CM116" s="140">
        <f t="shared" ca="1" si="124"/>
        <v>41</v>
      </c>
      <c r="CN116" s="120" t="str">
        <f t="shared" ca="1" si="125"/>
        <v>SARANDÍ</v>
      </c>
      <c r="CO116" s="113"/>
      <c r="CP116" s="113"/>
      <c r="CQ116" s="113"/>
      <c r="CR116" s="115"/>
      <c r="CT116" s="117">
        <f ca="1">'ANVA-MDS Sin Fung.'!CI116+'ANVA-MDS Con Fung.'!CI116</f>
        <v>15826.837489877547</v>
      </c>
      <c r="CU116" s="115"/>
      <c r="CV116" s="115"/>
    </row>
    <row r="117" spans="1:100" ht="12.75" customHeight="1" x14ac:dyDescent="0.25">
      <c r="A117" s="210">
        <v>2</v>
      </c>
      <c r="K117" s="101">
        <f t="shared" si="126"/>
        <v>44</v>
      </c>
      <c r="L117" s="125" t="str">
        <f t="shared" ca="1" si="118"/>
        <v>FD20WW0506 (HB4)</v>
      </c>
      <c r="M117" s="126">
        <f t="shared" ca="1" si="119"/>
        <v>4260.9560050040882</v>
      </c>
      <c r="N117" s="126" t="str">
        <f t="shared" ca="1" si="136"/>
        <v>s</v>
      </c>
      <c r="O117" s="126" t="str">
        <f t="shared" ca="1" si="136"/>
        <v>s</v>
      </c>
      <c r="P117" s="126" t="str">
        <f t="shared" ca="1" si="136"/>
        <v>s</v>
      </c>
      <c r="Q117" s="126" t="str">
        <f t="shared" ca="1" si="136"/>
        <v>s</v>
      </c>
      <c r="R117" s="126" t="str">
        <f t="shared" ca="1" si="136"/>
        <v>s</v>
      </c>
      <c r="S117" s="126" t="str">
        <f t="shared" ca="1" si="136"/>
        <v>s</v>
      </c>
      <c r="T117" s="126" t="str">
        <f t="shared" ca="1" si="136"/>
        <v>s</v>
      </c>
      <c r="U117" s="126" t="str">
        <f t="shared" ca="1" si="136"/>
        <v>s</v>
      </c>
      <c r="V117" s="126" t="str">
        <f t="shared" ca="1" si="136"/>
        <v>s</v>
      </c>
      <c r="W117" s="126" t="str">
        <f t="shared" ca="1" si="136"/>
        <v>s</v>
      </c>
      <c r="X117" s="126" t="str">
        <f t="shared" ca="1" si="136"/>
        <v>s</v>
      </c>
      <c r="Y117" s="126" t="str">
        <f t="shared" ca="1" si="136"/>
        <v>s</v>
      </c>
      <c r="Z117" s="126" t="str">
        <f t="shared" ca="1" si="136"/>
        <v>s</v>
      </c>
      <c r="AA117" s="126" t="str">
        <f t="shared" ca="1" si="136"/>
        <v>s</v>
      </c>
      <c r="AB117" s="126" t="str">
        <f t="shared" ca="1" si="136"/>
        <v>s</v>
      </c>
      <c r="AC117" s="126" t="str">
        <f t="shared" ca="1" si="135"/>
        <v>s</v>
      </c>
      <c r="AD117" s="126" t="str">
        <f t="shared" ca="1" si="132"/>
        <v>s</v>
      </c>
      <c r="AE117" s="126" t="str">
        <f t="shared" ca="1" si="132"/>
        <v>s</v>
      </c>
      <c r="AF117" s="126" t="str">
        <f t="shared" ca="1" si="132"/>
        <v>ns</v>
      </c>
      <c r="AG117" s="126" t="str">
        <f t="shared" ca="1" si="132"/>
        <v>ns</v>
      </c>
      <c r="AH117" s="126" t="str">
        <f t="shared" ca="1" si="132"/>
        <v>ns</v>
      </c>
      <c r="AI117" s="126" t="str">
        <f t="shared" ca="1" si="132"/>
        <v>ns</v>
      </c>
      <c r="AJ117" s="126" t="str">
        <f t="shared" ca="1" si="132"/>
        <v>ns</v>
      </c>
      <c r="AK117" s="126" t="str">
        <f t="shared" ca="1" si="132"/>
        <v>ns</v>
      </c>
      <c r="AL117" s="126" t="str">
        <f t="shared" ca="1" si="132"/>
        <v>ns</v>
      </c>
      <c r="AM117" s="126" t="str">
        <f t="shared" ca="1" si="132"/>
        <v>ns</v>
      </c>
      <c r="AN117" s="126" t="str">
        <f t="shared" ca="1" si="132"/>
        <v>ns</v>
      </c>
      <c r="AO117" s="126" t="str">
        <f t="shared" ca="1" si="132"/>
        <v>ns</v>
      </c>
      <c r="AP117" s="126" t="str">
        <f t="shared" ca="1" si="132"/>
        <v>ns</v>
      </c>
      <c r="AQ117" s="126" t="str">
        <f t="shared" ca="1" si="132"/>
        <v>ns</v>
      </c>
      <c r="AR117" s="126" t="str">
        <f t="shared" ca="1" si="132"/>
        <v>ns</v>
      </c>
      <c r="AS117" s="126" t="str">
        <f t="shared" ca="1" si="132"/>
        <v>ns</v>
      </c>
      <c r="AT117" s="126" t="str">
        <f t="shared" ca="1" si="133"/>
        <v>ns</v>
      </c>
      <c r="AU117" s="126" t="str">
        <f t="shared" ca="1" si="133"/>
        <v>ns</v>
      </c>
      <c r="AV117" s="126" t="str">
        <f t="shared" ca="1" si="133"/>
        <v>ns</v>
      </c>
      <c r="AW117" s="126" t="str">
        <f t="shared" ca="1" si="133"/>
        <v>ns</v>
      </c>
      <c r="AX117" s="126" t="str">
        <f t="shared" ca="1" si="133"/>
        <v>ns</v>
      </c>
      <c r="AY117" s="126" t="str">
        <f t="shared" ca="1" si="133"/>
        <v>ns</v>
      </c>
      <c r="AZ117" s="126" t="str">
        <f t="shared" ca="1" si="133"/>
        <v>ns</v>
      </c>
      <c r="BA117" s="126" t="str">
        <f t="shared" ca="1" si="133"/>
        <v>ns</v>
      </c>
      <c r="BB117" s="126" t="str">
        <f t="shared" ca="1" si="133"/>
        <v>ns</v>
      </c>
      <c r="BC117" s="126" t="str">
        <f t="shared" ca="1" si="133"/>
        <v>ns</v>
      </c>
      <c r="BD117" s="126" t="str">
        <f t="shared" ca="1" si="133"/>
        <v>ns</v>
      </c>
      <c r="BE117" s="126" t="str">
        <f t="shared" ca="1" si="133"/>
        <v>ns</v>
      </c>
      <c r="BF117" s="126" t="str">
        <f t="shared" si="133"/>
        <v/>
      </c>
      <c r="BG117" s="126" t="str">
        <f t="shared" si="133"/>
        <v/>
      </c>
      <c r="BH117" s="126" t="str">
        <f t="shared" si="133"/>
        <v/>
      </c>
      <c r="BI117" s="126" t="str">
        <f t="shared" si="133"/>
        <v/>
      </c>
      <c r="BJ117" s="126" t="str">
        <f t="shared" si="134"/>
        <v/>
      </c>
      <c r="BK117" s="126" t="str">
        <f t="shared" si="134"/>
        <v/>
      </c>
      <c r="BL117" s="126" t="str">
        <f t="shared" si="134"/>
        <v/>
      </c>
      <c r="BM117" s="126" t="str">
        <f t="shared" si="134"/>
        <v/>
      </c>
      <c r="BN117" s="126" t="str">
        <f t="shared" si="134"/>
        <v/>
      </c>
      <c r="BO117" s="126" t="str">
        <f t="shared" si="134"/>
        <v/>
      </c>
      <c r="BP117" s="126" t="str">
        <f t="shared" si="134"/>
        <v/>
      </c>
      <c r="BQ117" s="126" t="str">
        <f t="shared" si="134"/>
        <v/>
      </c>
      <c r="BR117" s="126" t="str">
        <f t="shared" si="134"/>
        <v/>
      </c>
      <c r="BS117" s="126" t="str">
        <f t="shared" si="134"/>
        <v/>
      </c>
      <c r="BT117" s="126" t="str">
        <f t="shared" si="134"/>
        <v/>
      </c>
      <c r="BU117" s="126" t="str">
        <f t="shared" si="134"/>
        <v/>
      </c>
      <c r="BV117" s="194"/>
      <c r="BW117" s="194"/>
      <c r="BX117" s="194"/>
      <c r="BZ117" s="116" t="s">
        <v>266</v>
      </c>
      <c r="CA117" s="118" t="s">
        <v>95</v>
      </c>
      <c r="CB117" s="113">
        <f t="shared" si="121"/>
        <v>44</v>
      </c>
      <c r="CC117" s="116" t="str">
        <f t="shared" ca="1" si="114"/>
        <v>TIMBÓ</v>
      </c>
      <c r="CD117" s="117">
        <f t="shared" ca="1" si="137"/>
        <v>4948.7502433331683</v>
      </c>
      <c r="CE117" s="117">
        <f t="shared" ca="1" si="137"/>
        <v>4678.871994311402</v>
      </c>
      <c r="CF117" s="117">
        <f t="shared" ca="1" si="137"/>
        <v>6332.4158863958037</v>
      </c>
      <c r="CG117" s="117">
        <f t="shared" ca="1" si="137"/>
        <v>0</v>
      </c>
      <c r="CH117" s="117">
        <f t="shared" ca="1" si="116"/>
        <v>3</v>
      </c>
      <c r="CI117" s="117">
        <f t="shared" ca="1" si="117"/>
        <v>15960.038124040373</v>
      </c>
      <c r="CJ117" s="127" cm="1">
        <f t="array" aca="1" ref="CJ117" ca="1">IFERROR(AVERAGE(IF(CD117:CG117&gt;1,CD117:CG117)),0)</f>
        <v>5320.012708013458</v>
      </c>
      <c r="CK117" s="127">
        <f ca="1">CJ117+(COUNTIFS($CJ$74:$CJ117,CJ117)-1)*0.00001</f>
        <v>5320.012708013458</v>
      </c>
      <c r="CL117" s="127">
        <f t="shared" ca="1" si="123"/>
        <v>4260.9560050040882</v>
      </c>
      <c r="CM117" s="140">
        <f t="shared" ca="1" si="124"/>
        <v>19</v>
      </c>
      <c r="CN117" s="120" t="str">
        <f t="shared" ca="1" si="125"/>
        <v>FD20WW0506 (HB4)</v>
      </c>
      <c r="CO117" s="113"/>
      <c r="CP117" s="113"/>
      <c r="CQ117" s="113"/>
      <c r="CR117" s="115"/>
      <c r="CT117" s="117">
        <f ca="1">'ANVA-MDS Sin Fung.'!CI117+'ANVA-MDS Con Fung.'!CI117</f>
        <v>15960.038124040373</v>
      </c>
      <c r="CU117" s="115"/>
      <c r="CV117" s="115"/>
    </row>
    <row r="118" spans="1:100" ht="12.75" customHeight="1" x14ac:dyDescent="0.25">
      <c r="A118" s="210">
        <v>2</v>
      </c>
      <c r="K118" s="101">
        <f t="shared" si="126"/>
        <v>45</v>
      </c>
      <c r="L118" s="125" t="str">
        <f t="shared" ca="1" si="118"/>
        <v>ARAZÁ</v>
      </c>
      <c r="M118" s="126">
        <f t="shared" ca="1" si="119"/>
        <v>4257.8867158686244</v>
      </c>
      <c r="N118" s="126" t="str">
        <f t="shared" ca="1" si="136"/>
        <v>s</v>
      </c>
      <c r="O118" s="126" t="str">
        <f t="shared" ca="1" si="136"/>
        <v>s</v>
      </c>
      <c r="P118" s="126" t="str">
        <f t="shared" ca="1" si="136"/>
        <v>s</v>
      </c>
      <c r="Q118" s="126" t="str">
        <f t="shared" ca="1" si="136"/>
        <v>s</v>
      </c>
      <c r="R118" s="126" t="str">
        <f t="shared" ca="1" si="136"/>
        <v>s</v>
      </c>
      <c r="S118" s="126" t="str">
        <f t="shared" ca="1" si="136"/>
        <v>s</v>
      </c>
      <c r="T118" s="126" t="str">
        <f t="shared" ca="1" si="136"/>
        <v>s</v>
      </c>
      <c r="U118" s="126" t="str">
        <f t="shared" ca="1" si="136"/>
        <v>s</v>
      </c>
      <c r="V118" s="126" t="str">
        <f t="shared" ca="1" si="136"/>
        <v>s</v>
      </c>
      <c r="W118" s="126" t="str">
        <f t="shared" ca="1" si="136"/>
        <v>s</v>
      </c>
      <c r="X118" s="126" t="str">
        <f t="shared" ca="1" si="136"/>
        <v>s</v>
      </c>
      <c r="Y118" s="126" t="str">
        <f t="shared" ca="1" si="136"/>
        <v>s</v>
      </c>
      <c r="Z118" s="126" t="str">
        <f t="shared" ca="1" si="136"/>
        <v>s</v>
      </c>
      <c r="AA118" s="126" t="str">
        <f t="shared" ca="1" si="136"/>
        <v>s</v>
      </c>
      <c r="AB118" s="126" t="str">
        <f t="shared" ca="1" si="136"/>
        <v>s</v>
      </c>
      <c r="AC118" s="126" t="str">
        <f t="shared" ca="1" si="135"/>
        <v>s</v>
      </c>
      <c r="AD118" s="126" t="str">
        <f t="shared" ca="1" si="132"/>
        <v>s</v>
      </c>
      <c r="AE118" s="126" t="str">
        <f t="shared" ca="1" si="132"/>
        <v>s</v>
      </c>
      <c r="AF118" s="126" t="str">
        <f t="shared" ca="1" si="132"/>
        <v>ns</v>
      </c>
      <c r="AG118" s="126" t="str">
        <f t="shared" ca="1" si="132"/>
        <v>ns</v>
      </c>
      <c r="AH118" s="126" t="str">
        <f t="shared" ca="1" si="132"/>
        <v>ns</v>
      </c>
      <c r="AI118" s="126" t="str">
        <f t="shared" ca="1" si="132"/>
        <v>ns</v>
      </c>
      <c r="AJ118" s="126" t="str">
        <f t="shared" ca="1" si="132"/>
        <v>ns</v>
      </c>
      <c r="AK118" s="126" t="str">
        <f t="shared" ca="1" si="132"/>
        <v>ns</v>
      </c>
      <c r="AL118" s="126" t="str">
        <f t="shared" ca="1" si="132"/>
        <v>ns</v>
      </c>
      <c r="AM118" s="126" t="str">
        <f t="shared" ca="1" si="132"/>
        <v>ns</v>
      </c>
      <c r="AN118" s="126" t="str">
        <f t="shared" ca="1" si="132"/>
        <v>ns</v>
      </c>
      <c r="AO118" s="126" t="str">
        <f t="shared" ca="1" si="132"/>
        <v>ns</v>
      </c>
      <c r="AP118" s="126" t="str">
        <f t="shared" ca="1" si="132"/>
        <v>ns</v>
      </c>
      <c r="AQ118" s="126" t="str">
        <f t="shared" ca="1" si="132"/>
        <v>ns</v>
      </c>
      <c r="AR118" s="126" t="str">
        <f t="shared" ca="1" si="132"/>
        <v>ns</v>
      </c>
      <c r="AS118" s="126" t="str">
        <f t="shared" ca="1" si="132"/>
        <v>ns</v>
      </c>
      <c r="AT118" s="126" t="str">
        <f t="shared" ca="1" si="133"/>
        <v>ns</v>
      </c>
      <c r="AU118" s="126" t="str">
        <f t="shared" ca="1" si="133"/>
        <v>ns</v>
      </c>
      <c r="AV118" s="126" t="str">
        <f t="shared" ca="1" si="133"/>
        <v>ns</v>
      </c>
      <c r="AW118" s="126" t="str">
        <f t="shared" ca="1" si="133"/>
        <v>ns</v>
      </c>
      <c r="AX118" s="126" t="str">
        <f t="shared" ca="1" si="133"/>
        <v>ns</v>
      </c>
      <c r="AY118" s="126" t="str">
        <f t="shared" ca="1" si="133"/>
        <v>ns</v>
      </c>
      <c r="AZ118" s="126" t="str">
        <f t="shared" ca="1" si="133"/>
        <v>ns</v>
      </c>
      <c r="BA118" s="126" t="str">
        <f t="shared" ca="1" si="133"/>
        <v>ns</v>
      </c>
      <c r="BB118" s="126" t="str">
        <f t="shared" ca="1" si="133"/>
        <v>ns</v>
      </c>
      <c r="BC118" s="126" t="str">
        <f t="shared" ca="1" si="133"/>
        <v>ns</v>
      </c>
      <c r="BD118" s="126" t="str">
        <f t="shared" ca="1" si="133"/>
        <v>ns</v>
      </c>
      <c r="BE118" s="126" t="str">
        <f t="shared" ca="1" si="133"/>
        <v>ns</v>
      </c>
      <c r="BF118" s="126" t="str">
        <f t="shared" ca="1" si="133"/>
        <v>ns</v>
      </c>
      <c r="BG118" s="126" t="str">
        <f t="shared" si="133"/>
        <v/>
      </c>
      <c r="BH118" s="126" t="str">
        <f t="shared" si="133"/>
        <v/>
      </c>
      <c r="BI118" s="126" t="str">
        <f t="shared" si="133"/>
        <v/>
      </c>
      <c r="BJ118" s="126" t="str">
        <f t="shared" si="134"/>
        <v/>
      </c>
      <c r="BK118" s="126" t="str">
        <f t="shared" si="134"/>
        <v/>
      </c>
      <c r="BL118" s="126" t="str">
        <f t="shared" si="134"/>
        <v/>
      </c>
      <c r="BM118" s="126" t="str">
        <f t="shared" si="134"/>
        <v/>
      </c>
      <c r="BN118" s="126" t="str">
        <f t="shared" si="134"/>
        <v/>
      </c>
      <c r="BO118" s="126" t="str">
        <f t="shared" si="134"/>
        <v/>
      </c>
      <c r="BP118" s="126" t="str">
        <f t="shared" si="134"/>
        <v/>
      </c>
      <c r="BQ118" s="126" t="str">
        <f t="shared" si="134"/>
        <v/>
      </c>
      <c r="BR118" s="126" t="str">
        <f t="shared" si="134"/>
        <v/>
      </c>
      <c r="BS118" s="126" t="str">
        <f t="shared" si="134"/>
        <v/>
      </c>
      <c r="BT118" s="126" t="str">
        <f t="shared" si="134"/>
        <v/>
      </c>
      <c r="BU118" s="126" t="str">
        <f t="shared" si="134"/>
        <v/>
      </c>
      <c r="BV118" s="194"/>
      <c r="BW118" s="194"/>
      <c r="BX118" s="194"/>
      <c r="BZ118" s="116" t="s">
        <v>266</v>
      </c>
      <c r="CA118" s="118" t="s">
        <v>95</v>
      </c>
      <c r="CB118" s="113">
        <f t="shared" si="121"/>
        <v>45</v>
      </c>
      <c r="CC118" s="116" t="str">
        <f t="shared" ca="1" si="114"/>
        <v>TRAFUL HB4</v>
      </c>
      <c r="CD118" s="117">
        <f t="shared" ca="1" si="137"/>
        <v>4156.4940232577546</v>
      </c>
      <c r="CE118" s="117">
        <f t="shared" ca="1" si="137"/>
        <v>3980.0698206047582</v>
      </c>
      <c r="CF118" s="117">
        <f t="shared" ca="1" si="137"/>
        <v>3965.8852729914165</v>
      </c>
      <c r="CG118" s="117">
        <f t="shared" ca="1" si="137"/>
        <v>0</v>
      </c>
      <c r="CH118" s="117">
        <f t="shared" ca="1" si="116"/>
        <v>3</v>
      </c>
      <c r="CI118" s="117">
        <f t="shared" ca="1" si="117"/>
        <v>12102.44911685393</v>
      </c>
      <c r="CJ118" s="127" cm="1">
        <f t="array" aca="1" ref="CJ118" ca="1">IFERROR(AVERAGE(IF(CD118:CG118&gt;1,CD118:CG118)),0)</f>
        <v>4034.1497056179765</v>
      </c>
      <c r="CK118" s="127">
        <f ca="1">CJ118+(COUNTIFS($CJ$74:$CJ118,CJ118)-1)*0.00001</f>
        <v>4034.1497056179765</v>
      </c>
      <c r="CL118" s="127">
        <f t="shared" ca="1" si="123"/>
        <v>4257.8867158686244</v>
      </c>
      <c r="CM118" s="140">
        <f t="shared" ca="1" si="124"/>
        <v>12</v>
      </c>
      <c r="CN118" s="120" t="str">
        <f t="shared" ca="1" si="125"/>
        <v>ARAZÁ</v>
      </c>
      <c r="CO118" s="113"/>
      <c r="CP118" s="113"/>
      <c r="CQ118" s="113"/>
      <c r="CR118" s="115"/>
      <c r="CT118" s="117">
        <f ca="1">'ANVA-MDS Sin Fung.'!CI118+'ANVA-MDS Con Fung.'!CI118</f>
        <v>12102.44911685393</v>
      </c>
      <c r="CU118" s="115"/>
      <c r="CV118" s="115"/>
    </row>
    <row r="119" spans="1:100" ht="12.75" customHeight="1" x14ac:dyDescent="0.25">
      <c r="A119" s="210">
        <v>2</v>
      </c>
      <c r="K119" s="101">
        <f t="shared" si="126"/>
        <v>46</v>
      </c>
      <c r="L119" s="125" t="str">
        <f t="shared" ca="1" si="118"/>
        <v>TRAFUL HB4</v>
      </c>
      <c r="M119" s="126">
        <f t="shared" ca="1" si="119"/>
        <v>4034.1497056179765</v>
      </c>
      <c r="N119" s="126" t="str">
        <f t="shared" ca="1" si="136"/>
        <v>s</v>
      </c>
      <c r="O119" s="126" t="str">
        <f t="shared" ca="1" si="136"/>
        <v>s</v>
      </c>
      <c r="P119" s="126" t="str">
        <f t="shared" ca="1" si="136"/>
        <v>s</v>
      </c>
      <c r="Q119" s="126" t="str">
        <f t="shared" ca="1" si="136"/>
        <v>s</v>
      </c>
      <c r="R119" s="126" t="str">
        <f t="shared" ca="1" si="136"/>
        <v>s</v>
      </c>
      <c r="S119" s="126" t="str">
        <f t="shared" ca="1" si="136"/>
        <v>s</v>
      </c>
      <c r="T119" s="126" t="str">
        <f t="shared" ca="1" si="136"/>
        <v>s</v>
      </c>
      <c r="U119" s="126" t="str">
        <f t="shared" ca="1" si="136"/>
        <v>s</v>
      </c>
      <c r="V119" s="126" t="str">
        <f t="shared" ca="1" si="136"/>
        <v>s</v>
      </c>
      <c r="W119" s="126" t="str">
        <f t="shared" ca="1" si="136"/>
        <v>s</v>
      </c>
      <c r="X119" s="126" t="str">
        <f t="shared" ca="1" si="136"/>
        <v>s</v>
      </c>
      <c r="Y119" s="126" t="str">
        <f t="shared" ca="1" si="136"/>
        <v>s</v>
      </c>
      <c r="Z119" s="126" t="str">
        <f t="shared" ca="1" si="136"/>
        <v>s</v>
      </c>
      <c r="AA119" s="126" t="str">
        <f t="shared" ca="1" si="136"/>
        <v>s</v>
      </c>
      <c r="AB119" s="126" t="str">
        <f t="shared" ca="1" si="136"/>
        <v>s</v>
      </c>
      <c r="AC119" s="126" t="str">
        <f t="shared" ca="1" si="135"/>
        <v>s</v>
      </c>
      <c r="AD119" s="126" t="str">
        <f t="shared" ca="1" si="132"/>
        <v>s</v>
      </c>
      <c r="AE119" s="126" t="str">
        <f t="shared" ca="1" si="132"/>
        <v>s</v>
      </c>
      <c r="AF119" s="126" t="str">
        <f t="shared" ca="1" si="132"/>
        <v>s</v>
      </c>
      <c r="AG119" s="126" t="str">
        <f t="shared" ca="1" si="132"/>
        <v>s</v>
      </c>
      <c r="AH119" s="126" t="str">
        <f t="shared" ca="1" si="132"/>
        <v>s</v>
      </c>
      <c r="AI119" s="126" t="str">
        <f t="shared" ca="1" si="132"/>
        <v>s</v>
      </c>
      <c r="AJ119" s="126" t="str">
        <f t="shared" ca="1" si="132"/>
        <v>s</v>
      </c>
      <c r="AK119" s="126" t="str">
        <f t="shared" ca="1" si="132"/>
        <v>s</v>
      </c>
      <c r="AL119" s="126" t="str">
        <f t="shared" ca="1" si="132"/>
        <v>s</v>
      </c>
      <c r="AM119" s="126" t="str">
        <f t="shared" ca="1" si="132"/>
        <v>s</v>
      </c>
      <c r="AN119" s="126" t="str">
        <f t="shared" ca="1" si="132"/>
        <v>s</v>
      </c>
      <c r="AO119" s="126" t="str">
        <f t="shared" ca="1" si="132"/>
        <v>ns</v>
      </c>
      <c r="AP119" s="126" t="str">
        <f t="shared" ca="1" si="132"/>
        <v>ns</v>
      </c>
      <c r="AQ119" s="126" t="str">
        <f t="shared" ca="1" si="132"/>
        <v>ns</v>
      </c>
      <c r="AR119" s="126" t="str">
        <f t="shared" ca="1" si="132"/>
        <v>ns</v>
      </c>
      <c r="AS119" s="126" t="str">
        <f t="shared" ca="1" si="132"/>
        <v>ns</v>
      </c>
      <c r="AT119" s="126" t="str">
        <f t="shared" ca="1" si="133"/>
        <v>ns</v>
      </c>
      <c r="AU119" s="126" t="str">
        <f t="shared" ca="1" si="133"/>
        <v>ns</v>
      </c>
      <c r="AV119" s="126" t="str">
        <f t="shared" ca="1" si="133"/>
        <v>ns</v>
      </c>
      <c r="AW119" s="126" t="str">
        <f t="shared" ca="1" si="133"/>
        <v>ns</v>
      </c>
      <c r="AX119" s="126" t="str">
        <f t="shared" ca="1" si="133"/>
        <v>ns</v>
      </c>
      <c r="AY119" s="126" t="str">
        <f t="shared" ca="1" si="133"/>
        <v>ns</v>
      </c>
      <c r="AZ119" s="126" t="str">
        <f t="shared" ca="1" si="133"/>
        <v>ns</v>
      </c>
      <c r="BA119" s="126" t="str">
        <f t="shared" ca="1" si="133"/>
        <v>ns</v>
      </c>
      <c r="BB119" s="126" t="str">
        <f t="shared" ca="1" si="133"/>
        <v>ns</v>
      </c>
      <c r="BC119" s="126" t="str">
        <f t="shared" ca="1" si="133"/>
        <v>ns</v>
      </c>
      <c r="BD119" s="126" t="str">
        <f t="shared" ca="1" si="133"/>
        <v>ns</v>
      </c>
      <c r="BE119" s="126" t="str">
        <f t="shared" ca="1" si="133"/>
        <v>ns</v>
      </c>
      <c r="BF119" s="126" t="str">
        <f t="shared" ca="1" si="133"/>
        <v>ns</v>
      </c>
      <c r="BG119" s="126" t="str">
        <f t="shared" ca="1" si="133"/>
        <v>ns</v>
      </c>
      <c r="BH119" s="126" t="str">
        <f t="shared" si="133"/>
        <v/>
      </c>
      <c r="BI119" s="126" t="str">
        <f t="shared" si="133"/>
        <v/>
      </c>
      <c r="BJ119" s="126" t="str">
        <f t="shared" si="134"/>
        <v/>
      </c>
      <c r="BK119" s="126" t="str">
        <f t="shared" si="134"/>
        <v/>
      </c>
      <c r="BL119" s="126" t="str">
        <f t="shared" si="134"/>
        <v/>
      </c>
      <c r="BM119" s="126" t="str">
        <f t="shared" si="134"/>
        <v/>
      </c>
      <c r="BN119" s="126" t="str">
        <f t="shared" si="134"/>
        <v/>
      </c>
      <c r="BO119" s="126" t="str">
        <f t="shared" si="134"/>
        <v/>
      </c>
      <c r="BP119" s="126" t="str">
        <f t="shared" si="134"/>
        <v/>
      </c>
      <c r="BQ119" s="126" t="str">
        <f t="shared" si="134"/>
        <v/>
      </c>
      <c r="BR119" s="126" t="str">
        <f t="shared" si="134"/>
        <v/>
      </c>
      <c r="BS119" s="126" t="str">
        <f t="shared" si="134"/>
        <v/>
      </c>
      <c r="BT119" s="126" t="str">
        <f t="shared" si="134"/>
        <v/>
      </c>
      <c r="BU119" s="126" t="str">
        <f t="shared" si="134"/>
        <v/>
      </c>
      <c r="BV119" s="194"/>
      <c r="BW119" s="194"/>
      <c r="BX119" s="194"/>
      <c r="BZ119" s="116" t="s">
        <v>266</v>
      </c>
      <c r="CA119" s="118" t="s">
        <v>95</v>
      </c>
      <c r="CB119" s="113">
        <f t="shared" si="121"/>
        <v>46</v>
      </c>
      <c r="CC119" s="116" t="str">
        <f t="shared" ca="1" si="114"/>
        <v>ZONDA</v>
      </c>
      <c r="CD119" s="117">
        <f t="shared" ca="1" si="137"/>
        <v>4988.4458283586446</v>
      </c>
      <c r="CE119" s="117">
        <f t="shared" ca="1" si="137"/>
        <v>3555.5959302325587</v>
      </c>
      <c r="CF119" s="117">
        <f t="shared" ca="1" si="137"/>
        <v>5018.0161696461519</v>
      </c>
      <c r="CG119" s="117">
        <f t="shared" ca="1" si="137"/>
        <v>0</v>
      </c>
      <c r="CH119" s="117">
        <f t="shared" ca="1" si="116"/>
        <v>3</v>
      </c>
      <c r="CI119" s="117">
        <f t="shared" ca="1" si="117"/>
        <v>13562.057928237355</v>
      </c>
      <c r="CJ119" s="127" cm="1">
        <f t="array" aca="1" ref="CJ119" ca="1">IFERROR(AVERAGE(IF(CD119:CG119&gt;1,CD119:CG119)),0)</f>
        <v>4520.6859760791185</v>
      </c>
      <c r="CK119" s="127">
        <f ca="1">CJ119+(COUNTIFS($CJ$74:$CJ119,CJ119)-1)*0.00001</f>
        <v>4520.6859760791185</v>
      </c>
      <c r="CL119" s="127">
        <f t="shared" ca="1" si="123"/>
        <v>4034.1497056179765</v>
      </c>
      <c r="CM119" s="140">
        <f t="shared" ca="1" si="124"/>
        <v>45</v>
      </c>
      <c r="CN119" s="120" t="str">
        <f t="shared" ca="1" si="125"/>
        <v>TRAFUL HB4</v>
      </c>
      <c r="CO119" s="113"/>
      <c r="CP119" s="113"/>
      <c r="CQ119" s="113"/>
      <c r="CR119" s="115"/>
      <c r="CT119" s="117">
        <f ca="1">'ANVA-MDS Sin Fung.'!CI119+'ANVA-MDS Con Fung.'!CI119</f>
        <v>13562.057928237355</v>
      </c>
      <c r="CU119" s="115"/>
      <c r="CV119" s="115"/>
    </row>
    <row r="120" spans="1:100" ht="12.75" customHeight="1" x14ac:dyDescent="0.25">
      <c r="A120" s="210">
        <v>2</v>
      </c>
      <c r="K120" s="101">
        <f t="shared" si="126"/>
        <v>47</v>
      </c>
      <c r="L120" s="125">
        <f t="shared" ca="1" si="118"/>
        <v>0</v>
      </c>
      <c r="M120" s="126">
        <f t="shared" ca="1" si="119"/>
        <v>1.3000000000000002E-4</v>
      </c>
      <c r="N120" s="126" t="str">
        <f t="shared" ca="1" si="136"/>
        <v/>
      </c>
      <c r="O120" s="126" t="str">
        <f t="shared" ca="1" si="136"/>
        <v/>
      </c>
      <c r="P120" s="126" t="str">
        <f t="shared" ca="1" si="136"/>
        <v/>
      </c>
      <c r="Q120" s="126" t="str">
        <f t="shared" ca="1" si="136"/>
        <v/>
      </c>
      <c r="R120" s="126" t="str">
        <f t="shared" ca="1" si="136"/>
        <v/>
      </c>
      <c r="S120" s="126" t="str">
        <f t="shared" ca="1" si="136"/>
        <v/>
      </c>
      <c r="T120" s="126" t="str">
        <f t="shared" ca="1" si="136"/>
        <v/>
      </c>
      <c r="U120" s="126" t="str">
        <f t="shared" ca="1" si="136"/>
        <v/>
      </c>
      <c r="V120" s="126" t="str">
        <f t="shared" ca="1" si="136"/>
        <v/>
      </c>
      <c r="W120" s="126" t="str">
        <f t="shared" ca="1" si="136"/>
        <v/>
      </c>
      <c r="X120" s="126" t="str">
        <f t="shared" ca="1" si="136"/>
        <v/>
      </c>
      <c r="Y120" s="126" t="str">
        <f t="shared" ca="1" si="136"/>
        <v/>
      </c>
      <c r="Z120" s="126" t="str">
        <f t="shared" ca="1" si="136"/>
        <v/>
      </c>
      <c r="AA120" s="126" t="str">
        <f t="shared" ca="1" si="136"/>
        <v/>
      </c>
      <c r="AB120" s="126" t="str">
        <f t="shared" ca="1" si="136"/>
        <v/>
      </c>
      <c r="AC120" s="126" t="str">
        <f t="shared" ca="1" si="135"/>
        <v/>
      </c>
      <c r="AD120" s="126" t="str">
        <f t="shared" ca="1" si="132"/>
        <v/>
      </c>
      <c r="AE120" s="126" t="str">
        <f t="shared" ca="1" si="132"/>
        <v/>
      </c>
      <c r="AF120" s="126" t="str">
        <f t="shared" ca="1" si="132"/>
        <v/>
      </c>
      <c r="AG120" s="126" t="str">
        <f t="shared" ca="1" si="132"/>
        <v/>
      </c>
      <c r="AH120" s="126" t="str">
        <f t="shared" ca="1" si="132"/>
        <v/>
      </c>
      <c r="AI120" s="126" t="str">
        <f t="shared" ca="1" si="132"/>
        <v/>
      </c>
      <c r="AJ120" s="126" t="str">
        <f t="shared" ca="1" si="132"/>
        <v/>
      </c>
      <c r="AK120" s="126" t="str">
        <f t="shared" ca="1" si="132"/>
        <v/>
      </c>
      <c r="AL120" s="126" t="str">
        <f t="shared" ca="1" si="132"/>
        <v/>
      </c>
      <c r="AM120" s="126" t="str">
        <f t="shared" ca="1" si="132"/>
        <v/>
      </c>
      <c r="AN120" s="126" t="str">
        <f t="shared" ca="1" si="132"/>
        <v/>
      </c>
      <c r="AO120" s="126" t="str">
        <f t="shared" ca="1" si="132"/>
        <v/>
      </c>
      <c r="AP120" s="126" t="str">
        <f t="shared" ca="1" si="132"/>
        <v/>
      </c>
      <c r="AQ120" s="126" t="str">
        <f t="shared" ca="1" si="132"/>
        <v/>
      </c>
      <c r="AR120" s="126" t="str">
        <f t="shared" ca="1" si="132"/>
        <v/>
      </c>
      <c r="AS120" s="126" t="str">
        <f t="shared" ref="AS120:BH133" ca="1" si="138">IF(AS$5&gt;$K120,"",IF($L120=0,"",IF($G$9&gt;$H$9,"ns",IF(ABS($M120-INDEX($CL$74:$CL$133,AS$5,1))&gt;$B$91,"s","ns"))))</f>
        <v/>
      </c>
      <c r="AT120" s="126" t="str">
        <f t="shared" ca="1" si="133"/>
        <v/>
      </c>
      <c r="AU120" s="126" t="str">
        <f t="shared" ca="1" si="133"/>
        <v/>
      </c>
      <c r="AV120" s="126" t="str">
        <f t="shared" ca="1" si="133"/>
        <v/>
      </c>
      <c r="AW120" s="126" t="str">
        <f t="shared" ca="1" si="133"/>
        <v/>
      </c>
      <c r="AX120" s="126" t="str">
        <f t="shared" ca="1" si="133"/>
        <v/>
      </c>
      <c r="AY120" s="126" t="str">
        <f t="shared" ca="1" si="133"/>
        <v/>
      </c>
      <c r="AZ120" s="126" t="str">
        <f t="shared" ca="1" si="133"/>
        <v/>
      </c>
      <c r="BA120" s="126" t="str">
        <f t="shared" ca="1" si="133"/>
        <v/>
      </c>
      <c r="BB120" s="126" t="str">
        <f t="shared" ca="1" si="133"/>
        <v/>
      </c>
      <c r="BC120" s="126" t="str">
        <f t="shared" ca="1" si="133"/>
        <v/>
      </c>
      <c r="BD120" s="126" t="str">
        <f t="shared" ca="1" si="133"/>
        <v/>
      </c>
      <c r="BE120" s="126" t="str">
        <f t="shared" ca="1" si="133"/>
        <v/>
      </c>
      <c r="BF120" s="126" t="str">
        <f t="shared" ca="1" si="133"/>
        <v/>
      </c>
      <c r="BG120" s="126" t="str">
        <f t="shared" ca="1" si="133"/>
        <v/>
      </c>
      <c r="BH120" s="126" t="str">
        <f t="shared" ca="1" si="133"/>
        <v/>
      </c>
      <c r="BI120" s="126" t="str">
        <f t="shared" ref="BI120:BU133" si="139">IF(BI$5&gt;$K120,"",IF($L120=0,"",IF($G$9&gt;$H$9,"ns",IF(ABS($M120-INDEX($CL$74:$CL$133,BI$5,1))&gt;$B$91,"s","ns"))))</f>
        <v/>
      </c>
      <c r="BJ120" s="126" t="str">
        <f t="shared" si="134"/>
        <v/>
      </c>
      <c r="BK120" s="126" t="str">
        <f t="shared" si="134"/>
        <v/>
      </c>
      <c r="BL120" s="126" t="str">
        <f t="shared" si="134"/>
        <v/>
      </c>
      <c r="BM120" s="126" t="str">
        <f t="shared" si="134"/>
        <v/>
      </c>
      <c r="BN120" s="126" t="str">
        <f t="shared" si="134"/>
        <v/>
      </c>
      <c r="BO120" s="126" t="str">
        <f t="shared" si="134"/>
        <v/>
      </c>
      <c r="BP120" s="126" t="str">
        <f t="shared" si="134"/>
        <v/>
      </c>
      <c r="BQ120" s="126" t="str">
        <f t="shared" si="134"/>
        <v/>
      </c>
      <c r="BR120" s="126" t="str">
        <f t="shared" si="134"/>
        <v/>
      </c>
      <c r="BS120" s="126" t="str">
        <f t="shared" si="134"/>
        <v/>
      </c>
      <c r="BT120" s="126" t="str">
        <f t="shared" si="134"/>
        <v/>
      </c>
      <c r="BU120" s="126" t="str">
        <f t="shared" si="134"/>
        <v/>
      </c>
      <c r="BV120" s="194"/>
      <c r="BW120" s="194"/>
      <c r="BX120" s="194"/>
      <c r="BZ120" s="116" t="s">
        <v>266</v>
      </c>
      <c r="CA120" s="118" t="s">
        <v>95</v>
      </c>
      <c r="CB120" s="113">
        <f t="shared" si="121"/>
        <v>47</v>
      </c>
      <c r="CC120" s="116">
        <f t="shared" ca="1" si="114"/>
        <v>0</v>
      </c>
      <c r="CD120" s="117">
        <f t="shared" ca="1" si="137"/>
        <v>0</v>
      </c>
      <c r="CE120" s="117">
        <f t="shared" ca="1" si="137"/>
        <v>0</v>
      </c>
      <c r="CF120" s="117">
        <f t="shared" ca="1" si="137"/>
        <v>0</v>
      </c>
      <c r="CG120" s="117">
        <f t="shared" ca="1" si="137"/>
        <v>0</v>
      </c>
      <c r="CH120" s="117">
        <f t="shared" ca="1" si="116"/>
        <v>0</v>
      </c>
      <c r="CI120" s="117">
        <f t="shared" ca="1" si="117"/>
        <v>0</v>
      </c>
      <c r="CJ120" s="127" cm="1">
        <f t="array" aca="1" ref="CJ120" ca="1">IFERROR(AVERAGE(IF(CD120:CG120&gt;1,CD120:CG120)),0)</f>
        <v>0</v>
      </c>
      <c r="CK120" s="127">
        <f ca="1">CJ120+(COUNTIFS($CJ$74:$CJ120,CJ120)-1)*0.00001</f>
        <v>0</v>
      </c>
      <c r="CL120" s="127">
        <f t="shared" ca="1" si="123"/>
        <v>1.3000000000000002E-4</v>
      </c>
      <c r="CM120" s="140">
        <f t="shared" ca="1" si="124"/>
        <v>0</v>
      </c>
      <c r="CN120" s="120">
        <f t="shared" ca="1" si="125"/>
        <v>0</v>
      </c>
      <c r="CO120" s="113"/>
      <c r="CP120" s="113"/>
      <c r="CQ120" s="113"/>
      <c r="CR120" s="115"/>
      <c r="CT120" s="117">
        <f ca="1">'ANVA-MDS Sin Fung.'!CI120+'ANVA-MDS Con Fung.'!CI120</f>
        <v>0</v>
      </c>
      <c r="CU120" s="115"/>
      <c r="CV120" s="115"/>
    </row>
    <row r="121" spans="1:100" ht="12.75" customHeight="1" x14ac:dyDescent="0.25">
      <c r="A121" s="210">
        <v>2</v>
      </c>
      <c r="K121" s="101">
        <f t="shared" si="126"/>
        <v>48</v>
      </c>
      <c r="L121" s="125">
        <f t="shared" ca="1" si="118"/>
        <v>0</v>
      </c>
      <c r="M121" s="126">
        <f t="shared" ca="1" si="119"/>
        <v>1.2000000000000002E-4</v>
      </c>
      <c r="N121" s="126" t="str">
        <f t="shared" ca="1" si="136"/>
        <v/>
      </c>
      <c r="O121" s="126" t="str">
        <f t="shared" ca="1" si="136"/>
        <v/>
      </c>
      <c r="P121" s="126" t="str">
        <f t="shared" ca="1" si="136"/>
        <v/>
      </c>
      <c r="Q121" s="126" t="str">
        <f t="shared" ca="1" si="136"/>
        <v/>
      </c>
      <c r="R121" s="126" t="str">
        <f t="shared" ca="1" si="136"/>
        <v/>
      </c>
      <c r="S121" s="126" t="str">
        <f t="shared" ca="1" si="136"/>
        <v/>
      </c>
      <c r="T121" s="126" t="str">
        <f t="shared" ca="1" si="136"/>
        <v/>
      </c>
      <c r="U121" s="126" t="str">
        <f t="shared" ca="1" si="136"/>
        <v/>
      </c>
      <c r="V121" s="126" t="str">
        <f t="shared" ca="1" si="136"/>
        <v/>
      </c>
      <c r="W121" s="126" t="str">
        <f t="shared" ca="1" si="136"/>
        <v/>
      </c>
      <c r="X121" s="126" t="str">
        <f t="shared" ca="1" si="136"/>
        <v/>
      </c>
      <c r="Y121" s="126" t="str">
        <f t="shared" ca="1" si="136"/>
        <v/>
      </c>
      <c r="Z121" s="126" t="str">
        <f t="shared" ca="1" si="136"/>
        <v/>
      </c>
      <c r="AA121" s="126" t="str">
        <f t="shared" ca="1" si="136"/>
        <v/>
      </c>
      <c r="AB121" s="126" t="str">
        <f t="shared" ca="1" si="136"/>
        <v/>
      </c>
      <c r="AC121" s="126" t="str">
        <f t="shared" ca="1" si="135"/>
        <v/>
      </c>
      <c r="AD121" s="126" t="str">
        <f t="shared" ca="1" si="135"/>
        <v/>
      </c>
      <c r="AE121" s="126" t="str">
        <f t="shared" ca="1" si="135"/>
        <v/>
      </c>
      <c r="AF121" s="126" t="str">
        <f t="shared" ca="1" si="135"/>
        <v/>
      </c>
      <c r="AG121" s="126" t="str">
        <f t="shared" ca="1" si="135"/>
        <v/>
      </c>
      <c r="AH121" s="126" t="str">
        <f t="shared" ca="1" si="135"/>
        <v/>
      </c>
      <c r="AI121" s="126" t="str">
        <f t="shared" ca="1" si="135"/>
        <v/>
      </c>
      <c r="AJ121" s="126" t="str">
        <f t="shared" ca="1" si="135"/>
        <v/>
      </c>
      <c r="AK121" s="126" t="str">
        <f t="shared" ca="1" si="135"/>
        <v/>
      </c>
      <c r="AL121" s="126" t="str">
        <f t="shared" ca="1" si="135"/>
        <v/>
      </c>
      <c r="AM121" s="126" t="str">
        <f t="shared" ca="1" si="135"/>
        <v/>
      </c>
      <c r="AN121" s="126" t="str">
        <f t="shared" ca="1" si="135"/>
        <v/>
      </c>
      <c r="AO121" s="126" t="str">
        <f t="shared" ca="1" si="135"/>
        <v/>
      </c>
      <c r="AP121" s="126" t="str">
        <f t="shared" ca="1" si="135"/>
        <v/>
      </c>
      <c r="AQ121" s="126" t="str">
        <f t="shared" ca="1" si="135"/>
        <v/>
      </c>
      <c r="AR121" s="126" t="str">
        <f t="shared" ca="1" si="135"/>
        <v/>
      </c>
      <c r="AS121" s="126" t="str">
        <f t="shared" ca="1" si="138"/>
        <v/>
      </c>
      <c r="AT121" s="126" t="str">
        <f t="shared" ca="1" si="138"/>
        <v/>
      </c>
      <c r="AU121" s="126" t="str">
        <f t="shared" ca="1" si="138"/>
        <v/>
      </c>
      <c r="AV121" s="126" t="str">
        <f t="shared" ca="1" si="138"/>
        <v/>
      </c>
      <c r="AW121" s="126" t="str">
        <f t="shared" ca="1" si="138"/>
        <v/>
      </c>
      <c r="AX121" s="126" t="str">
        <f t="shared" ca="1" si="138"/>
        <v/>
      </c>
      <c r="AY121" s="126" t="str">
        <f t="shared" ca="1" si="138"/>
        <v/>
      </c>
      <c r="AZ121" s="126" t="str">
        <f t="shared" ca="1" si="138"/>
        <v/>
      </c>
      <c r="BA121" s="126" t="str">
        <f t="shared" ca="1" si="138"/>
        <v/>
      </c>
      <c r="BB121" s="126" t="str">
        <f t="shared" ca="1" si="138"/>
        <v/>
      </c>
      <c r="BC121" s="126" t="str">
        <f t="shared" ca="1" si="138"/>
        <v/>
      </c>
      <c r="BD121" s="126" t="str">
        <f t="shared" ca="1" si="138"/>
        <v/>
      </c>
      <c r="BE121" s="126" t="str">
        <f t="shared" ca="1" si="138"/>
        <v/>
      </c>
      <c r="BF121" s="126" t="str">
        <f t="shared" ca="1" si="138"/>
        <v/>
      </c>
      <c r="BG121" s="126" t="str">
        <f t="shared" ca="1" si="138"/>
        <v/>
      </c>
      <c r="BH121" s="126" t="str">
        <f t="shared" ca="1" si="138"/>
        <v/>
      </c>
      <c r="BI121" s="126" t="str">
        <f t="shared" ca="1" si="139"/>
        <v/>
      </c>
      <c r="BJ121" s="126" t="str">
        <f t="shared" si="139"/>
        <v/>
      </c>
      <c r="BK121" s="126" t="str">
        <f t="shared" si="139"/>
        <v/>
      </c>
      <c r="BL121" s="126" t="str">
        <f t="shared" si="139"/>
        <v/>
      </c>
      <c r="BM121" s="126" t="str">
        <f t="shared" si="139"/>
        <v/>
      </c>
      <c r="BN121" s="126" t="str">
        <f t="shared" si="139"/>
        <v/>
      </c>
      <c r="BO121" s="126" t="str">
        <f t="shared" si="139"/>
        <v/>
      </c>
      <c r="BP121" s="126" t="str">
        <f t="shared" si="139"/>
        <v/>
      </c>
      <c r="BQ121" s="126" t="str">
        <f t="shared" si="139"/>
        <v/>
      </c>
      <c r="BR121" s="126" t="str">
        <f t="shared" si="139"/>
        <v/>
      </c>
      <c r="BS121" s="126" t="str">
        <f t="shared" si="139"/>
        <v/>
      </c>
      <c r="BT121" s="126" t="str">
        <f t="shared" si="139"/>
        <v/>
      </c>
      <c r="BU121" s="126" t="str">
        <f t="shared" si="139"/>
        <v/>
      </c>
      <c r="BV121" s="194"/>
      <c r="BW121" s="194"/>
      <c r="BX121" s="194"/>
      <c r="BZ121" s="116" t="s">
        <v>266</v>
      </c>
      <c r="CA121" s="118" t="s">
        <v>95</v>
      </c>
      <c r="CB121" s="113">
        <f t="shared" si="121"/>
        <v>48</v>
      </c>
      <c r="CC121" s="116">
        <f t="shared" ca="1" si="114"/>
        <v>0</v>
      </c>
      <c r="CD121" s="117">
        <f t="shared" ca="1" si="137"/>
        <v>0</v>
      </c>
      <c r="CE121" s="117">
        <f t="shared" ca="1" si="137"/>
        <v>0</v>
      </c>
      <c r="CF121" s="117">
        <f t="shared" ca="1" si="137"/>
        <v>0</v>
      </c>
      <c r="CG121" s="117">
        <f t="shared" ca="1" si="137"/>
        <v>0</v>
      </c>
      <c r="CH121" s="117">
        <f t="shared" ca="1" si="116"/>
        <v>0</v>
      </c>
      <c r="CI121" s="117">
        <f t="shared" ca="1" si="117"/>
        <v>0</v>
      </c>
      <c r="CJ121" s="127" cm="1">
        <f t="array" aca="1" ref="CJ121" ca="1">IFERROR(AVERAGE(IF(CD121:CG121&gt;1,CD121:CG121)),0)</f>
        <v>0</v>
      </c>
      <c r="CK121" s="127">
        <f ca="1">CJ121+(COUNTIFS($CJ$74:$CJ121,CJ121)-1)*0.00001</f>
        <v>1.0000000000000001E-5</v>
      </c>
      <c r="CL121" s="127">
        <f t="shared" ca="1" si="123"/>
        <v>1.2000000000000002E-4</v>
      </c>
      <c r="CM121" s="140">
        <f t="shared" ca="1" si="124"/>
        <v>0</v>
      </c>
      <c r="CN121" s="120">
        <f t="shared" ca="1" si="125"/>
        <v>0</v>
      </c>
      <c r="CO121" s="113"/>
      <c r="CP121" s="113"/>
      <c r="CQ121" s="113"/>
      <c r="CR121" s="115"/>
      <c r="CT121" s="117">
        <f ca="1">'ANVA-MDS Sin Fung.'!CI121+'ANVA-MDS Con Fung.'!CI121</f>
        <v>0</v>
      </c>
      <c r="CU121" s="115"/>
      <c r="CV121" s="115"/>
    </row>
    <row r="122" spans="1:100" ht="12.75" customHeight="1" x14ac:dyDescent="0.25">
      <c r="A122" s="210">
        <v>2</v>
      </c>
      <c r="K122" s="101">
        <f t="shared" si="126"/>
        <v>49</v>
      </c>
      <c r="L122" s="125">
        <f t="shared" ca="1" si="118"/>
        <v>0</v>
      </c>
      <c r="M122" s="126">
        <f t="shared" ca="1" si="119"/>
        <v>1.1E-4</v>
      </c>
      <c r="N122" s="126" t="str">
        <f t="shared" ca="1" si="136"/>
        <v/>
      </c>
      <c r="O122" s="126" t="str">
        <f t="shared" ca="1" si="136"/>
        <v/>
      </c>
      <c r="P122" s="126" t="str">
        <f t="shared" ca="1" si="136"/>
        <v/>
      </c>
      <c r="Q122" s="126" t="str">
        <f t="shared" ca="1" si="136"/>
        <v/>
      </c>
      <c r="R122" s="126" t="str">
        <f t="shared" ca="1" si="136"/>
        <v/>
      </c>
      <c r="S122" s="126" t="str">
        <f t="shared" ca="1" si="136"/>
        <v/>
      </c>
      <c r="T122" s="126" t="str">
        <f t="shared" ca="1" si="136"/>
        <v/>
      </c>
      <c r="U122" s="126" t="str">
        <f t="shared" ca="1" si="136"/>
        <v/>
      </c>
      <c r="V122" s="126" t="str">
        <f t="shared" ca="1" si="136"/>
        <v/>
      </c>
      <c r="W122" s="126" t="str">
        <f t="shared" ca="1" si="136"/>
        <v/>
      </c>
      <c r="X122" s="126" t="str">
        <f t="shared" ca="1" si="136"/>
        <v/>
      </c>
      <c r="Y122" s="126" t="str">
        <f t="shared" ca="1" si="136"/>
        <v/>
      </c>
      <c r="Z122" s="126" t="str">
        <f t="shared" ca="1" si="136"/>
        <v/>
      </c>
      <c r="AA122" s="126" t="str">
        <f t="shared" ca="1" si="136"/>
        <v/>
      </c>
      <c r="AB122" s="126" t="str">
        <f t="shared" ca="1" si="136"/>
        <v/>
      </c>
      <c r="AC122" s="126" t="str">
        <f t="shared" ca="1" si="136"/>
        <v/>
      </c>
      <c r="AD122" s="126" t="str">
        <f t="shared" ref="AD122:AR133" ca="1" si="140">IF(AD$5&gt;$K122,"",IF($L122=0,"",IF($G$9&gt;$H$9,"ns",IF(ABS($M122-INDEX($CL$74:$CL$133,AD$5,1))&gt;$B$91,"s","ns"))))</f>
        <v/>
      </c>
      <c r="AE122" s="126" t="str">
        <f t="shared" ca="1" si="140"/>
        <v/>
      </c>
      <c r="AF122" s="126" t="str">
        <f t="shared" ca="1" si="140"/>
        <v/>
      </c>
      <c r="AG122" s="126" t="str">
        <f t="shared" ca="1" si="140"/>
        <v/>
      </c>
      <c r="AH122" s="126" t="str">
        <f t="shared" ca="1" si="140"/>
        <v/>
      </c>
      <c r="AI122" s="126" t="str">
        <f t="shared" ca="1" si="140"/>
        <v/>
      </c>
      <c r="AJ122" s="126" t="str">
        <f t="shared" ca="1" si="140"/>
        <v/>
      </c>
      <c r="AK122" s="126" t="str">
        <f t="shared" ca="1" si="140"/>
        <v/>
      </c>
      <c r="AL122" s="126" t="str">
        <f t="shared" ca="1" si="140"/>
        <v/>
      </c>
      <c r="AM122" s="126" t="str">
        <f t="shared" ca="1" si="140"/>
        <v/>
      </c>
      <c r="AN122" s="126" t="str">
        <f t="shared" ca="1" si="140"/>
        <v/>
      </c>
      <c r="AO122" s="126" t="str">
        <f t="shared" ca="1" si="140"/>
        <v/>
      </c>
      <c r="AP122" s="126" t="str">
        <f t="shared" ca="1" si="140"/>
        <v/>
      </c>
      <c r="AQ122" s="126" t="str">
        <f t="shared" ca="1" si="140"/>
        <v/>
      </c>
      <c r="AR122" s="126" t="str">
        <f t="shared" ca="1" si="140"/>
        <v/>
      </c>
      <c r="AS122" s="126" t="str">
        <f t="shared" ca="1" si="138"/>
        <v/>
      </c>
      <c r="AT122" s="126" t="str">
        <f t="shared" ca="1" si="138"/>
        <v/>
      </c>
      <c r="AU122" s="126" t="str">
        <f t="shared" ca="1" si="138"/>
        <v/>
      </c>
      <c r="AV122" s="126" t="str">
        <f t="shared" ca="1" si="138"/>
        <v/>
      </c>
      <c r="AW122" s="126" t="str">
        <f t="shared" ca="1" si="138"/>
        <v/>
      </c>
      <c r="AX122" s="126" t="str">
        <f t="shared" ca="1" si="138"/>
        <v/>
      </c>
      <c r="AY122" s="126" t="str">
        <f t="shared" ca="1" si="138"/>
        <v/>
      </c>
      <c r="AZ122" s="126" t="str">
        <f t="shared" ca="1" si="138"/>
        <v/>
      </c>
      <c r="BA122" s="126" t="str">
        <f t="shared" ca="1" si="138"/>
        <v/>
      </c>
      <c r="BB122" s="126" t="str">
        <f t="shared" ca="1" si="138"/>
        <v/>
      </c>
      <c r="BC122" s="126" t="str">
        <f t="shared" ca="1" si="138"/>
        <v/>
      </c>
      <c r="BD122" s="126" t="str">
        <f t="shared" ca="1" si="138"/>
        <v/>
      </c>
      <c r="BE122" s="126" t="str">
        <f t="shared" ca="1" si="138"/>
        <v/>
      </c>
      <c r="BF122" s="126" t="str">
        <f t="shared" ca="1" si="138"/>
        <v/>
      </c>
      <c r="BG122" s="126" t="str">
        <f t="shared" ca="1" si="138"/>
        <v/>
      </c>
      <c r="BH122" s="126" t="str">
        <f t="shared" ca="1" si="138"/>
        <v/>
      </c>
      <c r="BI122" s="126" t="str">
        <f t="shared" ca="1" si="139"/>
        <v/>
      </c>
      <c r="BJ122" s="126" t="str">
        <f t="shared" ca="1" si="139"/>
        <v/>
      </c>
      <c r="BK122" s="126" t="str">
        <f t="shared" si="139"/>
        <v/>
      </c>
      <c r="BL122" s="126" t="str">
        <f t="shared" si="139"/>
        <v/>
      </c>
      <c r="BM122" s="126" t="str">
        <f t="shared" si="139"/>
        <v/>
      </c>
      <c r="BN122" s="126" t="str">
        <f t="shared" si="139"/>
        <v/>
      </c>
      <c r="BO122" s="126" t="str">
        <f t="shared" si="139"/>
        <v/>
      </c>
      <c r="BP122" s="126" t="str">
        <f t="shared" si="139"/>
        <v/>
      </c>
      <c r="BQ122" s="126" t="str">
        <f t="shared" si="139"/>
        <v/>
      </c>
      <c r="BR122" s="126" t="str">
        <f t="shared" si="139"/>
        <v/>
      </c>
      <c r="BS122" s="126" t="str">
        <f t="shared" si="139"/>
        <v/>
      </c>
      <c r="BT122" s="126" t="str">
        <f t="shared" si="139"/>
        <v/>
      </c>
      <c r="BU122" s="126" t="str">
        <f t="shared" si="139"/>
        <v/>
      </c>
      <c r="BV122" s="194"/>
      <c r="BW122" s="194"/>
      <c r="BX122" s="194"/>
      <c r="BZ122" s="116" t="s">
        <v>266</v>
      </c>
      <c r="CA122" s="118" t="s">
        <v>95</v>
      </c>
      <c r="CB122" s="113">
        <f t="shared" si="121"/>
        <v>49</v>
      </c>
      <c r="CC122" s="116">
        <f t="shared" ca="1" si="114"/>
        <v>0</v>
      </c>
      <c r="CD122" s="117">
        <f t="shared" ca="1" si="137"/>
        <v>0</v>
      </c>
      <c r="CE122" s="117">
        <f t="shared" ca="1" si="137"/>
        <v>0</v>
      </c>
      <c r="CF122" s="117">
        <f t="shared" ca="1" si="137"/>
        <v>0</v>
      </c>
      <c r="CG122" s="117">
        <f t="shared" ca="1" si="137"/>
        <v>0</v>
      </c>
      <c r="CH122" s="117">
        <f t="shared" ca="1" si="116"/>
        <v>0</v>
      </c>
      <c r="CI122" s="117">
        <f t="shared" ca="1" si="117"/>
        <v>0</v>
      </c>
      <c r="CJ122" s="127" cm="1">
        <f t="array" aca="1" ref="CJ122" ca="1">IFERROR(AVERAGE(IF(CD122:CG122&gt;1,CD122:CG122)),0)</f>
        <v>0</v>
      </c>
      <c r="CK122" s="127">
        <f ca="1">CJ122+(COUNTIFS($CJ$74:$CJ122,CJ122)-1)*0.00001</f>
        <v>2.0000000000000002E-5</v>
      </c>
      <c r="CL122" s="127">
        <f t="shared" ca="1" si="123"/>
        <v>1.1E-4</v>
      </c>
      <c r="CM122" s="140">
        <f t="shared" ca="1" si="124"/>
        <v>0</v>
      </c>
      <c r="CN122" s="120">
        <f t="shared" ca="1" si="125"/>
        <v>0</v>
      </c>
      <c r="CO122" s="113"/>
      <c r="CP122" s="113"/>
      <c r="CQ122" s="113"/>
      <c r="CR122" s="115"/>
      <c r="CT122" s="117">
        <f ca="1">'ANVA-MDS Sin Fung.'!CI122+'ANVA-MDS Con Fung.'!CI122</f>
        <v>0</v>
      </c>
      <c r="CU122" s="115"/>
      <c r="CV122" s="115"/>
    </row>
    <row r="123" spans="1:100" ht="12.75" customHeight="1" x14ac:dyDescent="0.25">
      <c r="A123" s="210">
        <v>2</v>
      </c>
      <c r="K123" s="101">
        <f t="shared" si="126"/>
        <v>50</v>
      </c>
      <c r="L123" s="125">
        <f t="shared" ca="1" si="118"/>
        <v>0</v>
      </c>
      <c r="M123" s="126">
        <f t="shared" ca="1" si="119"/>
        <v>1E-4</v>
      </c>
      <c r="N123" s="126" t="str">
        <f t="shared" ref="N123:AC133" ca="1" si="141">IF(N$5&gt;$K123,"",IF($L123=0,"",IF($G$9&gt;$H$9,"ns",IF(ABS($M123-INDEX($CL$74:$CL$133,N$5,1))&gt;$B$91,"s","ns"))))</f>
        <v/>
      </c>
      <c r="O123" s="126" t="str">
        <f t="shared" ca="1" si="141"/>
        <v/>
      </c>
      <c r="P123" s="126" t="str">
        <f t="shared" ca="1" si="141"/>
        <v/>
      </c>
      <c r="Q123" s="126" t="str">
        <f t="shared" ca="1" si="141"/>
        <v/>
      </c>
      <c r="R123" s="126" t="str">
        <f t="shared" ca="1" si="141"/>
        <v/>
      </c>
      <c r="S123" s="126" t="str">
        <f t="shared" ca="1" si="141"/>
        <v/>
      </c>
      <c r="T123" s="126" t="str">
        <f t="shared" ca="1" si="141"/>
        <v/>
      </c>
      <c r="U123" s="126" t="str">
        <f t="shared" ca="1" si="141"/>
        <v/>
      </c>
      <c r="V123" s="126" t="str">
        <f t="shared" ca="1" si="141"/>
        <v/>
      </c>
      <c r="W123" s="126" t="str">
        <f t="shared" ca="1" si="141"/>
        <v/>
      </c>
      <c r="X123" s="126" t="str">
        <f t="shared" ca="1" si="141"/>
        <v/>
      </c>
      <c r="Y123" s="126" t="str">
        <f t="shared" ca="1" si="141"/>
        <v/>
      </c>
      <c r="Z123" s="126" t="str">
        <f t="shared" ca="1" si="141"/>
        <v/>
      </c>
      <c r="AA123" s="126" t="str">
        <f t="shared" ca="1" si="141"/>
        <v/>
      </c>
      <c r="AB123" s="126" t="str">
        <f t="shared" ca="1" si="141"/>
        <v/>
      </c>
      <c r="AC123" s="126" t="str">
        <f t="shared" ca="1" si="141"/>
        <v/>
      </c>
      <c r="AD123" s="126" t="str">
        <f t="shared" ca="1" si="140"/>
        <v/>
      </c>
      <c r="AE123" s="126" t="str">
        <f t="shared" ca="1" si="140"/>
        <v/>
      </c>
      <c r="AF123" s="126" t="str">
        <f t="shared" ca="1" si="140"/>
        <v/>
      </c>
      <c r="AG123" s="126" t="str">
        <f t="shared" ca="1" si="140"/>
        <v/>
      </c>
      <c r="AH123" s="126" t="str">
        <f t="shared" ca="1" si="140"/>
        <v/>
      </c>
      <c r="AI123" s="126" t="str">
        <f t="shared" ca="1" si="140"/>
        <v/>
      </c>
      <c r="AJ123" s="126" t="str">
        <f t="shared" ca="1" si="140"/>
        <v/>
      </c>
      <c r="AK123" s="126" t="str">
        <f t="shared" ca="1" si="140"/>
        <v/>
      </c>
      <c r="AL123" s="126" t="str">
        <f t="shared" ca="1" si="140"/>
        <v/>
      </c>
      <c r="AM123" s="126" t="str">
        <f t="shared" ca="1" si="140"/>
        <v/>
      </c>
      <c r="AN123" s="126" t="str">
        <f t="shared" ca="1" si="140"/>
        <v/>
      </c>
      <c r="AO123" s="126" t="str">
        <f t="shared" ca="1" si="140"/>
        <v/>
      </c>
      <c r="AP123" s="126" t="str">
        <f t="shared" ca="1" si="140"/>
        <v/>
      </c>
      <c r="AQ123" s="126" t="str">
        <f t="shared" ca="1" si="140"/>
        <v/>
      </c>
      <c r="AR123" s="126" t="str">
        <f t="shared" ca="1" si="140"/>
        <v/>
      </c>
      <c r="AS123" s="126" t="str">
        <f t="shared" ca="1" si="138"/>
        <v/>
      </c>
      <c r="AT123" s="126" t="str">
        <f t="shared" ca="1" si="138"/>
        <v/>
      </c>
      <c r="AU123" s="126" t="str">
        <f t="shared" ca="1" si="138"/>
        <v/>
      </c>
      <c r="AV123" s="126" t="str">
        <f t="shared" ca="1" si="138"/>
        <v/>
      </c>
      <c r="AW123" s="126" t="str">
        <f t="shared" ca="1" si="138"/>
        <v/>
      </c>
      <c r="AX123" s="126" t="str">
        <f t="shared" ca="1" si="138"/>
        <v/>
      </c>
      <c r="AY123" s="126" t="str">
        <f t="shared" ca="1" si="138"/>
        <v/>
      </c>
      <c r="AZ123" s="126" t="str">
        <f t="shared" ca="1" si="138"/>
        <v/>
      </c>
      <c r="BA123" s="126" t="str">
        <f t="shared" ca="1" si="138"/>
        <v/>
      </c>
      <c r="BB123" s="126" t="str">
        <f t="shared" ca="1" si="138"/>
        <v/>
      </c>
      <c r="BC123" s="126" t="str">
        <f t="shared" ca="1" si="138"/>
        <v/>
      </c>
      <c r="BD123" s="126" t="str">
        <f t="shared" ca="1" si="138"/>
        <v/>
      </c>
      <c r="BE123" s="126" t="str">
        <f t="shared" ca="1" si="138"/>
        <v/>
      </c>
      <c r="BF123" s="126" t="str">
        <f t="shared" ca="1" si="138"/>
        <v/>
      </c>
      <c r="BG123" s="126" t="str">
        <f t="shared" ca="1" si="138"/>
        <v/>
      </c>
      <c r="BH123" s="126" t="str">
        <f t="shared" ca="1" si="138"/>
        <v/>
      </c>
      <c r="BI123" s="126" t="str">
        <f t="shared" ca="1" si="139"/>
        <v/>
      </c>
      <c r="BJ123" s="126" t="str">
        <f t="shared" ca="1" si="139"/>
        <v/>
      </c>
      <c r="BK123" s="126" t="str">
        <f t="shared" ca="1" si="139"/>
        <v/>
      </c>
      <c r="BL123" s="126" t="str">
        <f t="shared" si="139"/>
        <v/>
      </c>
      <c r="BM123" s="126" t="str">
        <f t="shared" si="139"/>
        <v/>
      </c>
      <c r="BN123" s="126" t="str">
        <f t="shared" si="139"/>
        <v/>
      </c>
      <c r="BO123" s="126" t="str">
        <f t="shared" si="139"/>
        <v/>
      </c>
      <c r="BP123" s="126" t="str">
        <f t="shared" si="139"/>
        <v/>
      </c>
      <c r="BQ123" s="126" t="str">
        <f t="shared" si="139"/>
        <v/>
      </c>
      <c r="BR123" s="126" t="str">
        <f t="shared" si="139"/>
        <v/>
      </c>
      <c r="BS123" s="126" t="str">
        <f t="shared" si="139"/>
        <v/>
      </c>
      <c r="BT123" s="126" t="str">
        <f t="shared" si="139"/>
        <v/>
      </c>
      <c r="BU123" s="126" t="str">
        <f t="shared" si="139"/>
        <v/>
      </c>
      <c r="BV123" s="194"/>
      <c r="BW123" s="194"/>
      <c r="BX123" s="194"/>
      <c r="BZ123" s="116" t="s">
        <v>266</v>
      </c>
      <c r="CA123" s="118" t="s">
        <v>95</v>
      </c>
      <c r="CB123" s="113">
        <f t="shared" si="121"/>
        <v>50</v>
      </c>
      <c r="CC123" s="116">
        <f t="shared" ca="1" si="114"/>
        <v>0</v>
      </c>
      <c r="CD123" s="117">
        <f t="shared" ca="1" si="137"/>
        <v>0</v>
      </c>
      <c r="CE123" s="117">
        <f t="shared" ca="1" si="137"/>
        <v>0</v>
      </c>
      <c r="CF123" s="117">
        <f t="shared" ca="1" si="137"/>
        <v>0</v>
      </c>
      <c r="CG123" s="117">
        <f t="shared" ca="1" si="137"/>
        <v>0</v>
      </c>
      <c r="CH123" s="117">
        <f t="shared" ca="1" si="116"/>
        <v>0</v>
      </c>
      <c r="CI123" s="117">
        <f t="shared" ca="1" si="117"/>
        <v>0</v>
      </c>
      <c r="CJ123" s="127" cm="1">
        <f t="array" aca="1" ref="CJ123" ca="1">IFERROR(AVERAGE(IF(CD123:CG123&gt;1,CD123:CG123)),0)</f>
        <v>0</v>
      </c>
      <c r="CK123" s="127">
        <f ca="1">CJ123+(COUNTIFS($CJ$74:$CJ123,CJ123)-1)*0.00001</f>
        <v>3.0000000000000004E-5</v>
      </c>
      <c r="CL123" s="127">
        <f t="shared" ca="1" si="123"/>
        <v>1E-4</v>
      </c>
      <c r="CM123" s="140">
        <f t="shared" ca="1" si="124"/>
        <v>0</v>
      </c>
      <c r="CN123" s="120">
        <f t="shared" ca="1" si="125"/>
        <v>0</v>
      </c>
      <c r="CO123" s="113"/>
      <c r="CP123" s="113"/>
      <c r="CQ123" s="113"/>
      <c r="CR123" s="115"/>
      <c r="CT123" s="117">
        <f ca="1">'ANVA-MDS Sin Fung.'!CI123+'ANVA-MDS Con Fung.'!CI123</f>
        <v>0</v>
      </c>
      <c r="CU123" s="115"/>
      <c r="CV123" s="115"/>
    </row>
    <row r="124" spans="1:100" ht="12.75" customHeight="1" x14ac:dyDescent="0.25">
      <c r="A124" s="210">
        <v>2</v>
      </c>
      <c r="K124" s="101">
        <f t="shared" si="126"/>
        <v>51</v>
      </c>
      <c r="L124" s="125">
        <f t="shared" ca="1" si="118"/>
        <v>0</v>
      </c>
      <c r="M124" s="126">
        <f t="shared" ca="1" si="119"/>
        <v>9.0000000000000006E-5</v>
      </c>
      <c r="N124" s="126" t="str">
        <f t="shared" ca="1" si="141"/>
        <v/>
      </c>
      <c r="O124" s="126" t="str">
        <f t="shared" ca="1" si="141"/>
        <v/>
      </c>
      <c r="P124" s="126" t="str">
        <f t="shared" ca="1" si="141"/>
        <v/>
      </c>
      <c r="Q124" s="126" t="str">
        <f t="shared" ca="1" si="141"/>
        <v/>
      </c>
      <c r="R124" s="126" t="str">
        <f t="shared" ca="1" si="141"/>
        <v/>
      </c>
      <c r="S124" s="126" t="str">
        <f t="shared" ca="1" si="141"/>
        <v/>
      </c>
      <c r="T124" s="126" t="str">
        <f t="shared" ca="1" si="141"/>
        <v/>
      </c>
      <c r="U124" s="126" t="str">
        <f t="shared" ca="1" si="141"/>
        <v/>
      </c>
      <c r="V124" s="126" t="str">
        <f t="shared" ca="1" si="141"/>
        <v/>
      </c>
      <c r="W124" s="126" t="str">
        <f t="shared" ca="1" si="141"/>
        <v/>
      </c>
      <c r="X124" s="126" t="str">
        <f t="shared" ca="1" si="141"/>
        <v/>
      </c>
      <c r="Y124" s="126" t="str">
        <f t="shared" ca="1" si="141"/>
        <v/>
      </c>
      <c r="Z124" s="126" t="str">
        <f t="shared" ca="1" si="141"/>
        <v/>
      </c>
      <c r="AA124" s="126" t="str">
        <f t="shared" ca="1" si="141"/>
        <v/>
      </c>
      <c r="AB124" s="126" t="str">
        <f t="shared" ca="1" si="141"/>
        <v/>
      </c>
      <c r="AC124" s="126" t="str">
        <f t="shared" ca="1" si="141"/>
        <v/>
      </c>
      <c r="AD124" s="126" t="str">
        <f t="shared" ca="1" si="140"/>
        <v/>
      </c>
      <c r="AE124" s="126" t="str">
        <f t="shared" ca="1" si="140"/>
        <v/>
      </c>
      <c r="AF124" s="126" t="str">
        <f t="shared" ca="1" si="140"/>
        <v/>
      </c>
      <c r="AG124" s="126" t="str">
        <f t="shared" ca="1" si="140"/>
        <v/>
      </c>
      <c r="AH124" s="126" t="str">
        <f t="shared" ca="1" si="140"/>
        <v/>
      </c>
      <c r="AI124" s="126" t="str">
        <f t="shared" ca="1" si="140"/>
        <v/>
      </c>
      <c r="AJ124" s="126" t="str">
        <f t="shared" ca="1" si="140"/>
        <v/>
      </c>
      <c r="AK124" s="126" t="str">
        <f t="shared" ca="1" si="140"/>
        <v/>
      </c>
      <c r="AL124" s="126" t="str">
        <f t="shared" ca="1" si="140"/>
        <v/>
      </c>
      <c r="AM124" s="126" t="str">
        <f t="shared" ca="1" si="140"/>
        <v/>
      </c>
      <c r="AN124" s="126" t="str">
        <f t="shared" ca="1" si="140"/>
        <v/>
      </c>
      <c r="AO124" s="126" t="str">
        <f t="shared" ca="1" si="140"/>
        <v/>
      </c>
      <c r="AP124" s="126" t="str">
        <f t="shared" ca="1" si="140"/>
        <v/>
      </c>
      <c r="AQ124" s="126" t="str">
        <f t="shared" ca="1" si="140"/>
        <v/>
      </c>
      <c r="AR124" s="126" t="str">
        <f t="shared" ca="1" si="140"/>
        <v/>
      </c>
      <c r="AS124" s="126" t="str">
        <f t="shared" ca="1" si="138"/>
        <v/>
      </c>
      <c r="AT124" s="126" t="str">
        <f t="shared" ca="1" si="138"/>
        <v/>
      </c>
      <c r="AU124" s="126" t="str">
        <f t="shared" ca="1" si="138"/>
        <v/>
      </c>
      <c r="AV124" s="126" t="str">
        <f t="shared" ca="1" si="138"/>
        <v/>
      </c>
      <c r="AW124" s="126" t="str">
        <f t="shared" ca="1" si="138"/>
        <v/>
      </c>
      <c r="AX124" s="126" t="str">
        <f t="shared" ca="1" si="138"/>
        <v/>
      </c>
      <c r="AY124" s="126" t="str">
        <f t="shared" ca="1" si="138"/>
        <v/>
      </c>
      <c r="AZ124" s="126" t="str">
        <f t="shared" ca="1" si="138"/>
        <v/>
      </c>
      <c r="BA124" s="126" t="str">
        <f t="shared" ca="1" si="138"/>
        <v/>
      </c>
      <c r="BB124" s="126" t="str">
        <f t="shared" ca="1" si="138"/>
        <v/>
      </c>
      <c r="BC124" s="126" t="str">
        <f t="shared" ca="1" si="138"/>
        <v/>
      </c>
      <c r="BD124" s="126" t="str">
        <f t="shared" ca="1" si="138"/>
        <v/>
      </c>
      <c r="BE124" s="126" t="str">
        <f t="shared" ca="1" si="138"/>
        <v/>
      </c>
      <c r="BF124" s="126" t="str">
        <f t="shared" ca="1" si="138"/>
        <v/>
      </c>
      <c r="BG124" s="126" t="str">
        <f t="shared" ca="1" si="138"/>
        <v/>
      </c>
      <c r="BH124" s="126" t="str">
        <f t="shared" ca="1" si="138"/>
        <v/>
      </c>
      <c r="BI124" s="126" t="str">
        <f t="shared" ca="1" si="139"/>
        <v/>
      </c>
      <c r="BJ124" s="126" t="str">
        <f t="shared" ca="1" si="139"/>
        <v/>
      </c>
      <c r="BK124" s="126" t="str">
        <f t="shared" ca="1" si="139"/>
        <v/>
      </c>
      <c r="BL124" s="126" t="str">
        <f t="shared" ca="1" si="139"/>
        <v/>
      </c>
      <c r="BM124" s="126" t="str">
        <f t="shared" si="139"/>
        <v/>
      </c>
      <c r="BN124" s="126" t="str">
        <f t="shared" si="139"/>
        <v/>
      </c>
      <c r="BO124" s="126" t="str">
        <f t="shared" si="139"/>
        <v/>
      </c>
      <c r="BP124" s="126" t="str">
        <f t="shared" si="139"/>
        <v/>
      </c>
      <c r="BQ124" s="126" t="str">
        <f t="shared" si="139"/>
        <v/>
      </c>
      <c r="BR124" s="126" t="str">
        <f t="shared" si="139"/>
        <v/>
      </c>
      <c r="BS124" s="126" t="str">
        <f t="shared" si="139"/>
        <v/>
      </c>
      <c r="BT124" s="126" t="str">
        <f t="shared" si="139"/>
        <v/>
      </c>
      <c r="BU124" s="126" t="str">
        <f t="shared" si="139"/>
        <v/>
      </c>
      <c r="BV124" s="194"/>
      <c r="BW124" s="194"/>
      <c r="BX124" s="194"/>
      <c r="BZ124" s="116" t="s">
        <v>266</v>
      </c>
      <c r="CA124" s="118" t="s">
        <v>95</v>
      </c>
      <c r="CB124" s="113">
        <f t="shared" si="121"/>
        <v>51</v>
      </c>
      <c r="CC124" s="116">
        <f t="shared" ca="1" si="114"/>
        <v>0</v>
      </c>
      <c r="CD124" s="117">
        <f t="shared" ca="1" si="137"/>
        <v>0</v>
      </c>
      <c r="CE124" s="117">
        <f t="shared" ca="1" si="137"/>
        <v>0</v>
      </c>
      <c r="CF124" s="117">
        <f t="shared" ca="1" si="137"/>
        <v>0</v>
      </c>
      <c r="CG124" s="117">
        <f t="shared" ca="1" si="137"/>
        <v>0</v>
      </c>
      <c r="CH124" s="117">
        <f t="shared" ca="1" si="116"/>
        <v>0</v>
      </c>
      <c r="CI124" s="117">
        <f t="shared" ca="1" si="117"/>
        <v>0</v>
      </c>
      <c r="CJ124" s="127" cm="1">
        <f t="array" aca="1" ref="CJ124" ca="1">IFERROR(AVERAGE(IF(CD124:CG124&gt;1,CD124:CG124)),0)</f>
        <v>0</v>
      </c>
      <c r="CK124" s="127">
        <f ca="1">CJ124+(COUNTIFS($CJ$74:$CJ124,CJ124)-1)*0.00001</f>
        <v>4.0000000000000003E-5</v>
      </c>
      <c r="CL124" s="127">
        <f t="shared" ca="1" si="123"/>
        <v>9.0000000000000006E-5</v>
      </c>
      <c r="CM124" s="140">
        <f t="shared" ca="1" si="124"/>
        <v>0</v>
      </c>
      <c r="CN124" s="120">
        <f t="shared" ca="1" si="125"/>
        <v>0</v>
      </c>
      <c r="CO124" s="113"/>
      <c r="CP124" s="113"/>
      <c r="CQ124" s="113"/>
      <c r="CR124" s="115"/>
      <c r="CT124" s="117">
        <f ca="1">'ANVA-MDS Sin Fung.'!CI124+'ANVA-MDS Con Fung.'!CI124</f>
        <v>0</v>
      </c>
      <c r="CU124" s="115"/>
      <c r="CV124" s="115"/>
    </row>
    <row r="125" spans="1:100" ht="12.75" customHeight="1" x14ac:dyDescent="0.25">
      <c r="A125" s="210">
        <v>2</v>
      </c>
      <c r="K125" s="101">
        <f t="shared" si="126"/>
        <v>52</v>
      </c>
      <c r="L125" s="125">
        <f t="shared" ca="1" si="118"/>
        <v>0</v>
      </c>
      <c r="M125" s="126">
        <f t="shared" ca="1" si="119"/>
        <v>8.0000000000000007E-5</v>
      </c>
      <c r="N125" s="126" t="str">
        <f t="shared" ca="1" si="141"/>
        <v/>
      </c>
      <c r="O125" s="126" t="str">
        <f t="shared" ca="1" si="141"/>
        <v/>
      </c>
      <c r="P125" s="126" t="str">
        <f t="shared" ca="1" si="141"/>
        <v/>
      </c>
      <c r="Q125" s="126" t="str">
        <f t="shared" ca="1" si="141"/>
        <v/>
      </c>
      <c r="R125" s="126" t="str">
        <f t="shared" ca="1" si="141"/>
        <v/>
      </c>
      <c r="S125" s="126" t="str">
        <f t="shared" ca="1" si="141"/>
        <v/>
      </c>
      <c r="T125" s="126" t="str">
        <f t="shared" ca="1" si="141"/>
        <v/>
      </c>
      <c r="U125" s="126" t="str">
        <f t="shared" ca="1" si="141"/>
        <v/>
      </c>
      <c r="V125" s="126" t="str">
        <f t="shared" ca="1" si="141"/>
        <v/>
      </c>
      <c r="W125" s="126" t="str">
        <f t="shared" ca="1" si="141"/>
        <v/>
      </c>
      <c r="X125" s="126" t="str">
        <f t="shared" ca="1" si="141"/>
        <v/>
      </c>
      <c r="Y125" s="126" t="str">
        <f t="shared" ca="1" si="141"/>
        <v/>
      </c>
      <c r="Z125" s="126" t="str">
        <f t="shared" ca="1" si="141"/>
        <v/>
      </c>
      <c r="AA125" s="126" t="str">
        <f t="shared" ca="1" si="141"/>
        <v/>
      </c>
      <c r="AB125" s="126" t="str">
        <f t="shared" ca="1" si="141"/>
        <v/>
      </c>
      <c r="AC125" s="126" t="str">
        <f t="shared" ca="1" si="141"/>
        <v/>
      </c>
      <c r="AD125" s="126" t="str">
        <f t="shared" ca="1" si="140"/>
        <v/>
      </c>
      <c r="AE125" s="126" t="str">
        <f t="shared" ca="1" si="140"/>
        <v/>
      </c>
      <c r="AF125" s="126" t="str">
        <f t="shared" ca="1" si="140"/>
        <v/>
      </c>
      <c r="AG125" s="126" t="str">
        <f t="shared" ca="1" si="140"/>
        <v/>
      </c>
      <c r="AH125" s="126" t="str">
        <f t="shared" ca="1" si="140"/>
        <v/>
      </c>
      <c r="AI125" s="126" t="str">
        <f t="shared" ca="1" si="140"/>
        <v/>
      </c>
      <c r="AJ125" s="126" t="str">
        <f t="shared" ca="1" si="140"/>
        <v/>
      </c>
      <c r="AK125" s="126" t="str">
        <f t="shared" ca="1" si="140"/>
        <v/>
      </c>
      <c r="AL125" s="126" t="str">
        <f t="shared" ca="1" si="140"/>
        <v/>
      </c>
      <c r="AM125" s="126" t="str">
        <f t="shared" ca="1" si="140"/>
        <v/>
      </c>
      <c r="AN125" s="126" t="str">
        <f t="shared" ca="1" si="140"/>
        <v/>
      </c>
      <c r="AO125" s="126" t="str">
        <f t="shared" ca="1" si="140"/>
        <v/>
      </c>
      <c r="AP125" s="126" t="str">
        <f t="shared" ca="1" si="140"/>
        <v/>
      </c>
      <c r="AQ125" s="126" t="str">
        <f t="shared" ca="1" si="140"/>
        <v/>
      </c>
      <c r="AR125" s="126" t="str">
        <f t="shared" ca="1" si="140"/>
        <v/>
      </c>
      <c r="AS125" s="126" t="str">
        <f t="shared" ca="1" si="138"/>
        <v/>
      </c>
      <c r="AT125" s="126" t="str">
        <f t="shared" ca="1" si="138"/>
        <v/>
      </c>
      <c r="AU125" s="126" t="str">
        <f t="shared" ca="1" si="138"/>
        <v/>
      </c>
      <c r="AV125" s="126" t="str">
        <f t="shared" ca="1" si="138"/>
        <v/>
      </c>
      <c r="AW125" s="126" t="str">
        <f t="shared" ca="1" si="138"/>
        <v/>
      </c>
      <c r="AX125" s="126" t="str">
        <f t="shared" ca="1" si="138"/>
        <v/>
      </c>
      <c r="AY125" s="126" t="str">
        <f t="shared" ca="1" si="138"/>
        <v/>
      </c>
      <c r="AZ125" s="126" t="str">
        <f t="shared" ca="1" si="138"/>
        <v/>
      </c>
      <c r="BA125" s="126" t="str">
        <f t="shared" ca="1" si="138"/>
        <v/>
      </c>
      <c r="BB125" s="126" t="str">
        <f t="shared" ca="1" si="138"/>
        <v/>
      </c>
      <c r="BC125" s="126" t="str">
        <f t="shared" ca="1" si="138"/>
        <v/>
      </c>
      <c r="BD125" s="126" t="str">
        <f t="shared" ca="1" si="138"/>
        <v/>
      </c>
      <c r="BE125" s="126" t="str">
        <f t="shared" ca="1" si="138"/>
        <v/>
      </c>
      <c r="BF125" s="126" t="str">
        <f t="shared" ca="1" si="138"/>
        <v/>
      </c>
      <c r="BG125" s="126" t="str">
        <f t="shared" ca="1" si="138"/>
        <v/>
      </c>
      <c r="BH125" s="126" t="str">
        <f t="shared" ca="1" si="138"/>
        <v/>
      </c>
      <c r="BI125" s="126" t="str">
        <f t="shared" ca="1" si="139"/>
        <v/>
      </c>
      <c r="BJ125" s="126" t="str">
        <f t="shared" ca="1" si="139"/>
        <v/>
      </c>
      <c r="BK125" s="126" t="str">
        <f t="shared" ca="1" si="139"/>
        <v/>
      </c>
      <c r="BL125" s="126" t="str">
        <f t="shared" ca="1" si="139"/>
        <v/>
      </c>
      <c r="BM125" s="126" t="str">
        <f t="shared" ca="1" si="139"/>
        <v/>
      </c>
      <c r="BN125" s="126" t="str">
        <f t="shared" si="139"/>
        <v/>
      </c>
      <c r="BO125" s="126" t="str">
        <f t="shared" si="139"/>
        <v/>
      </c>
      <c r="BP125" s="126" t="str">
        <f t="shared" si="139"/>
        <v/>
      </c>
      <c r="BQ125" s="126" t="str">
        <f t="shared" si="139"/>
        <v/>
      </c>
      <c r="BR125" s="126" t="str">
        <f t="shared" si="139"/>
        <v/>
      </c>
      <c r="BS125" s="126" t="str">
        <f t="shared" si="139"/>
        <v/>
      </c>
      <c r="BT125" s="126" t="str">
        <f t="shared" si="139"/>
        <v/>
      </c>
      <c r="BU125" s="126" t="str">
        <f t="shared" si="139"/>
        <v/>
      </c>
      <c r="BV125" s="194"/>
      <c r="BW125" s="194"/>
      <c r="BX125" s="194"/>
      <c r="BZ125" s="116" t="s">
        <v>266</v>
      </c>
      <c r="CA125" s="118" t="s">
        <v>95</v>
      </c>
      <c r="CB125" s="113">
        <f t="shared" si="121"/>
        <v>52</v>
      </c>
      <c r="CC125" s="116">
        <f t="shared" ca="1" si="114"/>
        <v>0</v>
      </c>
      <c r="CD125" s="117">
        <f t="shared" ca="1" si="137"/>
        <v>0</v>
      </c>
      <c r="CE125" s="117">
        <f t="shared" ca="1" si="137"/>
        <v>0</v>
      </c>
      <c r="CF125" s="117">
        <f t="shared" ca="1" si="137"/>
        <v>0</v>
      </c>
      <c r="CG125" s="117">
        <f t="shared" ca="1" si="137"/>
        <v>0</v>
      </c>
      <c r="CH125" s="117">
        <f t="shared" ca="1" si="116"/>
        <v>0</v>
      </c>
      <c r="CI125" s="117">
        <f t="shared" ca="1" si="117"/>
        <v>0</v>
      </c>
      <c r="CJ125" s="127" cm="1">
        <f t="array" aca="1" ref="CJ125" ca="1">IFERROR(AVERAGE(IF(CD125:CG125&gt;1,CD125:CG125)),0)</f>
        <v>0</v>
      </c>
      <c r="CK125" s="127">
        <f ca="1">CJ125+(COUNTIFS($CJ$74:$CJ125,CJ125)-1)*0.00001</f>
        <v>5.0000000000000002E-5</v>
      </c>
      <c r="CL125" s="127">
        <f t="shared" ca="1" si="123"/>
        <v>8.0000000000000007E-5</v>
      </c>
      <c r="CM125" s="140">
        <f t="shared" ca="1" si="124"/>
        <v>0</v>
      </c>
      <c r="CN125" s="120">
        <f t="shared" ca="1" si="125"/>
        <v>0</v>
      </c>
      <c r="CO125" s="113"/>
      <c r="CP125" s="113"/>
      <c r="CQ125" s="113"/>
      <c r="CR125" s="115"/>
      <c r="CT125" s="117">
        <f ca="1">'ANVA-MDS Sin Fung.'!CI125+'ANVA-MDS Con Fung.'!CI125</f>
        <v>0</v>
      </c>
      <c r="CU125" s="115"/>
      <c r="CV125" s="115"/>
    </row>
    <row r="126" spans="1:100" ht="12.75" customHeight="1" x14ac:dyDescent="0.25">
      <c r="A126" s="210">
        <v>2</v>
      </c>
      <c r="K126" s="101">
        <f t="shared" si="126"/>
        <v>53</v>
      </c>
      <c r="L126" s="125">
        <f t="shared" ca="1" si="118"/>
        <v>0</v>
      </c>
      <c r="M126" s="126">
        <f t="shared" ca="1" si="119"/>
        <v>7.0000000000000007E-5</v>
      </c>
      <c r="N126" s="126" t="str">
        <f t="shared" ca="1" si="141"/>
        <v/>
      </c>
      <c r="O126" s="126" t="str">
        <f t="shared" ca="1" si="141"/>
        <v/>
      </c>
      <c r="P126" s="126" t="str">
        <f t="shared" ca="1" si="141"/>
        <v/>
      </c>
      <c r="Q126" s="126" t="str">
        <f t="shared" ca="1" si="141"/>
        <v/>
      </c>
      <c r="R126" s="126" t="str">
        <f t="shared" ca="1" si="141"/>
        <v/>
      </c>
      <c r="S126" s="126" t="str">
        <f t="shared" ca="1" si="141"/>
        <v/>
      </c>
      <c r="T126" s="126" t="str">
        <f t="shared" ca="1" si="141"/>
        <v/>
      </c>
      <c r="U126" s="126" t="str">
        <f t="shared" ca="1" si="141"/>
        <v/>
      </c>
      <c r="V126" s="126" t="str">
        <f t="shared" ca="1" si="141"/>
        <v/>
      </c>
      <c r="W126" s="126" t="str">
        <f t="shared" ca="1" si="141"/>
        <v/>
      </c>
      <c r="X126" s="126" t="str">
        <f t="shared" ca="1" si="141"/>
        <v/>
      </c>
      <c r="Y126" s="126" t="str">
        <f t="shared" ca="1" si="141"/>
        <v/>
      </c>
      <c r="Z126" s="126" t="str">
        <f t="shared" ca="1" si="141"/>
        <v/>
      </c>
      <c r="AA126" s="126" t="str">
        <f t="shared" ca="1" si="141"/>
        <v/>
      </c>
      <c r="AB126" s="126" t="str">
        <f t="shared" ca="1" si="141"/>
        <v/>
      </c>
      <c r="AC126" s="126" t="str">
        <f t="shared" ca="1" si="141"/>
        <v/>
      </c>
      <c r="AD126" s="126" t="str">
        <f t="shared" ca="1" si="140"/>
        <v/>
      </c>
      <c r="AE126" s="126" t="str">
        <f t="shared" ca="1" si="140"/>
        <v/>
      </c>
      <c r="AF126" s="126" t="str">
        <f t="shared" ca="1" si="140"/>
        <v/>
      </c>
      <c r="AG126" s="126" t="str">
        <f t="shared" ca="1" si="140"/>
        <v/>
      </c>
      <c r="AH126" s="126" t="str">
        <f t="shared" ca="1" si="140"/>
        <v/>
      </c>
      <c r="AI126" s="126" t="str">
        <f t="shared" ca="1" si="140"/>
        <v/>
      </c>
      <c r="AJ126" s="126" t="str">
        <f t="shared" ca="1" si="140"/>
        <v/>
      </c>
      <c r="AK126" s="126" t="str">
        <f t="shared" ca="1" si="140"/>
        <v/>
      </c>
      <c r="AL126" s="126" t="str">
        <f t="shared" ca="1" si="140"/>
        <v/>
      </c>
      <c r="AM126" s="126" t="str">
        <f t="shared" ca="1" si="140"/>
        <v/>
      </c>
      <c r="AN126" s="126" t="str">
        <f t="shared" ca="1" si="140"/>
        <v/>
      </c>
      <c r="AO126" s="126" t="str">
        <f t="shared" ca="1" si="140"/>
        <v/>
      </c>
      <c r="AP126" s="126" t="str">
        <f t="shared" ca="1" si="140"/>
        <v/>
      </c>
      <c r="AQ126" s="126" t="str">
        <f t="shared" ca="1" si="140"/>
        <v/>
      </c>
      <c r="AR126" s="126" t="str">
        <f t="shared" ca="1" si="140"/>
        <v/>
      </c>
      <c r="AS126" s="126" t="str">
        <f t="shared" ca="1" si="138"/>
        <v/>
      </c>
      <c r="AT126" s="126" t="str">
        <f t="shared" ca="1" si="138"/>
        <v/>
      </c>
      <c r="AU126" s="126" t="str">
        <f t="shared" ca="1" si="138"/>
        <v/>
      </c>
      <c r="AV126" s="126" t="str">
        <f t="shared" ca="1" si="138"/>
        <v/>
      </c>
      <c r="AW126" s="126" t="str">
        <f t="shared" ca="1" si="138"/>
        <v/>
      </c>
      <c r="AX126" s="126" t="str">
        <f t="shared" ca="1" si="138"/>
        <v/>
      </c>
      <c r="AY126" s="126" t="str">
        <f t="shared" ca="1" si="138"/>
        <v/>
      </c>
      <c r="AZ126" s="126" t="str">
        <f t="shared" ca="1" si="138"/>
        <v/>
      </c>
      <c r="BA126" s="126" t="str">
        <f t="shared" ca="1" si="138"/>
        <v/>
      </c>
      <c r="BB126" s="126" t="str">
        <f t="shared" ca="1" si="138"/>
        <v/>
      </c>
      <c r="BC126" s="126" t="str">
        <f t="shared" ca="1" si="138"/>
        <v/>
      </c>
      <c r="BD126" s="126" t="str">
        <f t="shared" ca="1" si="138"/>
        <v/>
      </c>
      <c r="BE126" s="126" t="str">
        <f t="shared" ca="1" si="138"/>
        <v/>
      </c>
      <c r="BF126" s="126" t="str">
        <f t="shared" ca="1" si="138"/>
        <v/>
      </c>
      <c r="BG126" s="126" t="str">
        <f t="shared" ca="1" si="138"/>
        <v/>
      </c>
      <c r="BH126" s="126" t="str">
        <f t="shared" ca="1" si="138"/>
        <v/>
      </c>
      <c r="BI126" s="126" t="str">
        <f t="shared" ca="1" si="139"/>
        <v/>
      </c>
      <c r="BJ126" s="126" t="str">
        <f t="shared" ca="1" si="139"/>
        <v/>
      </c>
      <c r="BK126" s="126" t="str">
        <f t="shared" ca="1" si="139"/>
        <v/>
      </c>
      <c r="BL126" s="126" t="str">
        <f t="shared" ca="1" si="139"/>
        <v/>
      </c>
      <c r="BM126" s="126" t="str">
        <f t="shared" ca="1" si="139"/>
        <v/>
      </c>
      <c r="BN126" s="126" t="str">
        <f t="shared" ca="1" si="139"/>
        <v/>
      </c>
      <c r="BO126" s="126" t="str">
        <f t="shared" si="139"/>
        <v/>
      </c>
      <c r="BP126" s="126" t="str">
        <f t="shared" si="139"/>
        <v/>
      </c>
      <c r="BQ126" s="126" t="str">
        <f t="shared" si="139"/>
        <v/>
      </c>
      <c r="BR126" s="126" t="str">
        <f t="shared" si="139"/>
        <v/>
      </c>
      <c r="BS126" s="126" t="str">
        <f t="shared" si="139"/>
        <v/>
      </c>
      <c r="BT126" s="126" t="str">
        <f t="shared" si="139"/>
        <v/>
      </c>
      <c r="BU126" s="126" t="str">
        <f t="shared" si="139"/>
        <v/>
      </c>
      <c r="BV126" s="194"/>
      <c r="BW126" s="194"/>
      <c r="BX126" s="194"/>
      <c r="BZ126" s="116" t="s">
        <v>266</v>
      </c>
      <c r="CA126" s="118" t="s">
        <v>95</v>
      </c>
      <c r="CB126" s="113">
        <f t="shared" si="121"/>
        <v>53</v>
      </c>
      <c r="CC126" s="116">
        <f t="shared" ca="1" si="114"/>
        <v>0</v>
      </c>
      <c r="CD126" s="117">
        <f t="shared" ca="1" si="137"/>
        <v>0</v>
      </c>
      <c r="CE126" s="117">
        <f t="shared" ca="1" si="137"/>
        <v>0</v>
      </c>
      <c r="CF126" s="117">
        <f t="shared" ca="1" si="137"/>
        <v>0</v>
      </c>
      <c r="CG126" s="117">
        <f t="shared" ca="1" si="137"/>
        <v>0</v>
      </c>
      <c r="CH126" s="117">
        <f t="shared" ca="1" si="116"/>
        <v>0</v>
      </c>
      <c r="CI126" s="117">
        <f t="shared" ca="1" si="117"/>
        <v>0</v>
      </c>
      <c r="CJ126" s="127" cm="1">
        <f t="array" aca="1" ref="CJ126" ca="1">IFERROR(AVERAGE(IF(CD126:CG126&gt;1,CD126:CG126)),0)</f>
        <v>0</v>
      </c>
      <c r="CK126" s="127">
        <f ca="1">CJ126+(COUNTIFS($CJ$74:$CJ126,CJ126)-1)*0.00001</f>
        <v>6.0000000000000008E-5</v>
      </c>
      <c r="CL126" s="127">
        <f t="shared" ca="1" si="123"/>
        <v>7.0000000000000007E-5</v>
      </c>
      <c r="CM126" s="140">
        <f t="shared" ca="1" si="124"/>
        <v>0</v>
      </c>
      <c r="CN126" s="120">
        <f t="shared" ca="1" si="125"/>
        <v>0</v>
      </c>
      <c r="CO126" s="113"/>
      <c r="CP126" s="113"/>
      <c r="CQ126" s="113"/>
      <c r="CR126" s="115"/>
      <c r="CT126" s="117">
        <f ca="1">'ANVA-MDS Sin Fung.'!CI126+'ANVA-MDS Con Fung.'!CI126</f>
        <v>0</v>
      </c>
      <c r="CU126" s="115"/>
      <c r="CV126" s="115"/>
    </row>
    <row r="127" spans="1:100" ht="12.75" customHeight="1" x14ac:dyDescent="0.25">
      <c r="A127" s="210">
        <v>2</v>
      </c>
      <c r="K127" s="101">
        <f t="shared" si="126"/>
        <v>54</v>
      </c>
      <c r="L127" s="125">
        <f t="shared" ca="1" si="118"/>
        <v>0</v>
      </c>
      <c r="M127" s="126">
        <f t="shared" ca="1" si="119"/>
        <v>6.0000000000000008E-5</v>
      </c>
      <c r="N127" s="126" t="str">
        <f t="shared" ca="1" si="141"/>
        <v/>
      </c>
      <c r="O127" s="126" t="str">
        <f t="shared" ca="1" si="141"/>
        <v/>
      </c>
      <c r="P127" s="126" t="str">
        <f t="shared" ca="1" si="141"/>
        <v/>
      </c>
      <c r="Q127" s="126" t="str">
        <f t="shared" ca="1" si="141"/>
        <v/>
      </c>
      <c r="R127" s="126" t="str">
        <f t="shared" ca="1" si="141"/>
        <v/>
      </c>
      <c r="S127" s="126" t="str">
        <f t="shared" ca="1" si="141"/>
        <v/>
      </c>
      <c r="T127" s="126" t="str">
        <f t="shared" ca="1" si="141"/>
        <v/>
      </c>
      <c r="U127" s="126" t="str">
        <f t="shared" ca="1" si="141"/>
        <v/>
      </c>
      <c r="V127" s="126" t="str">
        <f t="shared" ca="1" si="141"/>
        <v/>
      </c>
      <c r="W127" s="126" t="str">
        <f t="shared" ca="1" si="141"/>
        <v/>
      </c>
      <c r="X127" s="126" t="str">
        <f t="shared" ca="1" si="141"/>
        <v/>
      </c>
      <c r="Y127" s="126" t="str">
        <f t="shared" ca="1" si="141"/>
        <v/>
      </c>
      <c r="Z127" s="126" t="str">
        <f t="shared" ca="1" si="141"/>
        <v/>
      </c>
      <c r="AA127" s="126" t="str">
        <f t="shared" ca="1" si="141"/>
        <v/>
      </c>
      <c r="AB127" s="126" t="str">
        <f t="shared" ca="1" si="141"/>
        <v/>
      </c>
      <c r="AC127" s="126" t="str">
        <f t="shared" ca="1" si="141"/>
        <v/>
      </c>
      <c r="AD127" s="126" t="str">
        <f t="shared" ca="1" si="140"/>
        <v/>
      </c>
      <c r="AE127" s="126" t="str">
        <f t="shared" ca="1" si="140"/>
        <v/>
      </c>
      <c r="AF127" s="126" t="str">
        <f t="shared" ca="1" si="140"/>
        <v/>
      </c>
      <c r="AG127" s="126" t="str">
        <f t="shared" ca="1" si="140"/>
        <v/>
      </c>
      <c r="AH127" s="126" t="str">
        <f t="shared" ca="1" si="140"/>
        <v/>
      </c>
      <c r="AI127" s="126" t="str">
        <f t="shared" ca="1" si="140"/>
        <v/>
      </c>
      <c r="AJ127" s="126" t="str">
        <f t="shared" ca="1" si="140"/>
        <v/>
      </c>
      <c r="AK127" s="126" t="str">
        <f t="shared" ca="1" si="140"/>
        <v/>
      </c>
      <c r="AL127" s="126" t="str">
        <f t="shared" ca="1" si="140"/>
        <v/>
      </c>
      <c r="AM127" s="126" t="str">
        <f t="shared" ca="1" si="140"/>
        <v/>
      </c>
      <c r="AN127" s="126" t="str">
        <f t="shared" ca="1" si="140"/>
        <v/>
      </c>
      <c r="AO127" s="126" t="str">
        <f t="shared" ca="1" si="140"/>
        <v/>
      </c>
      <c r="AP127" s="126" t="str">
        <f t="shared" ca="1" si="140"/>
        <v/>
      </c>
      <c r="AQ127" s="126" t="str">
        <f t="shared" ca="1" si="140"/>
        <v/>
      </c>
      <c r="AR127" s="126" t="str">
        <f t="shared" ca="1" si="140"/>
        <v/>
      </c>
      <c r="AS127" s="126" t="str">
        <f t="shared" ca="1" si="138"/>
        <v/>
      </c>
      <c r="AT127" s="126" t="str">
        <f t="shared" ca="1" si="138"/>
        <v/>
      </c>
      <c r="AU127" s="126" t="str">
        <f t="shared" ca="1" si="138"/>
        <v/>
      </c>
      <c r="AV127" s="126" t="str">
        <f t="shared" ca="1" si="138"/>
        <v/>
      </c>
      <c r="AW127" s="126" t="str">
        <f t="shared" ca="1" si="138"/>
        <v/>
      </c>
      <c r="AX127" s="126" t="str">
        <f t="shared" ca="1" si="138"/>
        <v/>
      </c>
      <c r="AY127" s="126" t="str">
        <f t="shared" ca="1" si="138"/>
        <v/>
      </c>
      <c r="AZ127" s="126" t="str">
        <f t="shared" ca="1" si="138"/>
        <v/>
      </c>
      <c r="BA127" s="126" t="str">
        <f t="shared" ca="1" si="138"/>
        <v/>
      </c>
      <c r="BB127" s="126" t="str">
        <f t="shared" ca="1" si="138"/>
        <v/>
      </c>
      <c r="BC127" s="126" t="str">
        <f t="shared" ca="1" si="138"/>
        <v/>
      </c>
      <c r="BD127" s="126" t="str">
        <f t="shared" ca="1" si="138"/>
        <v/>
      </c>
      <c r="BE127" s="126" t="str">
        <f t="shared" ca="1" si="138"/>
        <v/>
      </c>
      <c r="BF127" s="126" t="str">
        <f t="shared" ca="1" si="138"/>
        <v/>
      </c>
      <c r="BG127" s="126" t="str">
        <f t="shared" ca="1" si="138"/>
        <v/>
      </c>
      <c r="BH127" s="126" t="str">
        <f t="shared" ca="1" si="138"/>
        <v/>
      </c>
      <c r="BI127" s="126" t="str">
        <f t="shared" ca="1" si="139"/>
        <v/>
      </c>
      <c r="BJ127" s="126" t="str">
        <f t="shared" ca="1" si="139"/>
        <v/>
      </c>
      <c r="BK127" s="126" t="str">
        <f t="shared" ca="1" si="139"/>
        <v/>
      </c>
      <c r="BL127" s="126" t="str">
        <f t="shared" ca="1" si="139"/>
        <v/>
      </c>
      <c r="BM127" s="126" t="str">
        <f t="shared" ca="1" si="139"/>
        <v/>
      </c>
      <c r="BN127" s="126" t="str">
        <f t="shared" ca="1" si="139"/>
        <v/>
      </c>
      <c r="BO127" s="126" t="str">
        <f t="shared" ca="1" si="139"/>
        <v/>
      </c>
      <c r="BP127" s="126" t="str">
        <f t="shared" si="139"/>
        <v/>
      </c>
      <c r="BQ127" s="126" t="str">
        <f t="shared" si="139"/>
        <v/>
      </c>
      <c r="BR127" s="126" t="str">
        <f t="shared" si="139"/>
        <v/>
      </c>
      <c r="BS127" s="126" t="str">
        <f t="shared" si="139"/>
        <v/>
      </c>
      <c r="BT127" s="126" t="str">
        <f t="shared" si="139"/>
        <v/>
      </c>
      <c r="BU127" s="126" t="str">
        <f t="shared" si="139"/>
        <v/>
      </c>
      <c r="BV127" s="194"/>
      <c r="BW127" s="194"/>
      <c r="BX127" s="194"/>
      <c r="BZ127" s="116" t="s">
        <v>266</v>
      </c>
      <c r="CA127" s="118" t="s">
        <v>95</v>
      </c>
      <c r="CB127" s="113">
        <f t="shared" si="121"/>
        <v>54</v>
      </c>
      <c r="CC127" s="116">
        <f t="shared" ca="1" si="114"/>
        <v>0</v>
      </c>
      <c r="CD127" s="117">
        <f t="shared" ca="1" si="137"/>
        <v>0</v>
      </c>
      <c r="CE127" s="117">
        <f t="shared" ca="1" si="137"/>
        <v>0</v>
      </c>
      <c r="CF127" s="117">
        <f t="shared" ca="1" si="137"/>
        <v>0</v>
      </c>
      <c r="CG127" s="117">
        <f t="shared" ca="1" si="137"/>
        <v>0</v>
      </c>
      <c r="CH127" s="117">
        <f t="shared" ca="1" si="116"/>
        <v>0</v>
      </c>
      <c r="CI127" s="117">
        <f t="shared" ca="1" si="117"/>
        <v>0</v>
      </c>
      <c r="CJ127" s="127" cm="1">
        <f t="array" aca="1" ref="CJ127" ca="1">IFERROR(AVERAGE(IF(CD127:CG127&gt;1,CD127:CG127)),0)</f>
        <v>0</v>
      </c>
      <c r="CK127" s="127">
        <f ca="1">CJ127+(COUNTIFS($CJ$74:$CJ127,CJ127)-1)*0.00001</f>
        <v>7.0000000000000007E-5</v>
      </c>
      <c r="CL127" s="127">
        <f t="shared" ca="1" si="123"/>
        <v>6.0000000000000008E-5</v>
      </c>
      <c r="CM127" s="140">
        <f t="shared" ca="1" si="124"/>
        <v>0</v>
      </c>
      <c r="CN127" s="120">
        <f t="shared" ca="1" si="125"/>
        <v>0</v>
      </c>
      <c r="CO127" s="113"/>
      <c r="CP127" s="113"/>
      <c r="CQ127" s="113"/>
      <c r="CR127" s="115"/>
      <c r="CT127" s="117">
        <f ca="1">'ANVA-MDS Sin Fung.'!CI127+'ANVA-MDS Con Fung.'!CI127</f>
        <v>0</v>
      </c>
      <c r="CU127" s="115"/>
      <c r="CV127" s="115"/>
    </row>
    <row r="128" spans="1:100" ht="12.75" customHeight="1" x14ac:dyDescent="0.25">
      <c r="A128" s="210">
        <v>2</v>
      </c>
      <c r="K128" s="101">
        <f t="shared" si="126"/>
        <v>55</v>
      </c>
      <c r="L128" s="125">
        <f t="shared" ca="1" si="118"/>
        <v>0</v>
      </c>
      <c r="M128" s="126">
        <f t="shared" ca="1" si="119"/>
        <v>5.0000000000000002E-5</v>
      </c>
      <c r="N128" s="126" t="str">
        <f t="shared" ca="1" si="141"/>
        <v/>
      </c>
      <c r="O128" s="126" t="str">
        <f t="shared" ca="1" si="141"/>
        <v/>
      </c>
      <c r="P128" s="126" t="str">
        <f t="shared" ca="1" si="141"/>
        <v/>
      </c>
      <c r="Q128" s="126" t="str">
        <f t="shared" ca="1" si="141"/>
        <v/>
      </c>
      <c r="R128" s="126" t="str">
        <f t="shared" ca="1" si="141"/>
        <v/>
      </c>
      <c r="S128" s="126" t="str">
        <f t="shared" ca="1" si="141"/>
        <v/>
      </c>
      <c r="T128" s="126" t="str">
        <f t="shared" ca="1" si="141"/>
        <v/>
      </c>
      <c r="U128" s="126" t="str">
        <f t="shared" ca="1" si="141"/>
        <v/>
      </c>
      <c r="V128" s="126" t="str">
        <f t="shared" ca="1" si="141"/>
        <v/>
      </c>
      <c r="W128" s="126" t="str">
        <f t="shared" ca="1" si="141"/>
        <v/>
      </c>
      <c r="X128" s="126" t="str">
        <f t="shared" ca="1" si="141"/>
        <v/>
      </c>
      <c r="Y128" s="126" t="str">
        <f t="shared" ca="1" si="141"/>
        <v/>
      </c>
      <c r="Z128" s="126" t="str">
        <f t="shared" ca="1" si="141"/>
        <v/>
      </c>
      <c r="AA128" s="126" t="str">
        <f t="shared" ca="1" si="141"/>
        <v/>
      </c>
      <c r="AB128" s="126" t="str">
        <f t="shared" ca="1" si="141"/>
        <v/>
      </c>
      <c r="AC128" s="126" t="str">
        <f t="shared" ca="1" si="141"/>
        <v/>
      </c>
      <c r="AD128" s="126" t="str">
        <f t="shared" ca="1" si="140"/>
        <v/>
      </c>
      <c r="AE128" s="126" t="str">
        <f t="shared" ca="1" si="140"/>
        <v/>
      </c>
      <c r="AF128" s="126" t="str">
        <f t="shared" ca="1" si="140"/>
        <v/>
      </c>
      <c r="AG128" s="126" t="str">
        <f t="shared" ca="1" si="140"/>
        <v/>
      </c>
      <c r="AH128" s="126" t="str">
        <f t="shared" ca="1" si="140"/>
        <v/>
      </c>
      <c r="AI128" s="126" t="str">
        <f t="shared" ca="1" si="140"/>
        <v/>
      </c>
      <c r="AJ128" s="126" t="str">
        <f t="shared" ca="1" si="140"/>
        <v/>
      </c>
      <c r="AK128" s="126" t="str">
        <f t="shared" ca="1" si="140"/>
        <v/>
      </c>
      <c r="AL128" s="126" t="str">
        <f t="shared" ca="1" si="140"/>
        <v/>
      </c>
      <c r="AM128" s="126" t="str">
        <f t="shared" ca="1" si="140"/>
        <v/>
      </c>
      <c r="AN128" s="126" t="str">
        <f t="shared" ca="1" si="140"/>
        <v/>
      </c>
      <c r="AO128" s="126" t="str">
        <f t="shared" ca="1" si="140"/>
        <v/>
      </c>
      <c r="AP128" s="126" t="str">
        <f t="shared" ca="1" si="140"/>
        <v/>
      </c>
      <c r="AQ128" s="126" t="str">
        <f t="shared" ca="1" si="140"/>
        <v/>
      </c>
      <c r="AR128" s="126" t="str">
        <f t="shared" ca="1" si="140"/>
        <v/>
      </c>
      <c r="AS128" s="126" t="str">
        <f t="shared" ca="1" si="138"/>
        <v/>
      </c>
      <c r="AT128" s="126" t="str">
        <f t="shared" ca="1" si="138"/>
        <v/>
      </c>
      <c r="AU128" s="126" t="str">
        <f t="shared" ca="1" si="138"/>
        <v/>
      </c>
      <c r="AV128" s="126" t="str">
        <f t="shared" ca="1" si="138"/>
        <v/>
      </c>
      <c r="AW128" s="126" t="str">
        <f t="shared" ca="1" si="138"/>
        <v/>
      </c>
      <c r="AX128" s="126" t="str">
        <f t="shared" ca="1" si="138"/>
        <v/>
      </c>
      <c r="AY128" s="126" t="str">
        <f t="shared" ca="1" si="138"/>
        <v/>
      </c>
      <c r="AZ128" s="126" t="str">
        <f t="shared" ca="1" si="138"/>
        <v/>
      </c>
      <c r="BA128" s="126" t="str">
        <f t="shared" ca="1" si="138"/>
        <v/>
      </c>
      <c r="BB128" s="126" t="str">
        <f t="shared" ca="1" si="138"/>
        <v/>
      </c>
      <c r="BC128" s="126" t="str">
        <f t="shared" ca="1" si="138"/>
        <v/>
      </c>
      <c r="BD128" s="126" t="str">
        <f t="shared" ca="1" si="138"/>
        <v/>
      </c>
      <c r="BE128" s="126" t="str">
        <f t="shared" ca="1" si="138"/>
        <v/>
      </c>
      <c r="BF128" s="126" t="str">
        <f t="shared" ca="1" si="138"/>
        <v/>
      </c>
      <c r="BG128" s="126" t="str">
        <f t="shared" ca="1" si="138"/>
        <v/>
      </c>
      <c r="BH128" s="126" t="str">
        <f t="shared" ca="1" si="138"/>
        <v/>
      </c>
      <c r="BI128" s="126" t="str">
        <f t="shared" ca="1" si="139"/>
        <v/>
      </c>
      <c r="BJ128" s="126" t="str">
        <f t="shared" ca="1" si="139"/>
        <v/>
      </c>
      <c r="BK128" s="126" t="str">
        <f t="shared" ca="1" si="139"/>
        <v/>
      </c>
      <c r="BL128" s="126" t="str">
        <f t="shared" ca="1" si="139"/>
        <v/>
      </c>
      <c r="BM128" s="126" t="str">
        <f t="shared" ca="1" si="139"/>
        <v/>
      </c>
      <c r="BN128" s="126" t="str">
        <f t="shared" ca="1" si="139"/>
        <v/>
      </c>
      <c r="BO128" s="126" t="str">
        <f t="shared" ca="1" si="139"/>
        <v/>
      </c>
      <c r="BP128" s="126" t="str">
        <f t="shared" ca="1" si="139"/>
        <v/>
      </c>
      <c r="BQ128" s="126" t="str">
        <f t="shared" si="139"/>
        <v/>
      </c>
      <c r="BR128" s="126" t="str">
        <f t="shared" si="139"/>
        <v/>
      </c>
      <c r="BS128" s="126" t="str">
        <f t="shared" si="139"/>
        <v/>
      </c>
      <c r="BT128" s="126" t="str">
        <f t="shared" si="139"/>
        <v/>
      </c>
      <c r="BU128" s="126" t="str">
        <f t="shared" si="139"/>
        <v/>
      </c>
      <c r="BV128" s="194"/>
      <c r="BW128" s="194"/>
      <c r="BX128" s="194"/>
      <c r="BZ128" s="116" t="s">
        <v>266</v>
      </c>
      <c r="CA128" s="118" t="s">
        <v>95</v>
      </c>
      <c r="CB128" s="113">
        <f t="shared" si="121"/>
        <v>55</v>
      </c>
      <c r="CC128" s="116">
        <f t="shared" ca="1" si="114"/>
        <v>0</v>
      </c>
      <c r="CD128" s="117">
        <f t="shared" ca="1" si="137"/>
        <v>0</v>
      </c>
      <c r="CE128" s="117">
        <f t="shared" ca="1" si="137"/>
        <v>0</v>
      </c>
      <c r="CF128" s="117">
        <f t="shared" ca="1" si="137"/>
        <v>0</v>
      </c>
      <c r="CG128" s="117">
        <f t="shared" ca="1" si="137"/>
        <v>0</v>
      </c>
      <c r="CH128" s="117">
        <f t="shared" ca="1" si="116"/>
        <v>0</v>
      </c>
      <c r="CI128" s="117">
        <f t="shared" ca="1" si="117"/>
        <v>0</v>
      </c>
      <c r="CJ128" s="127" cm="1">
        <f t="array" aca="1" ref="CJ128" ca="1">IFERROR(AVERAGE(IF(CD128:CG128&gt;1,CD128:CG128)),0)</f>
        <v>0</v>
      </c>
      <c r="CK128" s="127">
        <f ca="1">CJ128+(COUNTIFS($CJ$74:$CJ128,CJ128)-1)*0.00001</f>
        <v>8.0000000000000007E-5</v>
      </c>
      <c r="CL128" s="127">
        <f t="shared" ca="1" si="123"/>
        <v>5.0000000000000002E-5</v>
      </c>
      <c r="CM128" s="140">
        <f t="shared" ca="1" si="124"/>
        <v>0</v>
      </c>
      <c r="CN128" s="120">
        <f t="shared" ca="1" si="125"/>
        <v>0</v>
      </c>
      <c r="CO128" s="113"/>
      <c r="CP128" s="113"/>
      <c r="CQ128" s="113"/>
      <c r="CR128" s="115"/>
      <c r="CT128" s="117">
        <f ca="1">'ANVA-MDS Sin Fung.'!CI128+'ANVA-MDS Con Fung.'!CI128</f>
        <v>0</v>
      </c>
      <c r="CU128" s="115"/>
      <c r="CV128" s="115"/>
    </row>
    <row r="129" spans="1:100" ht="12.75" customHeight="1" x14ac:dyDescent="0.25">
      <c r="A129" s="210">
        <v>2</v>
      </c>
      <c r="K129" s="101">
        <f t="shared" si="126"/>
        <v>56</v>
      </c>
      <c r="L129" s="125">
        <f t="shared" ca="1" si="118"/>
        <v>0</v>
      </c>
      <c r="M129" s="126">
        <f t="shared" ca="1" si="119"/>
        <v>4.0000000000000003E-5</v>
      </c>
      <c r="N129" s="126" t="str">
        <f t="shared" ca="1" si="141"/>
        <v/>
      </c>
      <c r="O129" s="126" t="str">
        <f t="shared" ca="1" si="141"/>
        <v/>
      </c>
      <c r="P129" s="126" t="str">
        <f t="shared" ca="1" si="141"/>
        <v/>
      </c>
      <c r="Q129" s="126" t="str">
        <f t="shared" ca="1" si="141"/>
        <v/>
      </c>
      <c r="R129" s="126" t="str">
        <f t="shared" ca="1" si="141"/>
        <v/>
      </c>
      <c r="S129" s="126" t="str">
        <f t="shared" ca="1" si="141"/>
        <v/>
      </c>
      <c r="T129" s="126" t="str">
        <f t="shared" ca="1" si="141"/>
        <v/>
      </c>
      <c r="U129" s="126" t="str">
        <f t="shared" ca="1" si="141"/>
        <v/>
      </c>
      <c r="V129" s="126" t="str">
        <f t="shared" ca="1" si="141"/>
        <v/>
      </c>
      <c r="W129" s="126" t="str">
        <f t="shared" ca="1" si="141"/>
        <v/>
      </c>
      <c r="X129" s="126" t="str">
        <f t="shared" ca="1" si="141"/>
        <v/>
      </c>
      <c r="Y129" s="126" t="str">
        <f t="shared" ca="1" si="141"/>
        <v/>
      </c>
      <c r="Z129" s="126" t="str">
        <f t="shared" ca="1" si="141"/>
        <v/>
      </c>
      <c r="AA129" s="126" t="str">
        <f t="shared" ca="1" si="141"/>
        <v/>
      </c>
      <c r="AB129" s="126" t="str">
        <f t="shared" ca="1" si="141"/>
        <v/>
      </c>
      <c r="AC129" s="126" t="str">
        <f t="shared" ca="1" si="141"/>
        <v/>
      </c>
      <c r="AD129" s="126" t="str">
        <f t="shared" ca="1" si="140"/>
        <v/>
      </c>
      <c r="AE129" s="126" t="str">
        <f t="shared" ca="1" si="140"/>
        <v/>
      </c>
      <c r="AF129" s="126" t="str">
        <f t="shared" ca="1" si="140"/>
        <v/>
      </c>
      <c r="AG129" s="126" t="str">
        <f t="shared" ca="1" si="140"/>
        <v/>
      </c>
      <c r="AH129" s="126" t="str">
        <f t="shared" ca="1" si="140"/>
        <v/>
      </c>
      <c r="AI129" s="126" t="str">
        <f t="shared" ca="1" si="140"/>
        <v/>
      </c>
      <c r="AJ129" s="126" t="str">
        <f t="shared" ca="1" si="140"/>
        <v/>
      </c>
      <c r="AK129" s="126" t="str">
        <f t="shared" ca="1" si="140"/>
        <v/>
      </c>
      <c r="AL129" s="126" t="str">
        <f t="shared" ca="1" si="140"/>
        <v/>
      </c>
      <c r="AM129" s="126" t="str">
        <f t="shared" ca="1" si="140"/>
        <v/>
      </c>
      <c r="AN129" s="126" t="str">
        <f t="shared" ca="1" si="140"/>
        <v/>
      </c>
      <c r="AO129" s="126" t="str">
        <f t="shared" ca="1" si="140"/>
        <v/>
      </c>
      <c r="AP129" s="126" t="str">
        <f t="shared" ca="1" si="140"/>
        <v/>
      </c>
      <c r="AQ129" s="126" t="str">
        <f t="shared" ca="1" si="140"/>
        <v/>
      </c>
      <c r="AR129" s="126" t="str">
        <f t="shared" ca="1" si="140"/>
        <v/>
      </c>
      <c r="AS129" s="126" t="str">
        <f t="shared" ca="1" si="138"/>
        <v/>
      </c>
      <c r="AT129" s="126" t="str">
        <f t="shared" ca="1" si="138"/>
        <v/>
      </c>
      <c r="AU129" s="126" t="str">
        <f t="shared" ca="1" si="138"/>
        <v/>
      </c>
      <c r="AV129" s="126" t="str">
        <f t="shared" ca="1" si="138"/>
        <v/>
      </c>
      <c r="AW129" s="126" t="str">
        <f t="shared" ca="1" si="138"/>
        <v/>
      </c>
      <c r="AX129" s="126" t="str">
        <f t="shared" ca="1" si="138"/>
        <v/>
      </c>
      <c r="AY129" s="126" t="str">
        <f t="shared" ca="1" si="138"/>
        <v/>
      </c>
      <c r="AZ129" s="126" t="str">
        <f t="shared" ca="1" si="138"/>
        <v/>
      </c>
      <c r="BA129" s="126" t="str">
        <f t="shared" ca="1" si="138"/>
        <v/>
      </c>
      <c r="BB129" s="126" t="str">
        <f t="shared" ca="1" si="138"/>
        <v/>
      </c>
      <c r="BC129" s="126" t="str">
        <f t="shared" ca="1" si="138"/>
        <v/>
      </c>
      <c r="BD129" s="126" t="str">
        <f t="shared" ca="1" si="138"/>
        <v/>
      </c>
      <c r="BE129" s="126" t="str">
        <f t="shared" ca="1" si="138"/>
        <v/>
      </c>
      <c r="BF129" s="126" t="str">
        <f t="shared" ca="1" si="138"/>
        <v/>
      </c>
      <c r="BG129" s="126" t="str">
        <f t="shared" ca="1" si="138"/>
        <v/>
      </c>
      <c r="BH129" s="126" t="str">
        <f t="shared" ca="1" si="138"/>
        <v/>
      </c>
      <c r="BI129" s="126" t="str">
        <f t="shared" ca="1" si="139"/>
        <v/>
      </c>
      <c r="BJ129" s="126" t="str">
        <f t="shared" ca="1" si="139"/>
        <v/>
      </c>
      <c r="BK129" s="126" t="str">
        <f t="shared" ca="1" si="139"/>
        <v/>
      </c>
      <c r="BL129" s="126" t="str">
        <f t="shared" ca="1" si="139"/>
        <v/>
      </c>
      <c r="BM129" s="126" t="str">
        <f t="shared" ca="1" si="139"/>
        <v/>
      </c>
      <c r="BN129" s="126" t="str">
        <f t="shared" ca="1" si="139"/>
        <v/>
      </c>
      <c r="BO129" s="126" t="str">
        <f t="shared" ca="1" si="139"/>
        <v/>
      </c>
      <c r="BP129" s="126" t="str">
        <f t="shared" ca="1" si="139"/>
        <v/>
      </c>
      <c r="BQ129" s="126" t="str">
        <f t="shared" ca="1" si="139"/>
        <v/>
      </c>
      <c r="BR129" s="126" t="str">
        <f t="shared" si="139"/>
        <v/>
      </c>
      <c r="BS129" s="126" t="str">
        <f t="shared" si="139"/>
        <v/>
      </c>
      <c r="BT129" s="126" t="str">
        <f t="shared" si="139"/>
        <v/>
      </c>
      <c r="BU129" s="126" t="str">
        <f t="shared" si="139"/>
        <v/>
      </c>
      <c r="BV129" s="194"/>
      <c r="BW129" s="194"/>
      <c r="BX129" s="194"/>
      <c r="BZ129" s="116" t="s">
        <v>266</v>
      </c>
      <c r="CA129" s="118" t="s">
        <v>95</v>
      </c>
      <c r="CB129" s="113">
        <f t="shared" si="121"/>
        <v>56</v>
      </c>
      <c r="CC129" s="116">
        <f t="shared" ca="1" si="114"/>
        <v>0</v>
      </c>
      <c r="CD129" s="117">
        <f t="shared" ca="1" si="137"/>
        <v>0</v>
      </c>
      <c r="CE129" s="117">
        <f t="shared" ca="1" si="137"/>
        <v>0</v>
      </c>
      <c r="CF129" s="117">
        <f t="shared" ca="1" si="137"/>
        <v>0</v>
      </c>
      <c r="CG129" s="117">
        <f t="shared" ca="1" si="137"/>
        <v>0</v>
      </c>
      <c r="CH129" s="117">
        <f t="shared" ca="1" si="116"/>
        <v>0</v>
      </c>
      <c r="CI129" s="117">
        <f t="shared" ca="1" si="117"/>
        <v>0</v>
      </c>
      <c r="CJ129" s="127" cm="1">
        <f t="array" aca="1" ref="CJ129" ca="1">IFERROR(AVERAGE(IF(CD129:CG129&gt;1,CD129:CG129)),0)</f>
        <v>0</v>
      </c>
      <c r="CK129" s="127">
        <f ca="1">CJ129+(COUNTIFS($CJ$74:$CJ129,CJ129)-1)*0.00001</f>
        <v>9.0000000000000006E-5</v>
      </c>
      <c r="CL129" s="127">
        <f t="shared" ca="1" si="123"/>
        <v>4.0000000000000003E-5</v>
      </c>
      <c r="CM129" s="140">
        <f t="shared" ca="1" si="124"/>
        <v>0</v>
      </c>
      <c r="CN129" s="120">
        <f t="shared" ca="1" si="125"/>
        <v>0</v>
      </c>
      <c r="CO129" s="113"/>
      <c r="CP129" s="113"/>
      <c r="CQ129" s="113"/>
      <c r="CR129" s="115"/>
      <c r="CT129" s="117">
        <f ca="1">'ANVA-MDS Sin Fung.'!CI129+'ANVA-MDS Con Fung.'!CI129</f>
        <v>0</v>
      </c>
      <c r="CU129" s="115"/>
      <c r="CV129" s="115"/>
    </row>
    <row r="130" spans="1:100" ht="12.75" customHeight="1" x14ac:dyDescent="0.25">
      <c r="A130" s="210">
        <v>2</v>
      </c>
      <c r="K130" s="101">
        <f t="shared" si="126"/>
        <v>57</v>
      </c>
      <c r="L130" s="125">
        <f t="shared" ca="1" si="118"/>
        <v>0</v>
      </c>
      <c r="M130" s="126">
        <f t="shared" ca="1" si="119"/>
        <v>3.0000000000000004E-5</v>
      </c>
      <c r="N130" s="126" t="str">
        <f t="shared" ca="1" si="141"/>
        <v/>
      </c>
      <c r="O130" s="126" t="str">
        <f t="shared" ca="1" si="141"/>
        <v/>
      </c>
      <c r="P130" s="126" t="str">
        <f t="shared" ca="1" si="141"/>
        <v/>
      </c>
      <c r="Q130" s="126" t="str">
        <f t="shared" ca="1" si="141"/>
        <v/>
      </c>
      <c r="R130" s="126" t="str">
        <f t="shared" ca="1" si="141"/>
        <v/>
      </c>
      <c r="S130" s="126" t="str">
        <f t="shared" ca="1" si="141"/>
        <v/>
      </c>
      <c r="T130" s="126" t="str">
        <f t="shared" ca="1" si="141"/>
        <v/>
      </c>
      <c r="U130" s="126" t="str">
        <f t="shared" ca="1" si="141"/>
        <v/>
      </c>
      <c r="V130" s="126" t="str">
        <f t="shared" ca="1" si="141"/>
        <v/>
      </c>
      <c r="W130" s="126" t="str">
        <f t="shared" ca="1" si="141"/>
        <v/>
      </c>
      <c r="X130" s="126" t="str">
        <f t="shared" ca="1" si="141"/>
        <v/>
      </c>
      <c r="Y130" s="126" t="str">
        <f t="shared" ca="1" si="141"/>
        <v/>
      </c>
      <c r="Z130" s="126" t="str">
        <f t="shared" ca="1" si="141"/>
        <v/>
      </c>
      <c r="AA130" s="126" t="str">
        <f t="shared" ca="1" si="141"/>
        <v/>
      </c>
      <c r="AB130" s="126" t="str">
        <f t="shared" ca="1" si="141"/>
        <v/>
      </c>
      <c r="AC130" s="126" t="str">
        <f t="shared" ca="1" si="141"/>
        <v/>
      </c>
      <c r="AD130" s="126" t="str">
        <f t="shared" ca="1" si="140"/>
        <v/>
      </c>
      <c r="AE130" s="126" t="str">
        <f t="shared" ca="1" si="140"/>
        <v/>
      </c>
      <c r="AF130" s="126" t="str">
        <f t="shared" ca="1" si="140"/>
        <v/>
      </c>
      <c r="AG130" s="126" t="str">
        <f t="shared" ca="1" si="140"/>
        <v/>
      </c>
      <c r="AH130" s="126" t="str">
        <f t="shared" ca="1" si="140"/>
        <v/>
      </c>
      <c r="AI130" s="126" t="str">
        <f t="shared" ca="1" si="140"/>
        <v/>
      </c>
      <c r="AJ130" s="126" t="str">
        <f t="shared" ca="1" si="140"/>
        <v/>
      </c>
      <c r="AK130" s="126" t="str">
        <f t="shared" ca="1" si="140"/>
        <v/>
      </c>
      <c r="AL130" s="126" t="str">
        <f t="shared" ca="1" si="140"/>
        <v/>
      </c>
      <c r="AM130" s="126" t="str">
        <f t="shared" ca="1" si="140"/>
        <v/>
      </c>
      <c r="AN130" s="126" t="str">
        <f t="shared" ca="1" si="140"/>
        <v/>
      </c>
      <c r="AO130" s="126" t="str">
        <f t="shared" ca="1" si="140"/>
        <v/>
      </c>
      <c r="AP130" s="126" t="str">
        <f t="shared" ca="1" si="140"/>
        <v/>
      </c>
      <c r="AQ130" s="126" t="str">
        <f t="shared" ca="1" si="140"/>
        <v/>
      </c>
      <c r="AR130" s="126" t="str">
        <f t="shared" ca="1" si="140"/>
        <v/>
      </c>
      <c r="AS130" s="126" t="str">
        <f t="shared" ca="1" si="138"/>
        <v/>
      </c>
      <c r="AT130" s="126" t="str">
        <f t="shared" ca="1" si="138"/>
        <v/>
      </c>
      <c r="AU130" s="126" t="str">
        <f t="shared" ca="1" si="138"/>
        <v/>
      </c>
      <c r="AV130" s="126" t="str">
        <f t="shared" ca="1" si="138"/>
        <v/>
      </c>
      <c r="AW130" s="126" t="str">
        <f t="shared" ca="1" si="138"/>
        <v/>
      </c>
      <c r="AX130" s="126" t="str">
        <f t="shared" ca="1" si="138"/>
        <v/>
      </c>
      <c r="AY130" s="126" t="str">
        <f t="shared" ca="1" si="138"/>
        <v/>
      </c>
      <c r="AZ130" s="126" t="str">
        <f t="shared" ca="1" si="138"/>
        <v/>
      </c>
      <c r="BA130" s="126" t="str">
        <f t="shared" ca="1" si="138"/>
        <v/>
      </c>
      <c r="BB130" s="126" t="str">
        <f t="shared" ca="1" si="138"/>
        <v/>
      </c>
      <c r="BC130" s="126" t="str">
        <f t="shared" ca="1" si="138"/>
        <v/>
      </c>
      <c r="BD130" s="126" t="str">
        <f t="shared" ca="1" si="138"/>
        <v/>
      </c>
      <c r="BE130" s="126" t="str">
        <f t="shared" ca="1" si="138"/>
        <v/>
      </c>
      <c r="BF130" s="126" t="str">
        <f t="shared" ca="1" si="138"/>
        <v/>
      </c>
      <c r="BG130" s="126" t="str">
        <f t="shared" ca="1" si="138"/>
        <v/>
      </c>
      <c r="BH130" s="126" t="str">
        <f t="shared" ca="1" si="138"/>
        <v/>
      </c>
      <c r="BI130" s="126" t="str">
        <f t="shared" ca="1" si="139"/>
        <v/>
      </c>
      <c r="BJ130" s="126" t="str">
        <f t="shared" ca="1" si="139"/>
        <v/>
      </c>
      <c r="BK130" s="126" t="str">
        <f t="shared" ca="1" si="139"/>
        <v/>
      </c>
      <c r="BL130" s="126" t="str">
        <f t="shared" ca="1" si="139"/>
        <v/>
      </c>
      <c r="BM130" s="126" t="str">
        <f t="shared" ca="1" si="139"/>
        <v/>
      </c>
      <c r="BN130" s="126" t="str">
        <f t="shared" ca="1" si="139"/>
        <v/>
      </c>
      <c r="BO130" s="126" t="str">
        <f t="shared" ca="1" si="139"/>
        <v/>
      </c>
      <c r="BP130" s="126" t="str">
        <f t="shared" ca="1" si="139"/>
        <v/>
      </c>
      <c r="BQ130" s="126" t="str">
        <f t="shared" ca="1" si="139"/>
        <v/>
      </c>
      <c r="BR130" s="126" t="str">
        <f t="shared" ca="1" si="139"/>
        <v/>
      </c>
      <c r="BS130" s="126" t="str">
        <f t="shared" si="139"/>
        <v/>
      </c>
      <c r="BT130" s="126" t="str">
        <f t="shared" si="139"/>
        <v/>
      </c>
      <c r="BU130" s="126" t="str">
        <f t="shared" si="139"/>
        <v/>
      </c>
      <c r="BV130" s="194"/>
      <c r="BW130" s="194"/>
      <c r="BX130" s="194"/>
      <c r="BZ130" s="116" t="s">
        <v>266</v>
      </c>
      <c r="CA130" s="118" t="s">
        <v>95</v>
      </c>
      <c r="CB130" s="113">
        <f t="shared" si="121"/>
        <v>57</v>
      </c>
      <c r="CC130" s="116">
        <f t="shared" ca="1" si="114"/>
        <v>0</v>
      </c>
      <c r="CD130" s="117">
        <f t="shared" ca="1" si="137"/>
        <v>0</v>
      </c>
      <c r="CE130" s="117">
        <f t="shared" ca="1" si="137"/>
        <v>0</v>
      </c>
      <c r="CF130" s="117">
        <f t="shared" ca="1" si="137"/>
        <v>0</v>
      </c>
      <c r="CG130" s="117">
        <f t="shared" ca="1" si="137"/>
        <v>0</v>
      </c>
      <c r="CH130" s="117">
        <f t="shared" ca="1" si="116"/>
        <v>0</v>
      </c>
      <c r="CI130" s="117">
        <f t="shared" ca="1" si="117"/>
        <v>0</v>
      </c>
      <c r="CJ130" s="127" cm="1">
        <f t="array" aca="1" ref="CJ130" ca="1">IFERROR(AVERAGE(IF(CD130:CG130&gt;1,CD130:CG130)),0)</f>
        <v>0</v>
      </c>
      <c r="CK130" s="127">
        <f ca="1">CJ130+(COUNTIFS($CJ$74:$CJ130,CJ130)-1)*0.00001</f>
        <v>1E-4</v>
      </c>
      <c r="CL130" s="127">
        <f t="shared" ca="1" si="123"/>
        <v>3.0000000000000004E-5</v>
      </c>
      <c r="CM130" s="140">
        <f t="shared" ca="1" si="124"/>
        <v>0</v>
      </c>
      <c r="CN130" s="120">
        <f t="shared" ca="1" si="125"/>
        <v>0</v>
      </c>
      <c r="CO130" s="113"/>
      <c r="CP130" s="113"/>
      <c r="CQ130" s="113"/>
      <c r="CR130" s="115"/>
      <c r="CT130" s="117">
        <f ca="1">'ANVA-MDS Sin Fung.'!CI130+'ANVA-MDS Con Fung.'!CI130</f>
        <v>0</v>
      </c>
      <c r="CU130" s="115"/>
      <c r="CV130" s="115"/>
    </row>
    <row r="131" spans="1:100" ht="12.75" customHeight="1" x14ac:dyDescent="0.25">
      <c r="A131" s="210">
        <v>2</v>
      </c>
      <c r="K131" s="101">
        <f t="shared" si="126"/>
        <v>58</v>
      </c>
      <c r="L131" s="125">
        <f t="shared" ca="1" si="118"/>
        <v>0</v>
      </c>
      <c r="M131" s="126">
        <f t="shared" ca="1" si="119"/>
        <v>2.0000000000000002E-5</v>
      </c>
      <c r="N131" s="126" t="str">
        <f t="shared" ca="1" si="141"/>
        <v/>
      </c>
      <c r="O131" s="126" t="str">
        <f t="shared" ca="1" si="141"/>
        <v/>
      </c>
      <c r="P131" s="126" t="str">
        <f t="shared" ca="1" si="141"/>
        <v/>
      </c>
      <c r="Q131" s="126" t="str">
        <f t="shared" ca="1" si="141"/>
        <v/>
      </c>
      <c r="R131" s="126" t="str">
        <f t="shared" ca="1" si="141"/>
        <v/>
      </c>
      <c r="S131" s="126" t="str">
        <f t="shared" ca="1" si="141"/>
        <v/>
      </c>
      <c r="T131" s="126" t="str">
        <f t="shared" ca="1" si="141"/>
        <v/>
      </c>
      <c r="U131" s="126" t="str">
        <f t="shared" ca="1" si="141"/>
        <v/>
      </c>
      <c r="V131" s="126" t="str">
        <f t="shared" ca="1" si="141"/>
        <v/>
      </c>
      <c r="W131" s="126" t="str">
        <f t="shared" ca="1" si="141"/>
        <v/>
      </c>
      <c r="X131" s="126" t="str">
        <f t="shared" ca="1" si="141"/>
        <v/>
      </c>
      <c r="Y131" s="126" t="str">
        <f t="shared" ca="1" si="141"/>
        <v/>
      </c>
      <c r="Z131" s="126" t="str">
        <f t="shared" ca="1" si="141"/>
        <v/>
      </c>
      <c r="AA131" s="126" t="str">
        <f t="shared" ca="1" si="141"/>
        <v/>
      </c>
      <c r="AB131" s="126" t="str">
        <f t="shared" ca="1" si="141"/>
        <v/>
      </c>
      <c r="AC131" s="126" t="str">
        <f t="shared" ca="1" si="141"/>
        <v/>
      </c>
      <c r="AD131" s="126" t="str">
        <f t="shared" ca="1" si="140"/>
        <v/>
      </c>
      <c r="AE131" s="126" t="str">
        <f t="shared" ca="1" si="140"/>
        <v/>
      </c>
      <c r="AF131" s="126" t="str">
        <f t="shared" ca="1" si="140"/>
        <v/>
      </c>
      <c r="AG131" s="126" t="str">
        <f t="shared" ca="1" si="140"/>
        <v/>
      </c>
      <c r="AH131" s="126" t="str">
        <f t="shared" ca="1" si="140"/>
        <v/>
      </c>
      <c r="AI131" s="126" t="str">
        <f t="shared" ca="1" si="140"/>
        <v/>
      </c>
      <c r="AJ131" s="126" t="str">
        <f t="shared" ca="1" si="140"/>
        <v/>
      </c>
      <c r="AK131" s="126" t="str">
        <f t="shared" ca="1" si="140"/>
        <v/>
      </c>
      <c r="AL131" s="126" t="str">
        <f t="shared" ca="1" si="140"/>
        <v/>
      </c>
      <c r="AM131" s="126" t="str">
        <f t="shared" ca="1" si="140"/>
        <v/>
      </c>
      <c r="AN131" s="126" t="str">
        <f t="shared" ca="1" si="140"/>
        <v/>
      </c>
      <c r="AO131" s="126" t="str">
        <f t="shared" ca="1" si="140"/>
        <v/>
      </c>
      <c r="AP131" s="126" t="str">
        <f t="shared" ca="1" si="140"/>
        <v/>
      </c>
      <c r="AQ131" s="126" t="str">
        <f t="shared" ca="1" si="140"/>
        <v/>
      </c>
      <c r="AR131" s="126" t="str">
        <f t="shared" ca="1" si="140"/>
        <v/>
      </c>
      <c r="AS131" s="126" t="str">
        <f t="shared" ca="1" si="138"/>
        <v/>
      </c>
      <c r="AT131" s="126" t="str">
        <f t="shared" ca="1" si="138"/>
        <v/>
      </c>
      <c r="AU131" s="126" t="str">
        <f t="shared" ca="1" si="138"/>
        <v/>
      </c>
      <c r="AV131" s="126" t="str">
        <f t="shared" ca="1" si="138"/>
        <v/>
      </c>
      <c r="AW131" s="126" t="str">
        <f t="shared" ca="1" si="138"/>
        <v/>
      </c>
      <c r="AX131" s="126" t="str">
        <f t="shared" ca="1" si="138"/>
        <v/>
      </c>
      <c r="AY131" s="126" t="str">
        <f t="shared" ca="1" si="138"/>
        <v/>
      </c>
      <c r="AZ131" s="126" t="str">
        <f t="shared" ca="1" si="138"/>
        <v/>
      </c>
      <c r="BA131" s="126" t="str">
        <f t="shared" ca="1" si="138"/>
        <v/>
      </c>
      <c r="BB131" s="126" t="str">
        <f t="shared" ca="1" si="138"/>
        <v/>
      </c>
      <c r="BC131" s="126" t="str">
        <f t="shared" ca="1" si="138"/>
        <v/>
      </c>
      <c r="BD131" s="126" t="str">
        <f t="shared" ca="1" si="138"/>
        <v/>
      </c>
      <c r="BE131" s="126" t="str">
        <f t="shared" ca="1" si="138"/>
        <v/>
      </c>
      <c r="BF131" s="126" t="str">
        <f t="shared" ca="1" si="138"/>
        <v/>
      </c>
      <c r="BG131" s="126" t="str">
        <f t="shared" ca="1" si="138"/>
        <v/>
      </c>
      <c r="BH131" s="126" t="str">
        <f t="shared" ca="1" si="138"/>
        <v/>
      </c>
      <c r="BI131" s="126" t="str">
        <f t="shared" ca="1" si="139"/>
        <v/>
      </c>
      <c r="BJ131" s="126" t="str">
        <f t="shared" ca="1" si="139"/>
        <v/>
      </c>
      <c r="BK131" s="126" t="str">
        <f t="shared" ca="1" si="139"/>
        <v/>
      </c>
      <c r="BL131" s="126" t="str">
        <f t="shared" ca="1" si="139"/>
        <v/>
      </c>
      <c r="BM131" s="126" t="str">
        <f t="shared" ca="1" si="139"/>
        <v/>
      </c>
      <c r="BN131" s="126" t="str">
        <f t="shared" ca="1" si="139"/>
        <v/>
      </c>
      <c r="BO131" s="126" t="str">
        <f t="shared" ca="1" si="139"/>
        <v/>
      </c>
      <c r="BP131" s="126" t="str">
        <f t="shared" ca="1" si="139"/>
        <v/>
      </c>
      <c r="BQ131" s="126" t="str">
        <f t="shared" ca="1" si="139"/>
        <v/>
      </c>
      <c r="BR131" s="126" t="str">
        <f t="shared" ca="1" si="139"/>
        <v/>
      </c>
      <c r="BS131" s="126" t="str">
        <f t="shared" ca="1" si="139"/>
        <v/>
      </c>
      <c r="BT131" s="126" t="str">
        <f t="shared" si="139"/>
        <v/>
      </c>
      <c r="BU131" s="126" t="str">
        <f t="shared" si="139"/>
        <v/>
      </c>
      <c r="BV131" s="194"/>
      <c r="BW131" s="194"/>
      <c r="BX131" s="194"/>
      <c r="BZ131" s="116" t="s">
        <v>266</v>
      </c>
      <c r="CA131" s="118" t="s">
        <v>95</v>
      </c>
      <c r="CB131" s="113">
        <f t="shared" si="121"/>
        <v>58</v>
      </c>
      <c r="CC131" s="116">
        <f t="shared" ca="1" si="114"/>
        <v>0</v>
      </c>
      <c r="CD131" s="117">
        <f t="shared" ca="1" si="137"/>
        <v>0</v>
      </c>
      <c r="CE131" s="117">
        <f t="shared" ca="1" si="137"/>
        <v>0</v>
      </c>
      <c r="CF131" s="117">
        <f t="shared" ca="1" si="137"/>
        <v>0</v>
      </c>
      <c r="CG131" s="117">
        <f t="shared" ca="1" si="137"/>
        <v>0</v>
      </c>
      <c r="CH131" s="117">
        <f t="shared" ca="1" si="116"/>
        <v>0</v>
      </c>
      <c r="CI131" s="117">
        <f t="shared" ca="1" si="117"/>
        <v>0</v>
      </c>
      <c r="CJ131" s="127" cm="1">
        <f t="array" aca="1" ref="CJ131" ca="1">IFERROR(AVERAGE(IF(CD131:CG131&gt;1,CD131:CG131)),0)</f>
        <v>0</v>
      </c>
      <c r="CK131" s="127">
        <f ca="1">CJ131+(COUNTIFS($CJ$74:$CJ131,CJ131)-1)*0.00001</f>
        <v>1.1E-4</v>
      </c>
      <c r="CL131" s="127">
        <f t="shared" ca="1" si="123"/>
        <v>2.0000000000000002E-5</v>
      </c>
      <c r="CM131" s="140">
        <f t="shared" ca="1" si="124"/>
        <v>0</v>
      </c>
      <c r="CN131" s="120">
        <f t="shared" ca="1" si="125"/>
        <v>0</v>
      </c>
      <c r="CO131" s="113"/>
      <c r="CP131" s="113"/>
      <c r="CQ131" s="113"/>
      <c r="CR131" s="115"/>
      <c r="CT131" s="117">
        <f ca="1">'ANVA-MDS Sin Fung.'!CI131+'ANVA-MDS Con Fung.'!CI131</f>
        <v>0</v>
      </c>
      <c r="CU131" s="115"/>
      <c r="CV131" s="115"/>
    </row>
    <row r="132" spans="1:100" ht="12.75" customHeight="1" x14ac:dyDescent="0.25">
      <c r="A132" s="210">
        <v>2</v>
      </c>
      <c r="K132" s="101">
        <f t="shared" si="126"/>
        <v>59</v>
      </c>
      <c r="L132" s="125">
        <f t="shared" ca="1" si="118"/>
        <v>0</v>
      </c>
      <c r="M132" s="126">
        <f t="shared" ca="1" si="119"/>
        <v>1.0000000000000001E-5</v>
      </c>
      <c r="N132" s="126" t="str">
        <f t="shared" ca="1" si="141"/>
        <v/>
      </c>
      <c r="O132" s="126" t="str">
        <f t="shared" ca="1" si="141"/>
        <v/>
      </c>
      <c r="P132" s="126" t="str">
        <f t="shared" ca="1" si="141"/>
        <v/>
      </c>
      <c r="Q132" s="126" t="str">
        <f t="shared" ca="1" si="141"/>
        <v/>
      </c>
      <c r="R132" s="126" t="str">
        <f t="shared" ca="1" si="141"/>
        <v/>
      </c>
      <c r="S132" s="126" t="str">
        <f t="shared" ca="1" si="141"/>
        <v/>
      </c>
      <c r="T132" s="126" t="str">
        <f t="shared" ca="1" si="141"/>
        <v/>
      </c>
      <c r="U132" s="126" t="str">
        <f t="shared" ca="1" si="141"/>
        <v/>
      </c>
      <c r="V132" s="126" t="str">
        <f t="shared" ca="1" si="141"/>
        <v/>
      </c>
      <c r="W132" s="126" t="str">
        <f t="shared" ca="1" si="141"/>
        <v/>
      </c>
      <c r="X132" s="126" t="str">
        <f t="shared" ca="1" si="141"/>
        <v/>
      </c>
      <c r="Y132" s="126" t="str">
        <f t="shared" ca="1" si="141"/>
        <v/>
      </c>
      <c r="Z132" s="126" t="str">
        <f t="shared" ca="1" si="141"/>
        <v/>
      </c>
      <c r="AA132" s="126" t="str">
        <f t="shared" ca="1" si="141"/>
        <v/>
      </c>
      <c r="AB132" s="126" t="str">
        <f t="shared" ca="1" si="141"/>
        <v/>
      </c>
      <c r="AC132" s="126" t="str">
        <f t="shared" ca="1" si="141"/>
        <v/>
      </c>
      <c r="AD132" s="126" t="str">
        <f t="shared" ca="1" si="140"/>
        <v/>
      </c>
      <c r="AE132" s="126" t="str">
        <f t="shared" ca="1" si="140"/>
        <v/>
      </c>
      <c r="AF132" s="126" t="str">
        <f t="shared" ca="1" si="140"/>
        <v/>
      </c>
      <c r="AG132" s="126" t="str">
        <f t="shared" ca="1" si="140"/>
        <v/>
      </c>
      <c r="AH132" s="126" t="str">
        <f t="shared" ca="1" si="140"/>
        <v/>
      </c>
      <c r="AI132" s="126" t="str">
        <f t="shared" ca="1" si="140"/>
        <v/>
      </c>
      <c r="AJ132" s="126" t="str">
        <f t="shared" ca="1" si="140"/>
        <v/>
      </c>
      <c r="AK132" s="126" t="str">
        <f t="shared" ca="1" si="140"/>
        <v/>
      </c>
      <c r="AL132" s="126" t="str">
        <f t="shared" ca="1" si="140"/>
        <v/>
      </c>
      <c r="AM132" s="126" t="str">
        <f t="shared" ca="1" si="140"/>
        <v/>
      </c>
      <c r="AN132" s="126" t="str">
        <f t="shared" ca="1" si="140"/>
        <v/>
      </c>
      <c r="AO132" s="126" t="str">
        <f t="shared" ca="1" si="140"/>
        <v/>
      </c>
      <c r="AP132" s="126" t="str">
        <f t="shared" ca="1" si="140"/>
        <v/>
      </c>
      <c r="AQ132" s="126" t="str">
        <f t="shared" ca="1" si="140"/>
        <v/>
      </c>
      <c r="AR132" s="126" t="str">
        <f t="shared" ca="1" si="140"/>
        <v/>
      </c>
      <c r="AS132" s="126" t="str">
        <f t="shared" ca="1" si="138"/>
        <v/>
      </c>
      <c r="AT132" s="126" t="str">
        <f t="shared" ca="1" si="138"/>
        <v/>
      </c>
      <c r="AU132" s="126" t="str">
        <f t="shared" ca="1" si="138"/>
        <v/>
      </c>
      <c r="AV132" s="126" t="str">
        <f t="shared" ca="1" si="138"/>
        <v/>
      </c>
      <c r="AW132" s="126" t="str">
        <f t="shared" ca="1" si="138"/>
        <v/>
      </c>
      <c r="AX132" s="126" t="str">
        <f t="shared" ca="1" si="138"/>
        <v/>
      </c>
      <c r="AY132" s="126" t="str">
        <f t="shared" ca="1" si="138"/>
        <v/>
      </c>
      <c r="AZ132" s="126" t="str">
        <f t="shared" ca="1" si="138"/>
        <v/>
      </c>
      <c r="BA132" s="126" t="str">
        <f t="shared" ca="1" si="138"/>
        <v/>
      </c>
      <c r="BB132" s="126" t="str">
        <f t="shared" ca="1" si="138"/>
        <v/>
      </c>
      <c r="BC132" s="126" t="str">
        <f t="shared" ca="1" si="138"/>
        <v/>
      </c>
      <c r="BD132" s="126" t="str">
        <f t="shared" ca="1" si="138"/>
        <v/>
      </c>
      <c r="BE132" s="126" t="str">
        <f t="shared" ca="1" si="138"/>
        <v/>
      </c>
      <c r="BF132" s="126" t="str">
        <f t="shared" ca="1" si="138"/>
        <v/>
      </c>
      <c r="BG132" s="126" t="str">
        <f t="shared" ca="1" si="138"/>
        <v/>
      </c>
      <c r="BH132" s="126" t="str">
        <f t="shared" ca="1" si="138"/>
        <v/>
      </c>
      <c r="BI132" s="126" t="str">
        <f t="shared" ca="1" si="139"/>
        <v/>
      </c>
      <c r="BJ132" s="126" t="str">
        <f t="shared" ca="1" si="139"/>
        <v/>
      </c>
      <c r="BK132" s="126" t="str">
        <f t="shared" ca="1" si="139"/>
        <v/>
      </c>
      <c r="BL132" s="126" t="str">
        <f t="shared" ca="1" si="139"/>
        <v/>
      </c>
      <c r="BM132" s="126" t="str">
        <f t="shared" ca="1" si="139"/>
        <v/>
      </c>
      <c r="BN132" s="126" t="str">
        <f t="shared" ca="1" si="139"/>
        <v/>
      </c>
      <c r="BO132" s="126" t="str">
        <f t="shared" ca="1" si="139"/>
        <v/>
      </c>
      <c r="BP132" s="126" t="str">
        <f t="shared" ca="1" si="139"/>
        <v/>
      </c>
      <c r="BQ132" s="126" t="str">
        <f t="shared" ca="1" si="139"/>
        <v/>
      </c>
      <c r="BR132" s="126" t="str">
        <f t="shared" ca="1" si="139"/>
        <v/>
      </c>
      <c r="BS132" s="126" t="str">
        <f t="shared" ca="1" si="139"/>
        <v/>
      </c>
      <c r="BT132" s="126" t="str">
        <f t="shared" ca="1" si="139"/>
        <v/>
      </c>
      <c r="BU132" s="126" t="str">
        <f t="shared" si="139"/>
        <v/>
      </c>
      <c r="BV132" s="194"/>
      <c r="BW132" s="194"/>
      <c r="BX132" s="194"/>
      <c r="BZ132" s="116" t="s">
        <v>266</v>
      </c>
      <c r="CA132" s="118" t="s">
        <v>95</v>
      </c>
      <c r="CB132" s="113">
        <f t="shared" si="121"/>
        <v>59</v>
      </c>
      <c r="CC132" s="116">
        <f t="shared" ca="1" si="114"/>
        <v>0</v>
      </c>
      <c r="CD132" s="117">
        <f t="shared" ca="1" si="137"/>
        <v>0</v>
      </c>
      <c r="CE132" s="117">
        <f t="shared" ca="1" si="137"/>
        <v>0</v>
      </c>
      <c r="CF132" s="117">
        <f t="shared" ca="1" si="137"/>
        <v>0</v>
      </c>
      <c r="CG132" s="117">
        <f t="shared" ca="1" si="137"/>
        <v>0</v>
      </c>
      <c r="CH132" s="117">
        <f t="shared" ca="1" si="116"/>
        <v>0</v>
      </c>
      <c r="CI132" s="117">
        <f t="shared" ca="1" si="117"/>
        <v>0</v>
      </c>
      <c r="CJ132" s="127" cm="1">
        <f t="array" aca="1" ref="CJ132" ca="1">IFERROR(AVERAGE(IF(CD132:CG132&gt;1,CD132:CG132)),0)</f>
        <v>0</v>
      </c>
      <c r="CK132" s="127">
        <f ca="1">CJ132+(COUNTIFS($CJ$74:$CJ132,CJ132)-1)*0.00001</f>
        <v>1.2000000000000002E-4</v>
      </c>
      <c r="CL132" s="127">
        <f t="shared" ca="1" si="123"/>
        <v>1.0000000000000001E-5</v>
      </c>
      <c r="CM132" s="140">
        <f t="shared" ca="1" si="124"/>
        <v>0</v>
      </c>
      <c r="CN132" s="120">
        <f t="shared" ca="1" si="125"/>
        <v>0</v>
      </c>
      <c r="CO132" s="113"/>
      <c r="CP132" s="113"/>
      <c r="CQ132" s="113"/>
      <c r="CR132" s="115"/>
      <c r="CT132" s="117">
        <f ca="1">'ANVA-MDS Sin Fung.'!CI132+'ANVA-MDS Con Fung.'!CI132</f>
        <v>0</v>
      </c>
      <c r="CU132" s="115"/>
      <c r="CV132" s="115"/>
    </row>
    <row r="133" spans="1:100" ht="12.75" customHeight="1" x14ac:dyDescent="0.25">
      <c r="A133" s="210">
        <v>2</v>
      </c>
      <c r="K133" s="101">
        <f t="shared" si="126"/>
        <v>60</v>
      </c>
      <c r="L133" s="125">
        <f t="shared" ca="1" si="118"/>
        <v>0</v>
      </c>
      <c r="M133" s="126">
        <f t="shared" ca="1" si="119"/>
        <v>0</v>
      </c>
      <c r="N133" s="126" t="str">
        <f t="shared" ca="1" si="141"/>
        <v/>
      </c>
      <c r="O133" s="126" t="str">
        <f t="shared" ca="1" si="141"/>
        <v/>
      </c>
      <c r="P133" s="126" t="str">
        <f t="shared" ca="1" si="141"/>
        <v/>
      </c>
      <c r="Q133" s="126" t="str">
        <f t="shared" ca="1" si="141"/>
        <v/>
      </c>
      <c r="R133" s="126" t="str">
        <f t="shared" ca="1" si="141"/>
        <v/>
      </c>
      <c r="S133" s="126" t="str">
        <f t="shared" ca="1" si="141"/>
        <v/>
      </c>
      <c r="T133" s="126" t="str">
        <f t="shared" ca="1" si="141"/>
        <v/>
      </c>
      <c r="U133" s="126" t="str">
        <f t="shared" ca="1" si="141"/>
        <v/>
      </c>
      <c r="V133" s="126" t="str">
        <f t="shared" ca="1" si="141"/>
        <v/>
      </c>
      <c r="W133" s="126" t="str">
        <f t="shared" ca="1" si="141"/>
        <v/>
      </c>
      <c r="X133" s="126" t="str">
        <f t="shared" ca="1" si="141"/>
        <v/>
      </c>
      <c r="Y133" s="126" t="str">
        <f t="shared" ca="1" si="141"/>
        <v/>
      </c>
      <c r="Z133" s="126" t="str">
        <f t="shared" ca="1" si="141"/>
        <v/>
      </c>
      <c r="AA133" s="126" t="str">
        <f t="shared" ca="1" si="141"/>
        <v/>
      </c>
      <c r="AB133" s="126" t="str">
        <f t="shared" ca="1" si="141"/>
        <v/>
      </c>
      <c r="AC133" s="126" t="str">
        <f t="shared" ca="1" si="141"/>
        <v/>
      </c>
      <c r="AD133" s="126" t="str">
        <f t="shared" ca="1" si="140"/>
        <v/>
      </c>
      <c r="AE133" s="126" t="str">
        <f t="shared" ca="1" si="140"/>
        <v/>
      </c>
      <c r="AF133" s="126" t="str">
        <f t="shared" ca="1" si="140"/>
        <v/>
      </c>
      <c r="AG133" s="126" t="str">
        <f t="shared" ca="1" si="140"/>
        <v/>
      </c>
      <c r="AH133" s="126" t="str">
        <f t="shared" ca="1" si="140"/>
        <v/>
      </c>
      <c r="AI133" s="126" t="str">
        <f t="shared" ca="1" si="140"/>
        <v/>
      </c>
      <c r="AJ133" s="126" t="str">
        <f t="shared" ca="1" si="140"/>
        <v/>
      </c>
      <c r="AK133" s="126" t="str">
        <f t="shared" ca="1" si="140"/>
        <v/>
      </c>
      <c r="AL133" s="126" t="str">
        <f t="shared" ca="1" si="140"/>
        <v/>
      </c>
      <c r="AM133" s="126" t="str">
        <f t="shared" ca="1" si="140"/>
        <v/>
      </c>
      <c r="AN133" s="126" t="str">
        <f t="shared" ca="1" si="140"/>
        <v/>
      </c>
      <c r="AO133" s="126" t="str">
        <f t="shared" ca="1" si="140"/>
        <v/>
      </c>
      <c r="AP133" s="126" t="str">
        <f t="shared" ca="1" si="140"/>
        <v/>
      </c>
      <c r="AQ133" s="126" t="str">
        <f t="shared" ca="1" si="140"/>
        <v/>
      </c>
      <c r="AR133" s="126" t="str">
        <f t="shared" ca="1" si="140"/>
        <v/>
      </c>
      <c r="AS133" s="126" t="str">
        <f t="shared" ca="1" si="138"/>
        <v/>
      </c>
      <c r="AT133" s="126" t="str">
        <f t="shared" ca="1" si="138"/>
        <v/>
      </c>
      <c r="AU133" s="126" t="str">
        <f t="shared" ca="1" si="138"/>
        <v/>
      </c>
      <c r="AV133" s="126" t="str">
        <f t="shared" ca="1" si="138"/>
        <v/>
      </c>
      <c r="AW133" s="126" t="str">
        <f t="shared" ca="1" si="138"/>
        <v/>
      </c>
      <c r="AX133" s="126" t="str">
        <f t="shared" ca="1" si="138"/>
        <v/>
      </c>
      <c r="AY133" s="126" t="str">
        <f t="shared" ca="1" si="138"/>
        <v/>
      </c>
      <c r="AZ133" s="126" t="str">
        <f t="shared" ca="1" si="138"/>
        <v/>
      </c>
      <c r="BA133" s="126" t="str">
        <f t="shared" ca="1" si="138"/>
        <v/>
      </c>
      <c r="BB133" s="126" t="str">
        <f t="shared" ca="1" si="138"/>
        <v/>
      </c>
      <c r="BC133" s="126" t="str">
        <f t="shared" ca="1" si="138"/>
        <v/>
      </c>
      <c r="BD133" s="126" t="str">
        <f t="shared" ca="1" si="138"/>
        <v/>
      </c>
      <c r="BE133" s="126" t="str">
        <f t="shared" ca="1" si="138"/>
        <v/>
      </c>
      <c r="BF133" s="126" t="str">
        <f t="shared" ca="1" si="138"/>
        <v/>
      </c>
      <c r="BG133" s="126" t="str">
        <f t="shared" ca="1" si="138"/>
        <v/>
      </c>
      <c r="BH133" s="126" t="str">
        <f t="shared" ca="1" si="138"/>
        <v/>
      </c>
      <c r="BI133" s="126" t="str">
        <f t="shared" ca="1" si="139"/>
        <v/>
      </c>
      <c r="BJ133" s="126" t="str">
        <f t="shared" ca="1" si="139"/>
        <v/>
      </c>
      <c r="BK133" s="126" t="str">
        <f t="shared" ca="1" si="139"/>
        <v/>
      </c>
      <c r="BL133" s="126" t="str">
        <f t="shared" ca="1" si="139"/>
        <v/>
      </c>
      <c r="BM133" s="126" t="str">
        <f t="shared" ca="1" si="139"/>
        <v/>
      </c>
      <c r="BN133" s="126" t="str">
        <f t="shared" ca="1" si="139"/>
        <v/>
      </c>
      <c r="BO133" s="126" t="str">
        <f t="shared" ca="1" si="139"/>
        <v/>
      </c>
      <c r="BP133" s="126" t="str">
        <f t="shared" ca="1" si="139"/>
        <v/>
      </c>
      <c r="BQ133" s="126" t="str">
        <f t="shared" ca="1" si="139"/>
        <v/>
      </c>
      <c r="BR133" s="126" t="str">
        <f t="shared" ca="1" si="139"/>
        <v/>
      </c>
      <c r="BS133" s="126" t="str">
        <f t="shared" ca="1" si="139"/>
        <v/>
      </c>
      <c r="BT133" s="126" t="str">
        <f t="shared" ca="1" si="139"/>
        <v/>
      </c>
      <c r="BU133" s="126" t="str">
        <f t="shared" ca="1" si="139"/>
        <v/>
      </c>
      <c r="BV133" s="194"/>
      <c r="BW133" s="194"/>
      <c r="BX133" s="194"/>
      <c r="BZ133" s="116" t="s">
        <v>266</v>
      </c>
      <c r="CA133" s="118" t="s">
        <v>95</v>
      </c>
      <c r="CB133" s="113">
        <f t="shared" si="121"/>
        <v>60</v>
      </c>
      <c r="CC133" s="116">
        <f t="shared" ca="1" si="114"/>
        <v>0</v>
      </c>
      <c r="CD133" s="117">
        <f t="shared" ca="1" si="137"/>
        <v>0</v>
      </c>
      <c r="CE133" s="117">
        <f t="shared" ca="1" si="137"/>
        <v>0</v>
      </c>
      <c r="CF133" s="117">
        <f t="shared" ca="1" si="137"/>
        <v>0</v>
      </c>
      <c r="CG133" s="117">
        <f t="shared" ca="1" si="137"/>
        <v>0</v>
      </c>
      <c r="CH133" s="117">
        <f t="shared" ca="1" si="116"/>
        <v>0</v>
      </c>
      <c r="CI133" s="117">
        <f t="shared" ca="1" si="117"/>
        <v>0</v>
      </c>
      <c r="CJ133" s="127" cm="1">
        <f t="array" aca="1" ref="CJ133" ca="1">IFERROR(AVERAGE(IF(CD133:CG133&gt;1,CD133:CG133)),0)</f>
        <v>0</v>
      </c>
      <c r="CK133" s="127">
        <f ca="1">CJ133+(COUNTIFS($CJ$74:$CJ133,CJ133)-1)*0.00001</f>
        <v>1.3000000000000002E-4</v>
      </c>
      <c r="CL133" s="127">
        <f t="shared" ca="1" si="123"/>
        <v>0</v>
      </c>
      <c r="CM133" s="140">
        <f t="shared" ca="1" si="124"/>
        <v>0</v>
      </c>
      <c r="CN133" s="120">
        <f t="shared" ca="1" si="125"/>
        <v>0</v>
      </c>
      <c r="CO133" s="113"/>
      <c r="CP133" s="113"/>
      <c r="CQ133" s="113"/>
      <c r="CR133" s="115"/>
      <c r="CT133" s="117">
        <f ca="1">'ANVA-MDS Sin Fung.'!CI133+'ANVA-MDS Con Fung.'!CI133</f>
        <v>0</v>
      </c>
      <c r="CU133" s="115"/>
      <c r="CV133" s="115"/>
    </row>
    <row r="134" spans="1:100" ht="12.75" customHeight="1" x14ac:dyDescent="0.25">
      <c r="A134" s="210">
        <v>2</v>
      </c>
      <c r="BV134" s="194"/>
      <c r="BW134" s="194"/>
      <c r="BX134" s="194"/>
      <c r="CB134" s="114" t="s">
        <v>67</v>
      </c>
      <c r="CC134" s="117"/>
      <c r="CD134" s="117">
        <f ca="1">COUNTIFS(CD74:CD133,"&gt;1")</f>
        <v>46</v>
      </c>
      <c r="CE134" s="117">
        <f ca="1">COUNTIFS(CE74:CE133,"&gt;1")</f>
        <v>46</v>
      </c>
      <c r="CF134" s="117">
        <f ca="1">COUNTIFS(CF74:CF133,"&gt;1")</f>
        <v>46</v>
      </c>
      <c r="CG134" s="117">
        <f ca="1">COUNTIFS(CG74:CG133,"&gt;1")</f>
        <v>0</v>
      </c>
      <c r="CH134" s="121">
        <f ca="1">IF(CH74=0,-1,IF(COUNTIFS(CD74:CG133,"&gt;1")&lt;&gt;CH74*CD134,-2,1))</f>
        <v>1</v>
      </c>
      <c r="CI134" s="117"/>
      <c r="CJ134" s="117"/>
      <c r="CK134" s="117"/>
      <c r="CL134" s="117"/>
      <c r="CM134" s="117"/>
      <c r="CN134" s="117"/>
      <c r="CO134" s="117"/>
      <c r="CP134" s="113"/>
      <c r="CQ134" s="113"/>
      <c r="CR134" s="115"/>
      <c r="CT134" s="113"/>
      <c r="CU134" s="115"/>
      <c r="CV134" s="115"/>
    </row>
    <row r="135" spans="1:100" ht="12.75" customHeight="1" x14ac:dyDescent="0.25">
      <c r="A135" s="210">
        <v>2</v>
      </c>
      <c r="L135" s="4"/>
      <c r="CB135" s="112" t="s">
        <v>35</v>
      </c>
      <c r="CC135" s="112"/>
      <c r="CD135" s="122">
        <f ca="1">IFERROR(SUMIFS(CD74:CD133,CD74:CD133,"&gt;1"),0)</f>
        <v>232989.42702580924</v>
      </c>
      <c r="CE135" s="122">
        <f ca="1">IFERROR(SUMIFS(CE74:CE133,CE74:CE133,"&gt;1"),0)</f>
        <v>226754.18379513768</v>
      </c>
      <c r="CF135" s="122">
        <f ca="1">IFERROR(SUMIFS(CF74:CF133,CF74:CF133,"&gt;1"),0)</f>
        <v>232879.94041783913</v>
      </c>
      <c r="CG135" s="122">
        <f ca="1">IFERROR(SUMIFS(CG74:CG133,CG74:CG133,"&gt;1"),0)</f>
        <v>0</v>
      </c>
      <c r="CH135" s="113"/>
      <c r="CI135" s="113"/>
      <c r="CJ135" s="113"/>
      <c r="CK135" s="113"/>
      <c r="CL135" s="113"/>
      <c r="CM135" s="113"/>
      <c r="CN135" s="113"/>
      <c r="CO135" s="113"/>
      <c r="CP135" s="113"/>
      <c r="CQ135" s="113"/>
      <c r="CR135" s="115"/>
      <c r="CT135" s="115"/>
      <c r="CU135" s="115"/>
      <c r="CV135" s="115"/>
    </row>
    <row r="136" spans="1:100" ht="12.75" customHeight="1" x14ac:dyDescent="0.25">
      <c r="A136" s="211"/>
      <c r="L136" s="4"/>
      <c r="CB136" s="112"/>
      <c r="CC136" s="112"/>
      <c r="CD136" s="122"/>
      <c r="CE136" s="122"/>
      <c r="CF136" s="122"/>
      <c r="CG136" s="122"/>
      <c r="CH136" s="113"/>
      <c r="CI136" s="113"/>
      <c r="CJ136" s="113"/>
      <c r="CK136" s="113"/>
      <c r="CL136" s="113"/>
      <c r="CM136" s="113"/>
      <c r="CN136" s="113"/>
      <c r="CO136" s="113"/>
      <c r="CP136" s="113"/>
      <c r="CQ136" s="113"/>
      <c r="CR136" s="115"/>
      <c r="CT136" s="115"/>
      <c r="CU136" s="115"/>
      <c r="CV136" s="115"/>
    </row>
    <row r="137" spans="1:100" ht="12.75" customHeight="1" x14ac:dyDescent="0.25">
      <c r="A137" s="211"/>
      <c r="L137" s="4"/>
      <c r="CB137" s="112"/>
      <c r="CC137" s="112"/>
      <c r="CD137" s="122"/>
      <c r="CE137" s="122"/>
      <c r="CF137" s="122"/>
      <c r="CG137" s="122"/>
      <c r="CH137" s="113"/>
      <c r="CI137" s="113"/>
      <c r="CJ137" s="113"/>
      <c r="CK137" s="113"/>
      <c r="CL137" s="113"/>
      <c r="CM137" s="113"/>
      <c r="CN137" s="113"/>
      <c r="CO137" s="113"/>
      <c r="CP137" s="113"/>
      <c r="CQ137" s="113"/>
      <c r="CR137" s="115"/>
    </row>
    <row r="138" spans="1:100" ht="12.75" customHeight="1" x14ac:dyDescent="0.25">
      <c r="CB138" s="113"/>
      <c r="CC138" s="113"/>
      <c r="CD138" s="113"/>
      <c r="CE138" s="113"/>
      <c r="CF138" s="113"/>
      <c r="CG138" s="113"/>
      <c r="CH138" s="113"/>
      <c r="CI138" s="113"/>
      <c r="CJ138" s="113"/>
      <c r="CK138" s="113"/>
      <c r="CL138" s="113"/>
      <c r="CM138" s="113"/>
      <c r="CN138" s="113"/>
      <c r="CO138" s="113"/>
      <c r="CP138" s="113"/>
      <c r="CQ138" s="113"/>
      <c r="CR138" s="115"/>
    </row>
    <row r="139" spans="1:100" ht="12.75" customHeight="1" x14ac:dyDescent="0.25">
      <c r="A139" s="205" t="s">
        <v>244</v>
      </c>
      <c r="B139" s="219" t="s">
        <v>246</v>
      </c>
      <c r="C139" s="161"/>
      <c r="D139" s="161"/>
      <c r="E139" s="161"/>
      <c r="F139" s="161"/>
      <c r="G139" s="161"/>
      <c r="H139" s="161"/>
      <c r="I139" s="161"/>
      <c r="J139" s="161"/>
      <c r="K139" s="161"/>
      <c r="L139" s="216"/>
      <c r="M139" s="217"/>
      <c r="N139" s="218">
        <v>1</v>
      </c>
      <c r="O139" s="218">
        <f>N139+1</f>
        <v>2</v>
      </c>
      <c r="P139" s="218">
        <f t="shared" ref="P139" si="142">O139+1</f>
        <v>3</v>
      </c>
      <c r="Q139" s="218">
        <f t="shared" ref="Q139" si="143">P139+1</f>
        <v>4</v>
      </c>
      <c r="R139" s="218">
        <f t="shared" ref="R139" si="144">Q139+1</f>
        <v>5</v>
      </c>
      <c r="S139" s="218">
        <f t="shared" ref="S139" si="145">R139+1</f>
        <v>6</v>
      </c>
      <c r="T139" s="218">
        <f t="shared" ref="T139" si="146">S139+1</f>
        <v>7</v>
      </c>
      <c r="U139" s="218">
        <f t="shared" ref="U139" si="147">T139+1</f>
        <v>8</v>
      </c>
      <c r="V139" s="218">
        <f t="shared" ref="V139" si="148">U139+1</f>
        <v>9</v>
      </c>
      <c r="W139" s="218">
        <f t="shared" ref="W139" si="149">V139+1</f>
        <v>10</v>
      </c>
      <c r="X139" s="218">
        <f t="shared" ref="X139" si="150">W139+1</f>
        <v>11</v>
      </c>
      <c r="Y139" s="218">
        <f t="shared" ref="Y139" si="151">X139+1</f>
        <v>12</v>
      </c>
      <c r="Z139" s="218">
        <f t="shared" ref="Z139" si="152">Y139+1</f>
        <v>13</v>
      </c>
      <c r="AA139" s="218">
        <f t="shared" ref="AA139" si="153">Z139+1</f>
        <v>14</v>
      </c>
      <c r="AB139" s="218">
        <f t="shared" ref="AB139" si="154">AA139+1</f>
        <v>15</v>
      </c>
      <c r="AC139" s="218">
        <f t="shared" ref="AC139" si="155">AB139+1</f>
        <v>16</v>
      </c>
      <c r="AD139" s="218">
        <f t="shared" ref="AD139" si="156">AC139+1</f>
        <v>17</v>
      </c>
      <c r="AE139" s="218">
        <f t="shared" ref="AE139" si="157">AD139+1</f>
        <v>18</v>
      </c>
      <c r="AF139" s="218">
        <f t="shared" ref="AF139" si="158">AE139+1</f>
        <v>19</v>
      </c>
      <c r="AG139" s="218">
        <f t="shared" ref="AG139" si="159">AF139+1</f>
        <v>20</v>
      </c>
      <c r="AH139" s="218">
        <f t="shared" ref="AH139" si="160">AG139+1</f>
        <v>21</v>
      </c>
      <c r="AI139" s="218">
        <f t="shared" ref="AI139" si="161">AH139+1</f>
        <v>22</v>
      </c>
      <c r="AJ139" s="218">
        <f t="shared" ref="AJ139" si="162">AI139+1</f>
        <v>23</v>
      </c>
      <c r="AK139" s="218">
        <f t="shared" ref="AK139" si="163">AJ139+1</f>
        <v>24</v>
      </c>
      <c r="AL139" s="218">
        <f t="shared" ref="AL139" si="164">AK139+1</f>
        <v>25</v>
      </c>
      <c r="AM139" s="218">
        <f t="shared" ref="AM139" si="165">AL139+1</f>
        <v>26</v>
      </c>
      <c r="AN139" s="218">
        <f t="shared" ref="AN139" si="166">AM139+1</f>
        <v>27</v>
      </c>
      <c r="AO139" s="218">
        <f t="shared" ref="AO139" si="167">AN139+1</f>
        <v>28</v>
      </c>
      <c r="AP139" s="218">
        <f t="shared" ref="AP139" si="168">AO139+1</f>
        <v>29</v>
      </c>
      <c r="AQ139" s="218">
        <f t="shared" ref="AQ139" si="169">AP139+1</f>
        <v>30</v>
      </c>
      <c r="AR139" s="218">
        <f t="shared" ref="AR139" si="170">AQ139+1</f>
        <v>31</v>
      </c>
      <c r="AS139" s="218">
        <f t="shared" ref="AS139" si="171">AR139+1</f>
        <v>32</v>
      </c>
      <c r="AT139" s="218">
        <f t="shared" ref="AT139" si="172">AS139+1</f>
        <v>33</v>
      </c>
      <c r="AU139" s="218">
        <f t="shared" ref="AU139" si="173">AT139+1</f>
        <v>34</v>
      </c>
      <c r="AV139" s="218">
        <f t="shared" ref="AV139" si="174">AU139+1</f>
        <v>35</v>
      </c>
      <c r="AW139" s="218">
        <f t="shared" ref="AW139" si="175">AV139+1</f>
        <v>36</v>
      </c>
      <c r="AX139" s="218">
        <f t="shared" ref="AX139" si="176">AW139+1</f>
        <v>37</v>
      </c>
      <c r="AY139" s="218">
        <f t="shared" ref="AY139" si="177">AX139+1</f>
        <v>38</v>
      </c>
      <c r="AZ139" s="218">
        <f t="shared" ref="AZ139" si="178">AY139+1</f>
        <v>39</v>
      </c>
      <c r="BA139" s="218">
        <f t="shared" ref="BA139" si="179">AZ139+1</f>
        <v>40</v>
      </c>
      <c r="BB139" s="218">
        <f t="shared" ref="BB139" si="180">BA139+1</f>
        <v>41</v>
      </c>
      <c r="BC139" s="218">
        <f t="shared" ref="BC139" si="181">BB139+1</f>
        <v>42</v>
      </c>
      <c r="BD139" s="218">
        <f t="shared" ref="BD139" si="182">BC139+1</f>
        <v>43</v>
      </c>
      <c r="BE139" s="218">
        <f t="shared" ref="BE139" si="183">BD139+1</f>
        <v>44</v>
      </c>
      <c r="BF139" s="218">
        <f t="shared" ref="BF139" si="184">BE139+1</f>
        <v>45</v>
      </c>
      <c r="BG139" s="218">
        <f t="shared" ref="BG139" si="185">BF139+1</f>
        <v>46</v>
      </c>
      <c r="BH139" s="218">
        <f t="shared" ref="BH139" si="186">BG139+1</f>
        <v>47</v>
      </c>
      <c r="BI139" s="218">
        <f t="shared" ref="BI139" si="187">BH139+1</f>
        <v>48</v>
      </c>
      <c r="BJ139" s="218">
        <f t="shared" ref="BJ139" si="188">BI139+1</f>
        <v>49</v>
      </c>
      <c r="BK139" s="218">
        <f t="shared" ref="BK139" si="189">BJ139+1</f>
        <v>50</v>
      </c>
      <c r="BL139" s="218">
        <f t="shared" ref="BL139" si="190">BK139+1</f>
        <v>51</v>
      </c>
      <c r="BM139" s="218">
        <f t="shared" ref="BM139" si="191">BL139+1</f>
        <v>52</v>
      </c>
      <c r="BN139" s="218">
        <f t="shared" ref="BN139" si="192">BM139+1</f>
        <v>53</v>
      </c>
      <c r="BO139" s="218">
        <f t="shared" ref="BO139" si="193">BN139+1</f>
        <v>54</v>
      </c>
      <c r="BP139" s="218">
        <f t="shared" ref="BP139" si="194">BO139+1</f>
        <v>55</v>
      </c>
      <c r="BQ139" s="218">
        <f t="shared" ref="BQ139" si="195">BP139+1</f>
        <v>56</v>
      </c>
      <c r="BR139" s="218">
        <f t="shared" ref="BR139" si="196">BQ139+1</f>
        <v>57</v>
      </c>
      <c r="BS139" s="218">
        <f t="shared" ref="BS139" si="197">BR139+1</f>
        <v>58</v>
      </c>
      <c r="BT139" s="218">
        <f t="shared" ref="BT139" si="198">BS139+1</f>
        <v>59</v>
      </c>
      <c r="BU139" s="218">
        <f t="shared" ref="BU139" si="199">BT139+1</f>
        <v>60</v>
      </c>
      <c r="CB139" s="115"/>
      <c r="CC139" s="115"/>
      <c r="CD139" s="115"/>
      <c r="CE139" s="115"/>
      <c r="CF139" s="113"/>
      <c r="CG139" s="113"/>
      <c r="CH139" s="113"/>
      <c r="CI139" s="113"/>
      <c r="CJ139" s="113"/>
      <c r="CK139" s="113"/>
      <c r="CL139" s="113"/>
      <c r="CM139" s="113"/>
      <c r="CN139" s="113"/>
      <c r="CO139" s="113"/>
      <c r="CP139" s="113"/>
      <c r="CQ139" s="113"/>
      <c r="CR139" s="115"/>
    </row>
    <row r="140" spans="1:100" ht="103.5" customHeight="1" x14ac:dyDescent="0.25">
      <c r="A140" s="212">
        <v>3</v>
      </c>
      <c r="K140" s="4"/>
      <c r="L140" s="66" t="s">
        <v>1</v>
      </c>
      <c r="M140" s="67" t="s">
        <v>40</v>
      </c>
      <c r="N140" s="124" t="str" cm="1">
        <f t="array" aca="1" ref="N140" ca="1">INDEX($CN$141:$CN$200,N$5,1)</f>
        <v>LG PICAZO</v>
      </c>
      <c r="O140" s="124" t="str" cm="1">
        <f t="array" aca="1" ref="O140" ca="1">INDEX($CN$141:$CN$200,O$5,1)</f>
        <v>ACA 917</v>
      </c>
      <c r="P140" s="124" t="str" cm="1">
        <f t="array" aca="1" ref="P140" ca="1">INDEX($CN$141:$CN$200,P$5,1)</f>
        <v>ACA 605</v>
      </c>
      <c r="Q140" s="124" t="str" cm="1">
        <f t="array" aca="1" ref="Q140" ca="1">INDEX($CN$141:$CN$200,Q$5,1)</f>
        <v>BUCK FULGOR</v>
      </c>
      <c r="R140" s="124" t="str" cm="1">
        <f t="array" aca="1" ref="R140" ca="1">INDEX($CN$141:$CN$200,R$5,1)</f>
        <v>BAGUETTE 525</v>
      </c>
      <c r="S140" s="124" t="str" cm="1">
        <f t="array" aca="1" ref="S140" ca="1">INDEX($CN$141:$CN$200,S$5,1)</f>
        <v>370502</v>
      </c>
      <c r="T140" s="124" t="str" cm="1">
        <f t="array" aca="1" ref="T140" ca="1">INDEX($CN$141:$CN$200,T$5,1)</f>
        <v>BUCK PRETAL</v>
      </c>
      <c r="U140" s="124" t="str" cm="1">
        <f t="array" aca="1" ref="U140" ca="1">INDEX($CN$141:$CN$200,U$5,1)</f>
        <v>KLEIN LEYENDA</v>
      </c>
      <c r="V140" s="124" t="str" cm="1">
        <f t="array" aca="1" ref="V140" ca="1">INDEX($CN$141:$CN$200,V$5,1)</f>
        <v>BUCK AIMARÁ</v>
      </c>
      <c r="W140" s="124" t="str" cm="1">
        <f t="array" aca="1" ref="W140" ca="1">INDEX($CN$141:$CN$200,W$5,1)</f>
        <v>FD20WW0506 (HB4)</v>
      </c>
      <c r="X140" s="124" t="str" cm="1">
        <f t="array" aca="1" ref="X140" ca="1">INDEX($CN$141:$CN$200,X$5,1)</f>
        <v>ARCE</v>
      </c>
      <c r="Y140" s="124" t="str" cm="1">
        <f t="array" aca="1" ref="Y140" ca="1">INDEX($CN$141:$CN$200,Y$5,1)</f>
        <v>MIGNON</v>
      </c>
      <c r="Z140" s="124" t="str" cm="1">
        <f t="array" aca="1" ref="Z140" ca="1">INDEX($CN$141:$CN$200,Z$5,1)</f>
        <v>575</v>
      </c>
      <c r="AA140" s="124" t="str" cm="1">
        <f t="array" aca="1" ref="AA140" ca="1">INDEX($CN$141:$CN$200,AA$5,1)</f>
        <v>ÁLAMO</v>
      </c>
      <c r="AB140" s="124" t="str" cm="1">
        <f t="array" aca="1" ref="AB140" ca="1">INDEX($CN$141:$CN$200,AB$5,1)</f>
        <v>BUCK COLIHUE</v>
      </c>
      <c r="AC140" s="124" t="str" cm="1">
        <f t="array" aca="1" ref="AC140" ca="1">INDEX($CN$141:$CN$200,AC$5,1)</f>
        <v>BUCK BRAVÍO CL2</v>
      </c>
      <c r="AD140" s="124" t="str" cm="1">
        <f t="array" aca="1" ref="AD140" ca="1">INDEX($CN$141:$CN$200,AD$5,1)</f>
        <v>NEO 30T23</v>
      </c>
      <c r="AE140" s="124" t="str" cm="1">
        <f t="array" aca="1" ref="AE140" ca="1">INDEX($CN$141:$CN$200,AE$5,1)</f>
        <v>LG TOBIANO</v>
      </c>
      <c r="AF140" s="124" t="str" cm="1">
        <f t="array" aca="1" ref="AF140" ca="1">INDEX($CN$141:$CN$200,AF$5,1)</f>
        <v>KLEIN BALLESTA</v>
      </c>
      <c r="AG140" s="124" t="str" cm="1">
        <f t="array" aca="1" ref="AG140" ca="1">INDEX($CN$141:$CN$200,AG$5,1)</f>
        <v>ACA 921</v>
      </c>
      <c r="AH140" s="124" t="str" cm="1">
        <f t="array" aca="1" ref="AH140" ca="1">INDEX($CN$141:$CN$200,AH$5,1)</f>
        <v>GINGKO</v>
      </c>
      <c r="AI140" s="124" t="str" cm="1">
        <f t="array" aca="1" ref="AI140" ca="1">INDEX($CN$141:$CN$200,AI$5,1)</f>
        <v>ZONDA</v>
      </c>
      <c r="AJ140" s="124" t="str" cm="1">
        <f t="array" aca="1" ref="AJ140" ca="1">INDEX($CN$141:$CN$200,AJ$5,1)</f>
        <v>ACA 604</v>
      </c>
      <c r="AK140" s="124" t="str" cm="1">
        <f t="array" aca="1" ref="AK140" ca="1">INDEX($CN$141:$CN$200,AK$5,1)</f>
        <v>JURAMENTO</v>
      </c>
      <c r="AL140" s="124" t="str" cm="1">
        <f t="array" aca="1" ref="AL140" ca="1">INDEX($CN$141:$CN$200,AL$5,1)</f>
        <v>ACA 607</v>
      </c>
      <c r="AM140" s="124" t="str" cm="1">
        <f t="array" aca="1" ref="AM140" ca="1">INDEX($CN$141:$CN$200,AM$5,1)</f>
        <v>RGT QUIRIKO</v>
      </c>
      <c r="AN140" s="124" t="str" cm="1">
        <f t="array" aca="1" ref="AN140" ca="1">INDEX($CN$141:$CN$200,AN$5,1)</f>
        <v>AROMO</v>
      </c>
      <c r="AO140" s="124" t="str" cm="1">
        <f t="array" aca="1" ref="AO140" ca="1">INDEX($CN$141:$CN$200,AO$5,1)</f>
        <v>KLEIN LITIO</v>
      </c>
      <c r="AP140" s="124" t="str" cm="1">
        <f t="array" aca="1" ref="AP140" ca="1">INDEX($CN$141:$CN$200,AP$5,1)</f>
        <v>LG MORO</v>
      </c>
      <c r="AQ140" s="124" t="str" cm="1">
        <f t="array" aca="1" ref="AQ140" ca="1">INDEX($CN$141:$CN$200,AQ$5,1)</f>
        <v>610 BAGUETTE</v>
      </c>
      <c r="AR140" s="124" t="str" cm="1">
        <f t="array" aca="1" ref="AR140" ca="1">INDEX($CN$141:$CN$200,AR$5,1)</f>
        <v>IS TORDO</v>
      </c>
      <c r="AS140" s="124" t="str" cm="1">
        <f t="array" aca="1" ref="AS140" ca="1">INDEX($CN$141:$CN$200,AS$5,1)</f>
        <v>MS INTA BONAERENSE 423</v>
      </c>
      <c r="AT140" s="124" t="str" cm="1">
        <f t="array" aca="1" ref="AT140" ca="1">INDEX($CN$141:$CN$200,AT$5,1)</f>
        <v>MS INTA 521</v>
      </c>
      <c r="AU140" s="124" t="str" cm="1">
        <f t="array" aca="1" ref="AU140" ca="1">INDEX($CN$141:$CN$200,AU$5,1)</f>
        <v>MS INTA 924</v>
      </c>
      <c r="AV140" s="124" t="str" cm="1">
        <f t="array" aca="1" ref="AV140" ca="1">INDEX($CN$141:$CN$200,AV$5,1)</f>
        <v>IS CANARIO</v>
      </c>
      <c r="AW140" s="124" cm="1">
        <f t="array" aca="1" ref="AW140" ca="1">INDEX($CN$141:$CN$200,AW$5,1)</f>
        <v>0</v>
      </c>
      <c r="AX140" s="124" cm="1">
        <f t="array" aca="1" ref="AX140" ca="1">INDEX($CN$141:$CN$200,AX$5,1)</f>
        <v>0</v>
      </c>
      <c r="AY140" s="124" cm="1">
        <f t="array" aca="1" ref="AY140" ca="1">INDEX($CN$141:$CN$200,AY$5,1)</f>
        <v>0</v>
      </c>
      <c r="AZ140" s="124" cm="1">
        <f t="array" aca="1" ref="AZ140" ca="1">INDEX($CN$141:$CN$200,AZ$5,1)</f>
        <v>0</v>
      </c>
      <c r="BA140" s="124" cm="1">
        <f t="array" aca="1" ref="BA140" ca="1">INDEX($CN$141:$CN$200,BA$5,1)</f>
        <v>0</v>
      </c>
      <c r="BB140" s="124" cm="1">
        <f t="array" aca="1" ref="BB140" ca="1">INDEX($CN$141:$CN$200,BB$5,1)</f>
        <v>0</v>
      </c>
      <c r="BC140" s="124" cm="1">
        <f t="array" aca="1" ref="BC140" ca="1">INDEX($CN$141:$CN$200,BC$5,1)</f>
        <v>0</v>
      </c>
      <c r="BD140" s="124" cm="1">
        <f t="array" aca="1" ref="BD140" ca="1">INDEX($CN$141:$CN$200,BD$5,1)</f>
        <v>0</v>
      </c>
      <c r="BE140" s="124" cm="1">
        <f t="array" aca="1" ref="BE140" ca="1">INDEX($CN$141:$CN$200,BE$5,1)</f>
        <v>0</v>
      </c>
      <c r="BF140" s="124" cm="1">
        <f t="array" aca="1" ref="BF140" ca="1">INDEX($CN$141:$CN$200,BF$5,1)</f>
        <v>0</v>
      </c>
      <c r="BG140" s="124" cm="1">
        <f t="array" aca="1" ref="BG140" ca="1">INDEX($CN$141:$CN$200,BG$5,1)</f>
        <v>0</v>
      </c>
      <c r="BH140" s="124" cm="1">
        <f t="array" aca="1" ref="BH140" ca="1">INDEX($CN$141:$CN$200,BH$5,1)</f>
        <v>0</v>
      </c>
      <c r="BI140" s="124" cm="1">
        <f t="array" aca="1" ref="BI140" ca="1">INDEX($CN$141:$CN$200,BI$5,1)</f>
        <v>0</v>
      </c>
      <c r="BJ140" s="124" cm="1">
        <f t="array" aca="1" ref="BJ140" ca="1">INDEX($CN$141:$CN$200,BJ$5,1)</f>
        <v>0</v>
      </c>
      <c r="BK140" s="124" cm="1">
        <f t="array" aca="1" ref="BK140" ca="1">INDEX($CN$141:$CN$200,BK$5,1)</f>
        <v>0</v>
      </c>
      <c r="BL140" s="124" cm="1">
        <f t="array" aca="1" ref="BL140" ca="1">INDEX($CN$141:$CN$200,BL$5,1)</f>
        <v>0</v>
      </c>
      <c r="BM140" s="124" cm="1">
        <f t="array" aca="1" ref="BM140" ca="1">INDEX($CN$141:$CN$200,BM$5,1)</f>
        <v>0</v>
      </c>
      <c r="BN140" s="124" cm="1">
        <f t="array" aca="1" ref="BN140" ca="1">INDEX($CN$141:$CN$200,BN$5,1)</f>
        <v>0</v>
      </c>
      <c r="BO140" s="124" cm="1">
        <f t="array" aca="1" ref="BO140" ca="1">INDEX($CN$141:$CN$200,BO$5,1)</f>
        <v>0</v>
      </c>
      <c r="BP140" s="124" cm="1">
        <f t="array" aca="1" ref="BP140" ca="1">INDEX($CN$141:$CN$200,BP$5,1)</f>
        <v>0</v>
      </c>
      <c r="BQ140" s="124" cm="1">
        <f t="array" aca="1" ref="BQ140" ca="1">INDEX($CN$141:$CN$200,BQ$5,1)</f>
        <v>0</v>
      </c>
      <c r="BR140" s="124" cm="1">
        <f t="array" aca="1" ref="BR140" ca="1">INDEX($CN$141:$CN$200,BR$5,1)</f>
        <v>0</v>
      </c>
      <c r="BS140" s="124" cm="1">
        <f t="array" aca="1" ref="BS140" ca="1">INDEX($CN$141:$CN$200,BS$5,1)</f>
        <v>0</v>
      </c>
      <c r="BT140" s="124" cm="1">
        <f t="array" aca="1" ref="BT140" ca="1">INDEX($CN$141:$CN$200,BT$5,1)</f>
        <v>0</v>
      </c>
      <c r="BU140" s="124" cm="1">
        <f t="array" aca="1" ref="BU140" ca="1">INDEX($CN$141:$CN$200,BU$5,1)</f>
        <v>0</v>
      </c>
      <c r="BV140" s="203"/>
      <c r="BW140" s="203"/>
      <c r="BX140" s="203"/>
      <c r="BZ140" s="120" t="s">
        <v>264</v>
      </c>
      <c r="CA140" s="120" t="s">
        <v>264</v>
      </c>
      <c r="CB140" s="114" t="s">
        <v>263</v>
      </c>
      <c r="CC140" s="113" t="s">
        <v>1</v>
      </c>
      <c r="CD140" s="113">
        <v>1</v>
      </c>
      <c r="CE140" s="113">
        <v>2</v>
      </c>
      <c r="CF140" s="113">
        <v>3</v>
      </c>
      <c r="CG140" s="113">
        <v>4</v>
      </c>
      <c r="CH140" s="114" t="s">
        <v>68</v>
      </c>
      <c r="CI140" s="114" t="s">
        <v>35</v>
      </c>
      <c r="CJ140" s="114" t="s">
        <v>269</v>
      </c>
      <c r="CK140" s="114" t="s">
        <v>270</v>
      </c>
      <c r="CL140" s="140" t="s">
        <v>272</v>
      </c>
      <c r="CM140" s="114" t="s">
        <v>271</v>
      </c>
      <c r="CN140" s="118" t="s">
        <v>273</v>
      </c>
      <c r="CO140" s="113"/>
      <c r="CP140" s="113" t="s">
        <v>87</v>
      </c>
      <c r="CQ140" s="113"/>
      <c r="CR140" s="115"/>
      <c r="CT140" s="114" t="s">
        <v>35</v>
      </c>
      <c r="CU140" s="115" t="s">
        <v>99</v>
      </c>
      <c r="CV140" s="115"/>
    </row>
    <row r="141" spans="1:100" ht="12.75" customHeight="1" x14ac:dyDescent="0.25">
      <c r="A141" s="212">
        <v>3</v>
      </c>
      <c r="B141" s="23" t="s">
        <v>276</v>
      </c>
      <c r="C141" s="150" t="str">
        <f ca="1">IF(CH201=-1,"No hay datos disponibles",IF(CH201=-2,"Error en los datos !!!",IF(G143&gt;H143,"Sin diferencia significativa entre cultivares",IF(B151&gt;C151,"Coeficiente de variación muy alto","Datos sin problemas"))))</f>
        <v>Datos sin problemas</v>
      </c>
      <c r="K141" s="101">
        <v>1</v>
      </c>
      <c r="L141" s="125" t="str">
        <f ca="1">CN141</f>
        <v>LG PICAZO</v>
      </c>
      <c r="M141" s="126">
        <f ca="1">CL141</f>
        <v>5456.510375975121</v>
      </c>
      <c r="N141" s="126" t="str">
        <f ca="1">IF(N$5&gt;$K141,"",IF($L141=0,"",IF($G$9&gt;$H$9,"ns",IF(ABS($M141-INDEX($CL$141:$CL$200,N$5,1))&gt;$B$159,"s","ns"))))</f>
        <v>ns</v>
      </c>
      <c r="O141" s="126" t="str">
        <f t="shared" ref="O141:BU146" si="200">IF(O$5&gt;$K141,"",IF($L141=0,"",IF($G$9&gt;$H$9,"ns",IF(ABS($M141-INDEX($CL$141:$CL$200,O$5,1))&gt;$B$159,"s","ns"))))</f>
        <v/>
      </c>
      <c r="P141" s="126" t="str">
        <f t="shared" si="200"/>
        <v/>
      </c>
      <c r="Q141" s="126" t="str">
        <f t="shared" si="200"/>
        <v/>
      </c>
      <c r="R141" s="126" t="str">
        <f t="shared" si="200"/>
        <v/>
      </c>
      <c r="S141" s="126" t="str">
        <f t="shared" si="200"/>
        <v/>
      </c>
      <c r="T141" s="126" t="str">
        <f t="shared" si="200"/>
        <v/>
      </c>
      <c r="U141" s="126" t="str">
        <f t="shared" si="200"/>
        <v/>
      </c>
      <c r="V141" s="126" t="str">
        <f t="shared" si="200"/>
        <v/>
      </c>
      <c r="W141" s="126" t="str">
        <f t="shared" si="200"/>
        <v/>
      </c>
      <c r="X141" s="126" t="str">
        <f t="shared" si="200"/>
        <v/>
      </c>
      <c r="Y141" s="126" t="str">
        <f t="shared" si="200"/>
        <v/>
      </c>
      <c r="Z141" s="126" t="str">
        <f t="shared" si="200"/>
        <v/>
      </c>
      <c r="AA141" s="126" t="str">
        <f t="shared" si="200"/>
        <v/>
      </c>
      <c r="AB141" s="126" t="str">
        <f t="shared" si="200"/>
        <v/>
      </c>
      <c r="AC141" s="126" t="str">
        <f t="shared" si="200"/>
        <v/>
      </c>
      <c r="AD141" s="126" t="str">
        <f t="shared" si="200"/>
        <v/>
      </c>
      <c r="AE141" s="126" t="str">
        <f t="shared" si="200"/>
        <v/>
      </c>
      <c r="AF141" s="126" t="str">
        <f t="shared" si="200"/>
        <v/>
      </c>
      <c r="AG141" s="126" t="str">
        <f t="shared" si="200"/>
        <v/>
      </c>
      <c r="AH141" s="126" t="str">
        <f t="shared" si="200"/>
        <v/>
      </c>
      <c r="AI141" s="126" t="str">
        <f t="shared" si="200"/>
        <v/>
      </c>
      <c r="AJ141" s="126" t="str">
        <f t="shared" si="200"/>
        <v/>
      </c>
      <c r="AK141" s="126" t="str">
        <f t="shared" si="200"/>
        <v/>
      </c>
      <c r="AL141" s="126" t="str">
        <f t="shared" si="200"/>
        <v/>
      </c>
      <c r="AM141" s="126" t="str">
        <f t="shared" si="200"/>
        <v/>
      </c>
      <c r="AN141" s="126" t="str">
        <f t="shared" si="200"/>
        <v/>
      </c>
      <c r="AO141" s="126" t="str">
        <f t="shared" si="200"/>
        <v/>
      </c>
      <c r="AP141" s="126" t="str">
        <f t="shared" si="200"/>
        <v/>
      </c>
      <c r="AQ141" s="126" t="str">
        <f t="shared" si="200"/>
        <v/>
      </c>
      <c r="AR141" s="126" t="str">
        <f t="shared" si="200"/>
        <v/>
      </c>
      <c r="AS141" s="126" t="str">
        <f t="shared" si="200"/>
        <v/>
      </c>
      <c r="AT141" s="126" t="str">
        <f t="shared" si="200"/>
        <v/>
      </c>
      <c r="AU141" s="126" t="str">
        <f t="shared" si="200"/>
        <v/>
      </c>
      <c r="AV141" s="126" t="str">
        <f t="shared" si="200"/>
        <v/>
      </c>
      <c r="AW141" s="126" t="str">
        <f t="shared" si="200"/>
        <v/>
      </c>
      <c r="AX141" s="126" t="str">
        <f t="shared" si="200"/>
        <v/>
      </c>
      <c r="AY141" s="126" t="str">
        <f t="shared" si="200"/>
        <v/>
      </c>
      <c r="AZ141" s="126" t="str">
        <f t="shared" si="200"/>
        <v/>
      </c>
      <c r="BA141" s="126" t="str">
        <f t="shared" si="200"/>
        <v/>
      </c>
      <c r="BB141" s="126" t="str">
        <f t="shared" si="200"/>
        <v/>
      </c>
      <c r="BC141" s="126" t="str">
        <f t="shared" si="200"/>
        <v/>
      </c>
      <c r="BD141" s="126" t="str">
        <f t="shared" si="200"/>
        <v/>
      </c>
      <c r="BE141" s="126" t="str">
        <f t="shared" si="200"/>
        <v/>
      </c>
      <c r="BF141" s="126" t="str">
        <f t="shared" si="200"/>
        <v/>
      </c>
      <c r="BG141" s="126" t="str">
        <f t="shared" si="200"/>
        <v/>
      </c>
      <c r="BH141" s="126" t="str">
        <f t="shared" si="200"/>
        <v/>
      </c>
      <c r="BI141" s="126" t="str">
        <f t="shared" si="200"/>
        <v/>
      </c>
      <c r="BJ141" s="126" t="str">
        <f t="shared" si="200"/>
        <v/>
      </c>
      <c r="BK141" s="126" t="str">
        <f t="shared" si="200"/>
        <v/>
      </c>
      <c r="BL141" s="126" t="str">
        <f t="shared" si="200"/>
        <v/>
      </c>
      <c r="BM141" s="126" t="str">
        <f t="shared" si="200"/>
        <v/>
      </c>
      <c r="BN141" s="126" t="str">
        <f t="shared" si="200"/>
        <v/>
      </c>
      <c r="BO141" s="126" t="str">
        <f t="shared" si="200"/>
        <v/>
      </c>
      <c r="BP141" s="126" t="str">
        <f t="shared" si="200"/>
        <v/>
      </c>
      <c r="BQ141" s="126" t="str">
        <f t="shared" si="200"/>
        <v/>
      </c>
      <c r="BR141" s="126" t="str">
        <f t="shared" si="200"/>
        <v/>
      </c>
      <c r="BS141" s="126" t="str">
        <f t="shared" si="200"/>
        <v/>
      </c>
      <c r="BT141" s="126" t="str">
        <f t="shared" si="200"/>
        <v/>
      </c>
      <c r="BU141" s="126" t="str">
        <f t="shared" si="200"/>
        <v/>
      </c>
      <c r="BV141" s="194"/>
      <c r="BW141" s="155"/>
      <c r="BX141" s="155"/>
      <c r="BZ141" s="116" t="s">
        <v>267</v>
      </c>
      <c r="CA141" s="118" t="s">
        <v>94</v>
      </c>
      <c r="CB141" s="113">
        <v>1</v>
      </c>
      <c r="CC141" s="116" t="str">
        <f t="shared" ref="CC141:CC200" ca="1" si="201">IFERROR(INDEX(INDIRECT($BZ141),$CB141,1),0)</f>
        <v>575</v>
      </c>
      <c r="CD141" s="117">
        <f ca="1">IFERROR(INDEX(INDIRECT($CA141),$CB141,CD$6),0)</f>
        <v>4879.038856664909</v>
      </c>
      <c r="CE141" s="117">
        <f t="shared" ref="CE141:CG156" ca="1" si="202">IFERROR(INDEX(INDIRECT($CA141),$CB141,CE$6),0)</f>
        <v>4994.5328034170989</v>
      </c>
      <c r="CF141" s="117">
        <f t="shared" ca="1" si="202"/>
        <v>4907.8897141550151</v>
      </c>
      <c r="CG141" s="117">
        <f t="shared" ca="1" si="202"/>
        <v>0</v>
      </c>
      <c r="CH141" s="117">
        <f t="shared" ref="CH141:CH200" ca="1" si="203">COUNTIFS(CD141:CG141,"&gt;1")</f>
        <v>3</v>
      </c>
      <c r="CI141" s="117">
        <f t="shared" ref="CI141:CI200" ca="1" si="204">IFERROR(SUMIFS(CD141:CG141,CD141:CG141,"&gt;1"),0)</f>
        <v>14781.461374237024</v>
      </c>
      <c r="CJ141" s="127" cm="1">
        <f t="array" aca="1" ref="CJ141" ca="1">IFERROR(AVERAGE(IF(CD141:CG141&gt;1,CD141:CG141)),0)</f>
        <v>4927.153791412341</v>
      </c>
      <c r="CK141" s="127">
        <f ca="1">CJ141+(COUNTIFS($CJ$141:$CJ141,CJ141)-1)*0.00001</f>
        <v>4927.153791412341</v>
      </c>
      <c r="CL141" s="127">
        <f ca="1">LARGE($CK$141:$CK$200,CB141)</f>
        <v>5456.510375975121</v>
      </c>
      <c r="CM141" s="140">
        <f ca="1">IF(CL141&lt;1,0,MATCH(CL141,$CK$141:$CK$200,0))</f>
        <v>27</v>
      </c>
      <c r="CN141" s="120" t="str">
        <f ca="1">INDEX($CC$141:$CC$200,CM141,1)</f>
        <v>LG PICAZO</v>
      </c>
      <c r="CO141" s="113"/>
      <c r="CP141" s="113" t="s">
        <v>69</v>
      </c>
      <c r="CQ141" s="117">
        <f ca="1">CD201*CH201</f>
        <v>35</v>
      </c>
      <c r="CR141" s="115"/>
      <c r="CT141" s="117">
        <f ca="1">'ANVA-MDS Sin Fung.'!CI141+'ANVA-MDS Con Fung.'!CI141</f>
        <v>28538.686147952136</v>
      </c>
      <c r="CU141" s="113" t="s">
        <v>69</v>
      </c>
      <c r="CV141" s="127">
        <f ca="1">CQ141</f>
        <v>35</v>
      </c>
    </row>
    <row r="142" spans="1:100" ht="12.75" customHeight="1" x14ac:dyDescent="0.25">
      <c r="A142" s="212">
        <v>3</v>
      </c>
      <c r="B142" s="89" t="s">
        <v>32</v>
      </c>
      <c r="C142" s="47" t="s">
        <v>39</v>
      </c>
      <c r="D142" s="68" t="s">
        <v>36</v>
      </c>
      <c r="E142" s="47" t="s">
        <v>37</v>
      </c>
      <c r="F142" s="47" t="s">
        <v>38</v>
      </c>
      <c r="G142" s="47" t="s">
        <v>88</v>
      </c>
      <c r="H142" s="68" t="s">
        <v>124</v>
      </c>
      <c r="K142" s="101">
        <f>K141+1</f>
        <v>2</v>
      </c>
      <c r="L142" s="125" t="str">
        <f t="shared" ref="L142:L200" ca="1" si="205">CN142</f>
        <v>ACA 917</v>
      </c>
      <c r="M142" s="126">
        <f t="shared" ref="M142:M200" ca="1" si="206">CL142</f>
        <v>5252.0438356071936</v>
      </c>
      <c r="N142" s="126" t="str">
        <f t="shared" ref="N142:AC157" ca="1" si="207">IF(N$5&gt;$K142,"",IF($L142=0,"",IF($G$9&gt;$H$9,"ns",IF(ABS($M142-INDEX($CL$141:$CL$200,N$5,1))&gt;$B$159,"s","ns"))))</f>
        <v>ns</v>
      </c>
      <c r="O142" s="126" t="str">
        <f t="shared" ca="1" si="207"/>
        <v>ns</v>
      </c>
      <c r="P142" s="126" t="str">
        <f t="shared" si="207"/>
        <v/>
      </c>
      <c r="Q142" s="126" t="str">
        <f t="shared" si="207"/>
        <v/>
      </c>
      <c r="R142" s="126" t="str">
        <f t="shared" si="207"/>
        <v/>
      </c>
      <c r="S142" s="126" t="str">
        <f t="shared" si="207"/>
        <v/>
      </c>
      <c r="T142" s="126" t="str">
        <f t="shared" si="207"/>
        <v/>
      </c>
      <c r="U142" s="126" t="str">
        <f t="shared" si="207"/>
        <v/>
      </c>
      <c r="V142" s="126" t="str">
        <f t="shared" si="207"/>
        <v/>
      </c>
      <c r="W142" s="126" t="str">
        <f t="shared" si="207"/>
        <v/>
      </c>
      <c r="X142" s="126" t="str">
        <f t="shared" si="207"/>
        <v/>
      </c>
      <c r="Y142" s="126" t="str">
        <f t="shared" si="207"/>
        <v/>
      </c>
      <c r="Z142" s="126" t="str">
        <f t="shared" si="207"/>
        <v/>
      </c>
      <c r="AA142" s="126" t="str">
        <f t="shared" si="207"/>
        <v/>
      </c>
      <c r="AB142" s="126" t="str">
        <f t="shared" si="207"/>
        <v/>
      </c>
      <c r="AC142" s="126" t="str">
        <f t="shared" si="207"/>
        <v/>
      </c>
      <c r="AD142" s="126" t="str">
        <f t="shared" si="200"/>
        <v/>
      </c>
      <c r="AE142" s="126" t="str">
        <f t="shared" si="200"/>
        <v/>
      </c>
      <c r="AF142" s="126" t="str">
        <f t="shared" si="200"/>
        <v/>
      </c>
      <c r="AG142" s="126" t="str">
        <f t="shared" si="200"/>
        <v/>
      </c>
      <c r="AH142" s="126" t="str">
        <f t="shared" si="200"/>
        <v/>
      </c>
      <c r="AI142" s="126" t="str">
        <f t="shared" si="200"/>
        <v/>
      </c>
      <c r="AJ142" s="126" t="str">
        <f t="shared" si="200"/>
        <v/>
      </c>
      <c r="AK142" s="126" t="str">
        <f t="shared" si="200"/>
        <v/>
      </c>
      <c r="AL142" s="126" t="str">
        <f t="shared" si="200"/>
        <v/>
      </c>
      <c r="AM142" s="126" t="str">
        <f t="shared" si="200"/>
        <v/>
      </c>
      <c r="AN142" s="126" t="str">
        <f t="shared" si="200"/>
        <v/>
      </c>
      <c r="AO142" s="126" t="str">
        <f t="shared" si="200"/>
        <v/>
      </c>
      <c r="AP142" s="126" t="str">
        <f t="shared" si="200"/>
        <v/>
      </c>
      <c r="AQ142" s="126" t="str">
        <f t="shared" si="200"/>
        <v/>
      </c>
      <c r="AR142" s="126" t="str">
        <f t="shared" si="200"/>
        <v/>
      </c>
      <c r="AS142" s="126" t="str">
        <f t="shared" si="200"/>
        <v/>
      </c>
      <c r="AT142" s="126" t="str">
        <f t="shared" si="200"/>
        <v/>
      </c>
      <c r="AU142" s="126" t="str">
        <f t="shared" si="200"/>
        <v/>
      </c>
      <c r="AV142" s="126" t="str">
        <f t="shared" si="200"/>
        <v/>
      </c>
      <c r="AW142" s="126" t="str">
        <f t="shared" si="200"/>
        <v/>
      </c>
      <c r="AX142" s="126" t="str">
        <f t="shared" si="200"/>
        <v/>
      </c>
      <c r="AY142" s="126" t="str">
        <f t="shared" si="200"/>
        <v/>
      </c>
      <c r="AZ142" s="126" t="str">
        <f t="shared" si="200"/>
        <v/>
      </c>
      <c r="BA142" s="126" t="str">
        <f t="shared" si="200"/>
        <v/>
      </c>
      <c r="BB142" s="126" t="str">
        <f t="shared" si="200"/>
        <v/>
      </c>
      <c r="BC142" s="126" t="str">
        <f t="shared" si="200"/>
        <v/>
      </c>
      <c r="BD142" s="126" t="str">
        <f t="shared" si="200"/>
        <v/>
      </c>
      <c r="BE142" s="126" t="str">
        <f t="shared" si="200"/>
        <v/>
      </c>
      <c r="BF142" s="126" t="str">
        <f t="shared" si="200"/>
        <v/>
      </c>
      <c r="BG142" s="126" t="str">
        <f t="shared" si="200"/>
        <v/>
      </c>
      <c r="BH142" s="126" t="str">
        <f t="shared" si="200"/>
        <v/>
      </c>
      <c r="BI142" s="126" t="str">
        <f t="shared" si="200"/>
        <v/>
      </c>
      <c r="BJ142" s="126" t="str">
        <f t="shared" si="200"/>
        <v/>
      </c>
      <c r="BK142" s="126" t="str">
        <f t="shared" si="200"/>
        <v/>
      </c>
      <c r="BL142" s="126" t="str">
        <f t="shared" si="200"/>
        <v/>
      </c>
      <c r="BM142" s="126" t="str">
        <f t="shared" si="200"/>
        <v/>
      </c>
      <c r="BN142" s="126" t="str">
        <f t="shared" si="200"/>
        <v/>
      </c>
      <c r="BO142" s="126" t="str">
        <f t="shared" si="200"/>
        <v/>
      </c>
      <c r="BP142" s="126" t="str">
        <f t="shared" si="200"/>
        <v/>
      </c>
      <c r="BQ142" s="126" t="str">
        <f t="shared" si="200"/>
        <v/>
      </c>
      <c r="BR142" s="126" t="str">
        <f t="shared" si="200"/>
        <v/>
      </c>
      <c r="BS142" s="126" t="str">
        <f t="shared" si="200"/>
        <v/>
      </c>
      <c r="BT142" s="126" t="str">
        <f t="shared" si="200"/>
        <v/>
      </c>
      <c r="BU142" s="126" t="str">
        <f t="shared" si="200"/>
        <v/>
      </c>
      <c r="BV142" s="194"/>
      <c r="BW142" s="194"/>
      <c r="BX142" s="194"/>
      <c r="BZ142" s="116" t="s">
        <v>267</v>
      </c>
      <c r="CA142" s="118" t="s">
        <v>94</v>
      </c>
      <c r="CB142" s="113">
        <f t="shared" ref="CB142:CB200" si="208">CB141+1</f>
        <v>2</v>
      </c>
      <c r="CC142" s="116" t="str">
        <f t="shared" ca="1" si="201"/>
        <v>370502</v>
      </c>
      <c r="CD142" s="117">
        <f ca="1">IFERROR(INDEX(INDIRECT($CA142),$CB142,CD$6),0)</f>
        <v>5069.7712738164837</v>
      </c>
      <c r="CE142" s="117">
        <f t="shared" ca="1" si="202"/>
        <v>4724.110247638625</v>
      </c>
      <c r="CF142" s="117">
        <f t="shared" ca="1" si="202"/>
        <v>5258.3591359519214</v>
      </c>
      <c r="CG142" s="117">
        <f t="shared" ca="1" si="202"/>
        <v>0</v>
      </c>
      <c r="CH142" s="117">
        <f t="shared" ca="1" si="203"/>
        <v>3</v>
      </c>
      <c r="CI142" s="117">
        <f t="shared" ca="1" si="204"/>
        <v>15052.24065740703</v>
      </c>
      <c r="CJ142" s="127" cm="1">
        <f t="array" aca="1" ref="CJ142" ca="1">IFERROR(AVERAGE(IF(CD142:CG142&gt;1,CD142:CG142)),0)</f>
        <v>5017.41355246901</v>
      </c>
      <c r="CK142" s="127">
        <f ca="1">CJ142+(COUNTIFS($CJ$141:$CJ142,CJ142)-1)*0.00001</f>
        <v>5017.41355246901</v>
      </c>
      <c r="CL142" s="127">
        <f t="shared" ref="CL142:CL200" ca="1" si="209">LARGE($CK$141:$CK$200,CB142)</f>
        <v>5252.0438356071936</v>
      </c>
      <c r="CM142" s="140">
        <f t="shared" ref="CM142:CM200" ca="1" si="210">IF(CL142&lt;1,0,MATCH(CL142,$CK$141:$CK$200,0))</f>
        <v>7</v>
      </c>
      <c r="CN142" s="120" t="str">
        <f t="shared" ref="CN142:CN200" ca="1" si="211">INDEX($CC$141:$CC$200,CM142,1)</f>
        <v>ACA 917</v>
      </c>
      <c r="CO142" s="113"/>
      <c r="CP142" s="113" t="s">
        <v>70</v>
      </c>
      <c r="CQ142" s="117">
        <f ca="1">CH141*CH201</f>
        <v>3</v>
      </c>
      <c r="CR142" s="115"/>
      <c r="CT142" s="117">
        <f ca="1">'ANVA-MDS Sin Fung.'!CI142+'ANVA-MDS Con Fung.'!CI142</f>
        <v>29974.824560107274</v>
      </c>
      <c r="CU142" s="113" t="s">
        <v>70</v>
      </c>
      <c r="CV142" s="127">
        <f ca="1">CQ142</f>
        <v>3</v>
      </c>
    </row>
    <row r="143" spans="1:100" ht="12.75" customHeight="1" x14ac:dyDescent="0.25">
      <c r="A143" s="212">
        <v>3</v>
      </c>
      <c r="B143" s="49" t="s">
        <v>1</v>
      </c>
      <c r="C143" s="101">
        <f ca="1">'ANVA-MDS Con Fung.'!CQ147</f>
        <v>34</v>
      </c>
      <c r="D143" s="102">
        <f ca="1">'ANVA-MDS Con Fung.'!CQ151</f>
        <v>25160907.732484818</v>
      </c>
      <c r="E143" s="103">
        <f ca="1">IFERROR(D143/C143,"sd")</f>
        <v>740026.69801425934</v>
      </c>
      <c r="F143" s="103">
        <f ca="1">IFERROR(E143/E145,"sd")</f>
        <v>3.7105288085968975</v>
      </c>
      <c r="G143" s="109">
        <f ca="1">IFERROR(FDIST(F143,C143,C145),"sd")</f>
        <v>2.1065039935049062E-6</v>
      </c>
      <c r="H143" s="101">
        <v>0.05</v>
      </c>
      <c r="I143" s="115" t="str">
        <f ca="1">IF(G143&gt;H143,"ns",IF(G143&lt;0.001,"***",IF(G143&lt;0.01,"**",IF(G143&lt;0.05,"*",""))))</f>
        <v>***</v>
      </c>
      <c r="K143" s="101">
        <f t="shared" ref="K143:K200" si="212">K142+1</f>
        <v>3</v>
      </c>
      <c r="L143" s="125" t="str">
        <f t="shared" ca="1" si="205"/>
        <v>ACA 605</v>
      </c>
      <c r="M143" s="126">
        <f t="shared" ca="1" si="206"/>
        <v>5114.1336833101223</v>
      </c>
      <c r="N143" s="126" t="str">
        <f t="shared" ca="1" si="207"/>
        <v>ns</v>
      </c>
      <c r="O143" s="126" t="str">
        <f t="shared" ca="1" si="207"/>
        <v>ns</v>
      </c>
      <c r="P143" s="126" t="str">
        <f t="shared" ca="1" si="207"/>
        <v>ns</v>
      </c>
      <c r="Q143" s="126" t="str">
        <f t="shared" si="207"/>
        <v/>
      </c>
      <c r="R143" s="126" t="str">
        <f t="shared" si="207"/>
        <v/>
      </c>
      <c r="S143" s="126" t="str">
        <f t="shared" si="207"/>
        <v/>
      </c>
      <c r="T143" s="126" t="str">
        <f t="shared" si="207"/>
        <v/>
      </c>
      <c r="U143" s="126" t="str">
        <f t="shared" si="207"/>
        <v/>
      </c>
      <c r="V143" s="126" t="str">
        <f t="shared" si="207"/>
        <v/>
      </c>
      <c r="W143" s="126" t="str">
        <f t="shared" si="207"/>
        <v/>
      </c>
      <c r="X143" s="126" t="str">
        <f t="shared" si="207"/>
        <v/>
      </c>
      <c r="Y143" s="126" t="str">
        <f t="shared" si="207"/>
        <v/>
      </c>
      <c r="Z143" s="126" t="str">
        <f t="shared" si="207"/>
        <v/>
      </c>
      <c r="AA143" s="126" t="str">
        <f t="shared" si="207"/>
        <v/>
      </c>
      <c r="AB143" s="126" t="str">
        <f t="shared" si="207"/>
        <v/>
      </c>
      <c r="AC143" s="126" t="str">
        <f t="shared" si="207"/>
        <v/>
      </c>
      <c r="AD143" s="126" t="str">
        <f t="shared" si="200"/>
        <v/>
      </c>
      <c r="AE143" s="126" t="str">
        <f t="shared" si="200"/>
        <v/>
      </c>
      <c r="AF143" s="126" t="str">
        <f t="shared" si="200"/>
        <v/>
      </c>
      <c r="AG143" s="126" t="str">
        <f t="shared" si="200"/>
        <v/>
      </c>
      <c r="AH143" s="126" t="str">
        <f t="shared" si="200"/>
        <v/>
      </c>
      <c r="AI143" s="126" t="str">
        <f t="shared" si="200"/>
        <v/>
      </c>
      <c r="AJ143" s="126" t="str">
        <f t="shared" si="200"/>
        <v/>
      </c>
      <c r="AK143" s="126" t="str">
        <f t="shared" si="200"/>
        <v/>
      </c>
      <c r="AL143" s="126" t="str">
        <f t="shared" si="200"/>
        <v/>
      </c>
      <c r="AM143" s="126" t="str">
        <f t="shared" si="200"/>
        <v/>
      </c>
      <c r="AN143" s="126" t="str">
        <f t="shared" si="200"/>
        <v/>
      </c>
      <c r="AO143" s="126" t="str">
        <f t="shared" si="200"/>
        <v/>
      </c>
      <c r="AP143" s="126" t="str">
        <f t="shared" si="200"/>
        <v/>
      </c>
      <c r="AQ143" s="126" t="str">
        <f t="shared" si="200"/>
        <v/>
      </c>
      <c r="AR143" s="126" t="str">
        <f t="shared" si="200"/>
        <v/>
      </c>
      <c r="AS143" s="126" t="str">
        <f t="shared" si="200"/>
        <v/>
      </c>
      <c r="AT143" s="126" t="str">
        <f t="shared" si="200"/>
        <v/>
      </c>
      <c r="AU143" s="126" t="str">
        <f t="shared" si="200"/>
        <v/>
      </c>
      <c r="AV143" s="126" t="str">
        <f t="shared" si="200"/>
        <v/>
      </c>
      <c r="AW143" s="126" t="str">
        <f t="shared" si="200"/>
        <v/>
      </c>
      <c r="AX143" s="126" t="str">
        <f t="shared" si="200"/>
        <v/>
      </c>
      <c r="AY143" s="126" t="str">
        <f t="shared" si="200"/>
        <v/>
      </c>
      <c r="AZ143" s="126" t="str">
        <f t="shared" si="200"/>
        <v/>
      </c>
      <c r="BA143" s="126" t="str">
        <f t="shared" si="200"/>
        <v/>
      </c>
      <c r="BB143" s="126" t="str">
        <f t="shared" si="200"/>
        <v/>
      </c>
      <c r="BC143" s="126" t="str">
        <f t="shared" si="200"/>
        <v/>
      </c>
      <c r="BD143" s="126" t="str">
        <f t="shared" si="200"/>
        <v/>
      </c>
      <c r="BE143" s="126" t="str">
        <f t="shared" si="200"/>
        <v/>
      </c>
      <c r="BF143" s="126" t="str">
        <f t="shared" si="200"/>
        <v/>
      </c>
      <c r="BG143" s="126" t="str">
        <f t="shared" si="200"/>
        <v/>
      </c>
      <c r="BH143" s="126" t="str">
        <f t="shared" si="200"/>
        <v/>
      </c>
      <c r="BI143" s="126" t="str">
        <f t="shared" si="200"/>
        <v/>
      </c>
      <c r="BJ143" s="126" t="str">
        <f t="shared" si="200"/>
        <v/>
      </c>
      <c r="BK143" s="126" t="str">
        <f t="shared" si="200"/>
        <v/>
      </c>
      <c r="BL143" s="126" t="str">
        <f t="shared" si="200"/>
        <v/>
      </c>
      <c r="BM143" s="126" t="str">
        <f t="shared" si="200"/>
        <v/>
      </c>
      <c r="BN143" s="126" t="str">
        <f t="shared" si="200"/>
        <v/>
      </c>
      <c r="BO143" s="126" t="str">
        <f t="shared" si="200"/>
        <v/>
      </c>
      <c r="BP143" s="126" t="str">
        <f t="shared" si="200"/>
        <v/>
      </c>
      <c r="BQ143" s="126" t="str">
        <f t="shared" si="200"/>
        <v/>
      </c>
      <c r="BR143" s="126" t="str">
        <f t="shared" si="200"/>
        <v/>
      </c>
      <c r="BS143" s="126" t="str">
        <f t="shared" si="200"/>
        <v/>
      </c>
      <c r="BT143" s="126" t="str">
        <f t="shared" si="200"/>
        <v/>
      </c>
      <c r="BU143" s="126" t="str">
        <f t="shared" si="200"/>
        <v/>
      </c>
      <c r="BV143" s="194"/>
      <c r="BW143" s="194"/>
      <c r="BX143" s="194"/>
      <c r="BZ143" s="116" t="s">
        <v>267</v>
      </c>
      <c r="CA143" s="118" t="s">
        <v>94</v>
      </c>
      <c r="CB143" s="113">
        <f t="shared" si="208"/>
        <v>3</v>
      </c>
      <c r="CC143" s="116" t="str">
        <f t="shared" ca="1" si="201"/>
        <v>610 BAGUETTE</v>
      </c>
      <c r="CD143" s="117">
        <f t="shared" ref="CD143:CG181" ca="1" si="213">IFERROR(INDEX(INDIRECT($CA143),$CB143,CD$6),0)</f>
        <v>4326.0031126755066</v>
      </c>
      <c r="CE143" s="117">
        <f t="shared" ca="1" si="202"/>
        <v>3463.8901610125126</v>
      </c>
      <c r="CF143" s="117">
        <f t="shared" ca="1" si="202"/>
        <v>4659.9665962603758</v>
      </c>
      <c r="CG143" s="117">
        <f t="shared" ca="1" si="202"/>
        <v>0</v>
      </c>
      <c r="CH143" s="117">
        <f t="shared" ca="1" si="203"/>
        <v>3</v>
      </c>
      <c r="CI143" s="117">
        <f t="shared" ca="1" si="204"/>
        <v>12449.859869948395</v>
      </c>
      <c r="CJ143" s="127" cm="1">
        <f t="array" aca="1" ref="CJ143" ca="1">IFERROR(AVERAGE(IF(CD143:CG143&gt;1,CD143:CG143)),0)</f>
        <v>4149.9532899827982</v>
      </c>
      <c r="CK143" s="127">
        <f ca="1">CJ143+(COUNTIFS($CJ$141:$CJ143,CJ143)-1)*0.00001</f>
        <v>4149.9532899827982</v>
      </c>
      <c r="CL143" s="127">
        <f t="shared" ca="1" si="209"/>
        <v>5114.1336833101223</v>
      </c>
      <c r="CM143" s="140">
        <f t="shared" ca="1" si="210"/>
        <v>5</v>
      </c>
      <c r="CN143" s="120" t="str">
        <f t="shared" ca="1" si="211"/>
        <v>ACA 605</v>
      </c>
      <c r="CO143" s="113"/>
      <c r="CP143" s="113" t="s">
        <v>71</v>
      </c>
      <c r="CQ143" s="113">
        <f ca="1">CQ141*CQ142</f>
        <v>105</v>
      </c>
      <c r="CR143" s="115"/>
      <c r="CT143" s="117">
        <f ca="1">'ANVA-MDS Sin Fung.'!CI143+'ANVA-MDS Con Fung.'!CI143</f>
        <v>25160.700074070512</v>
      </c>
      <c r="CU143" s="113" t="s">
        <v>71</v>
      </c>
      <c r="CV143" s="140">
        <f ca="1">IF(CV160&lt;&gt;1,"sd",CV154*CV141*CV142)</f>
        <v>210</v>
      </c>
    </row>
    <row r="144" spans="1:100" ht="12.75" customHeight="1" x14ac:dyDescent="0.25">
      <c r="A144" s="212">
        <v>3</v>
      </c>
      <c r="B144" s="49" t="s">
        <v>33</v>
      </c>
      <c r="C144" s="101">
        <f ca="1">'ANVA-MDS Con Fung.'!CQ148</f>
        <v>2</v>
      </c>
      <c r="D144" s="102">
        <f ca="1">'ANVA-MDS Con Fung.'!CQ152</f>
        <v>265150.796833992</v>
      </c>
      <c r="E144" s="103">
        <f t="shared" ref="E144:E145" ca="1" si="214">IFERROR(D144/C144,"sd")</f>
        <v>132575.398416996</v>
      </c>
      <c r="F144" s="103">
        <f ca="1">IFERROR(E144/E145,"sd")</f>
        <v>0.6647393079972318</v>
      </c>
      <c r="G144" s="109">
        <f ca="1">IFERROR(FDIST(F144,C144,C145),"sd")</f>
        <v>0.51771800724533046</v>
      </c>
      <c r="H144" s="101">
        <v>0.05</v>
      </c>
      <c r="I144" s="115" t="str">
        <f ca="1">IF(G144&gt;H144,"ns",IF(G144&lt;0.001,"***",IF(G144&lt;0.01,"**",IF(G144&lt;0.05,"*",""))))</f>
        <v>ns</v>
      </c>
      <c r="K144" s="101">
        <f t="shared" si="212"/>
        <v>4</v>
      </c>
      <c r="L144" s="125" t="str">
        <f t="shared" ca="1" si="205"/>
        <v>BUCK FULGOR</v>
      </c>
      <c r="M144" s="126">
        <f t="shared" ca="1" si="206"/>
        <v>5093.6712514624378</v>
      </c>
      <c r="N144" s="126" t="str">
        <f t="shared" ca="1" si="207"/>
        <v>ns</v>
      </c>
      <c r="O144" s="126" t="str">
        <f t="shared" ca="1" si="207"/>
        <v>ns</v>
      </c>
      <c r="P144" s="126" t="str">
        <f t="shared" ca="1" si="207"/>
        <v>ns</v>
      </c>
      <c r="Q144" s="126" t="str">
        <f t="shared" ca="1" si="207"/>
        <v>ns</v>
      </c>
      <c r="R144" s="126" t="str">
        <f t="shared" si="207"/>
        <v/>
      </c>
      <c r="S144" s="126" t="str">
        <f t="shared" si="207"/>
        <v/>
      </c>
      <c r="T144" s="126" t="str">
        <f t="shared" si="207"/>
        <v/>
      </c>
      <c r="U144" s="126" t="str">
        <f t="shared" si="207"/>
        <v/>
      </c>
      <c r="V144" s="126" t="str">
        <f t="shared" si="207"/>
        <v/>
      </c>
      <c r="W144" s="126" t="str">
        <f t="shared" si="207"/>
        <v/>
      </c>
      <c r="X144" s="126" t="str">
        <f t="shared" si="207"/>
        <v/>
      </c>
      <c r="Y144" s="126" t="str">
        <f t="shared" si="207"/>
        <v/>
      </c>
      <c r="Z144" s="126" t="str">
        <f t="shared" si="207"/>
        <v/>
      </c>
      <c r="AA144" s="126" t="str">
        <f t="shared" si="207"/>
        <v/>
      </c>
      <c r="AB144" s="126" t="str">
        <f t="shared" si="207"/>
        <v/>
      </c>
      <c r="AC144" s="126" t="str">
        <f t="shared" si="207"/>
        <v/>
      </c>
      <c r="AD144" s="126" t="str">
        <f t="shared" si="200"/>
        <v/>
      </c>
      <c r="AE144" s="126" t="str">
        <f t="shared" si="200"/>
        <v/>
      </c>
      <c r="AF144" s="126" t="str">
        <f t="shared" si="200"/>
        <v/>
      </c>
      <c r="AG144" s="126" t="str">
        <f t="shared" si="200"/>
        <v/>
      </c>
      <c r="AH144" s="126" t="str">
        <f t="shared" si="200"/>
        <v/>
      </c>
      <c r="AI144" s="126" t="str">
        <f t="shared" si="200"/>
        <v/>
      </c>
      <c r="AJ144" s="126" t="str">
        <f t="shared" si="200"/>
        <v/>
      </c>
      <c r="AK144" s="126" t="str">
        <f t="shared" si="200"/>
        <v/>
      </c>
      <c r="AL144" s="126" t="str">
        <f t="shared" si="200"/>
        <v/>
      </c>
      <c r="AM144" s="126" t="str">
        <f t="shared" si="200"/>
        <v/>
      </c>
      <c r="AN144" s="126" t="str">
        <f t="shared" si="200"/>
        <v/>
      </c>
      <c r="AO144" s="126" t="str">
        <f t="shared" si="200"/>
        <v/>
      </c>
      <c r="AP144" s="126" t="str">
        <f t="shared" si="200"/>
        <v/>
      </c>
      <c r="AQ144" s="126" t="str">
        <f t="shared" si="200"/>
        <v/>
      </c>
      <c r="AR144" s="126" t="str">
        <f t="shared" si="200"/>
        <v/>
      </c>
      <c r="AS144" s="126" t="str">
        <f t="shared" si="200"/>
        <v/>
      </c>
      <c r="AT144" s="126" t="str">
        <f t="shared" si="200"/>
        <v/>
      </c>
      <c r="AU144" s="126" t="str">
        <f t="shared" si="200"/>
        <v/>
      </c>
      <c r="AV144" s="126" t="str">
        <f t="shared" si="200"/>
        <v/>
      </c>
      <c r="AW144" s="126" t="str">
        <f t="shared" si="200"/>
        <v/>
      </c>
      <c r="AX144" s="126" t="str">
        <f t="shared" si="200"/>
        <v/>
      </c>
      <c r="AY144" s="126" t="str">
        <f t="shared" si="200"/>
        <v/>
      </c>
      <c r="AZ144" s="126" t="str">
        <f t="shared" si="200"/>
        <v/>
      </c>
      <c r="BA144" s="126" t="str">
        <f t="shared" si="200"/>
        <v/>
      </c>
      <c r="BB144" s="126" t="str">
        <f t="shared" si="200"/>
        <v/>
      </c>
      <c r="BC144" s="126" t="str">
        <f t="shared" si="200"/>
        <v/>
      </c>
      <c r="BD144" s="126" t="str">
        <f t="shared" si="200"/>
        <v/>
      </c>
      <c r="BE144" s="126" t="str">
        <f t="shared" si="200"/>
        <v/>
      </c>
      <c r="BF144" s="126" t="str">
        <f t="shared" si="200"/>
        <v/>
      </c>
      <c r="BG144" s="126" t="str">
        <f t="shared" si="200"/>
        <v/>
      </c>
      <c r="BH144" s="126" t="str">
        <f t="shared" si="200"/>
        <v/>
      </c>
      <c r="BI144" s="126" t="str">
        <f t="shared" si="200"/>
        <v/>
      </c>
      <c r="BJ144" s="126" t="str">
        <f t="shared" si="200"/>
        <v/>
      </c>
      <c r="BK144" s="126" t="str">
        <f t="shared" si="200"/>
        <v/>
      </c>
      <c r="BL144" s="126" t="str">
        <f t="shared" si="200"/>
        <v/>
      </c>
      <c r="BM144" s="126" t="str">
        <f t="shared" si="200"/>
        <v/>
      </c>
      <c r="BN144" s="126" t="str">
        <f t="shared" si="200"/>
        <v/>
      </c>
      <c r="BO144" s="126" t="str">
        <f t="shared" si="200"/>
        <v/>
      </c>
      <c r="BP144" s="126" t="str">
        <f t="shared" si="200"/>
        <v/>
      </c>
      <c r="BQ144" s="126" t="str">
        <f t="shared" si="200"/>
        <v/>
      </c>
      <c r="BR144" s="126" t="str">
        <f t="shared" si="200"/>
        <v/>
      </c>
      <c r="BS144" s="126" t="str">
        <f t="shared" si="200"/>
        <v/>
      </c>
      <c r="BT144" s="126" t="str">
        <f t="shared" si="200"/>
        <v/>
      </c>
      <c r="BU144" s="126" t="str">
        <f t="shared" si="200"/>
        <v/>
      </c>
      <c r="BV144" s="194"/>
      <c r="BW144" s="194"/>
      <c r="BX144" s="194"/>
      <c r="BZ144" s="116" t="s">
        <v>267</v>
      </c>
      <c r="CA144" s="118" t="s">
        <v>94</v>
      </c>
      <c r="CB144" s="113">
        <f t="shared" si="208"/>
        <v>4</v>
      </c>
      <c r="CC144" s="116" t="str">
        <f t="shared" ca="1" si="201"/>
        <v>ACA 604</v>
      </c>
      <c r="CD144" s="117">
        <f t="shared" ca="1" si="213"/>
        <v>4322.9893836810124</v>
      </c>
      <c r="CE144" s="117">
        <f t="shared" ca="1" si="202"/>
        <v>4851.1554755798634</v>
      </c>
      <c r="CF144" s="117">
        <f t="shared" ca="1" si="202"/>
        <v>4217.4372602692019</v>
      </c>
      <c r="CG144" s="117">
        <f t="shared" ca="1" si="202"/>
        <v>0</v>
      </c>
      <c r="CH144" s="117">
        <f t="shared" ca="1" si="203"/>
        <v>3</v>
      </c>
      <c r="CI144" s="117">
        <f t="shared" ca="1" si="204"/>
        <v>13391.582119530078</v>
      </c>
      <c r="CJ144" s="127" cm="1">
        <f t="array" aca="1" ref="CJ144" ca="1">IFERROR(AVERAGE(IF(CD144:CG144&gt;1,CD144:CG144)),0)</f>
        <v>4463.8607065100259</v>
      </c>
      <c r="CK144" s="127">
        <f ca="1">CJ144+(COUNTIFS($CJ$141:$CJ144,CJ144)-1)*0.00001</f>
        <v>4463.8607065100259</v>
      </c>
      <c r="CL144" s="127">
        <f t="shared" ca="1" si="209"/>
        <v>5093.6712514624378</v>
      </c>
      <c r="CM144" s="140">
        <f t="shared" ca="1" si="210"/>
        <v>16</v>
      </c>
      <c r="CN144" s="120" t="str">
        <f t="shared" ca="1" si="211"/>
        <v>BUCK FULGOR</v>
      </c>
      <c r="CO144" s="113"/>
      <c r="CP144" s="113" t="s">
        <v>72</v>
      </c>
      <c r="CQ144" s="112">
        <f ca="1">SUMIFS(CD141:CG200,CD141:CG200,"&gt;1")</f>
        <v>483727.46777789446</v>
      </c>
      <c r="CR144" s="115"/>
      <c r="CT144" s="117">
        <f ca="1">'ANVA-MDS Sin Fung.'!CI144+'ANVA-MDS Con Fung.'!CI144</f>
        <v>25898.698964066702</v>
      </c>
      <c r="CU144" s="113" t="s">
        <v>72</v>
      </c>
      <c r="CV144" s="140">
        <f ca="1">'ANVA-MDS Sin Fung.'!CQ144+'ANVA-MDS Con Fung.'!CQ144</f>
        <v>947575.88830310153</v>
      </c>
    </row>
    <row r="145" spans="1:100" ht="12.75" customHeight="1" x14ac:dyDescent="0.25">
      <c r="A145" s="212">
        <v>3</v>
      </c>
      <c r="B145" s="49" t="s">
        <v>34</v>
      </c>
      <c r="C145" s="104">
        <f ca="1">'ANVA-MDS Con Fung.'!CQ149</f>
        <v>68</v>
      </c>
      <c r="D145" s="102">
        <f ca="1">'ANVA-MDS Con Fung.'!CQ153</f>
        <v>13561898.602802753</v>
      </c>
      <c r="E145" s="103">
        <f t="shared" ca="1" si="214"/>
        <v>199439.68533533462</v>
      </c>
      <c r="F145" s="105"/>
      <c r="G145" s="105"/>
      <c r="K145" s="101">
        <f t="shared" si="212"/>
        <v>5</v>
      </c>
      <c r="L145" s="125" t="str">
        <f t="shared" ca="1" si="205"/>
        <v>BAGUETTE 525</v>
      </c>
      <c r="M145" s="126">
        <f t="shared" ca="1" si="206"/>
        <v>5050.6727929695662</v>
      </c>
      <c r="N145" s="126" t="str">
        <f t="shared" ca="1" si="207"/>
        <v>ns</v>
      </c>
      <c r="O145" s="126" t="str">
        <f t="shared" ca="1" si="207"/>
        <v>ns</v>
      </c>
      <c r="P145" s="126" t="str">
        <f t="shared" ca="1" si="207"/>
        <v>ns</v>
      </c>
      <c r="Q145" s="126" t="str">
        <f t="shared" ca="1" si="207"/>
        <v>ns</v>
      </c>
      <c r="R145" s="126" t="str">
        <f t="shared" ca="1" si="207"/>
        <v>ns</v>
      </c>
      <c r="S145" s="126" t="str">
        <f t="shared" si="207"/>
        <v/>
      </c>
      <c r="T145" s="126" t="str">
        <f t="shared" si="207"/>
        <v/>
      </c>
      <c r="U145" s="126" t="str">
        <f t="shared" si="207"/>
        <v/>
      </c>
      <c r="V145" s="126" t="str">
        <f t="shared" si="207"/>
        <v/>
      </c>
      <c r="W145" s="126" t="str">
        <f t="shared" si="207"/>
        <v/>
      </c>
      <c r="X145" s="126" t="str">
        <f t="shared" si="207"/>
        <v/>
      </c>
      <c r="Y145" s="126" t="str">
        <f t="shared" si="207"/>
        <v/>
      </c>
      <c r="Z145" s="126" t="str">
        <f t="shared" si="207"/>
        <v/>
      </c>
      <c r="AA145" s="126" t="str">
        <f t="shared" si="207"/>
        <v/>
      </c>
      <c r="AB145" s="126" t="str">
        <f t="shared" si="207"/>
        <v/>
      </c>
      <c r="AC145" s="126" t="str">
        <f t="shared" si="207"/>
        <v/>
      </c>
      <c r="AD145" s="126" t="str">
        <f t="shared" si="200"/>
        <v/>
      </c>
      <c r="AE145" s="126" t="str">
        <f t="shared" si="200"/>
        <v/>
      </c>
      <c r="AF145" s="126" t="str">
        <f t="shared" si="200"/>
        <v/>
      </c>
      <c r="AG145" s="126" t="str">
        <f t="shared" si="200"/>
        <v/>
      </c>
      <c r="AH145" s="126" t="str">
        <f t="shared" si="200"/>
        <v/>
      </c>
      <c r="AI145" s="126" t="str">
        <f t="shared" si="200"/>
        <v/>
      </c>
      <c r="AJ145" s="126" t="str">
        <f t="shared" si="200"/>
        <v/>
      </c>
      <c r="AK145" s="126" t="str">
        <f t="shared" si="200"/>
        <v/>
      </c>
      <c r="AL145" s="126" t="str">
        <f t="shared" si="200"/>
        <v/>
      </c>
      <c r="AM145" s="126" t="str">
        <f t="shared" si="200"/>
        <v/>
      </c>
      <c r="AN145" s="126" t="str">
        <f t="shared" si="200"/>
        <v/>
      </c>
      <c r="AO145" s="126" t="str">
        <f t="shared" si="200"/>
        <v/>
      </c>
      <c r="AP145" s="126" t="str">
        <f t="shared" si="200"/>
        <v/>
      </c>
      <c r="AQ145" s="126" t="str">
        <f t="shared" si="200"/>
        <v/>
      </c>
      <c r="AR145" s="126" t="str">
        <f t="shared" si="200"/>
        <v/>
      </c>
      <c r="AS145" s="126" t="str">
        <f t="shared" si="200"/>
        <v/>
      </c>
      <c r="AT145" s="126" t="str">
        <f t="shared" si="200"/>
        <v/>
      </c>
      <c r="AU145" s="126" t="str">
        <f t="shared" si="200"/>
        <v/>
      </c>
      <c r="AV145" s="126" t="str">
        <f t="shared" si="200"/>
        <v/>
      </c>
      <c r="AW145" s="126" t="str">
        <f t="shared" si="200"/>
        <v/>
      </c>
      <c r="AX145" s="126" t="str">
        <f t="shared" si="200"/>
        <v/>
      </c>
      <c r="AY145" s="126" t="str">
        <f t="shared" si="200"/>
        <v/>
      </c>
      <c r="AZ145" s="126" t="str">
        <f t="shared" si="200"/>
        <v/>
      </c>
      <c r="BA145" s="126" t="str">
        <f t="shared" si="200"/>
        <v/>
      </c>
      <c r="BB145" s="126" t="str">
        <f t="shared" si="200"/>
        <v/>
      </c>
      <c r="BC145" s="126" t="str">
        <f t="shared" si="200"/>
        <v/>
      </c>
      <c r="BD145" s="126" t="str">
        <f t="shared" si="200"/>
        <v/>
      </c>
      <c r="BE145" s="126" t="str">
        <f t="shared" si="200"/>
        <v/>
      </c>
      <c r="BF145" s="126" t="str">
        <f t="shared" si="200"/>
        <v/>
      </c>
      <c r="BG145" s="126" t="str">
        <f t="shared" si="200"/>
        <v/>
      </c>
      <c r="BH145" s="126" t="str">
        <f t="shared" si="200"/>
        <v/>
      </c>
      <c r="BI145" s="126" t="str">
        <f t="shared" si="200"/>
        <v/>
      </c>
      <c r="BJ145" s="126" t="str">
        <f t="shared" si="200"/>
        <v/>
      </c>
      <c r="BK145" s="126" t="str">
        <f t="shared" si="200"/>
        <v/>
      </c>
      <c r="BL145" s="126" t="str">
        <f t="shared" si="200"/>
        <v/>
      </c>
      <c r="BM145" s="126" t="str">
        <f t="shared" si="200"/>
        <v/>
      </c>
      <c r="BN145" s="126" t="str">
        <f t="shared" si="200"/>
        <v/>
      </c>
      <c r="BO145" s="126" t="str">
        <f t="shared" si="200"/>
        <v/>
      </c>
      <c r="BP145" s="126" t="str">
        <f t="shared" si="200"/>
        <v/>
      </c>
      <c r="BQ145" s="126" t="str">
        <f t="shared" si="200"/>
        <v/>
      </c>
      <c r="BR145" s="126" t="str">
        <f t="shared" si="200"/>
        <v/>
      </c>
      <c r="BS145" s="126" t="str">
        <f t="shared" si="200"/>
        <v/>
      </c>
      <c r="BT145" s="126" t="str">
        <f t="shared" si="200"/>
        <v/>
      </c>
      <c r="BU145" s="126" t="str">
        <f t="shared" si="200"/>
        <v/>
      </c>
      <c r="BV145" s="194"/>
      <c r="BW145" s="194"/>
      <c r="BX145" s="194"/>
      <c r="BZ145" s="116" t="s">
        <v>267</v>
      </c>
      <c r="CA145" s="118" t="s">
        <v>94</v>
      </c>
      <c r="CB145" s="113">
        <f t="shared" si="208"/>
        <v>5</v>
      </c>
      <c r="CC145" s="116" t="str">
        <f t="shared" ca="1" si="201"/>
        <v>ACA 605</v>
      </c>
      <c r="CD145" s="117">
        <f t="shared" ca="1" si="213"/>
        <v>5325.1358097124821</v>
      </c>
      <c r="CE145" s="117">
        <f t="shared" ca="1" si="202"/>
        <v>5334.2419653057859</v>
      </c>
      <c r="CF145" s="117">
        <f t="shared" ca="1" si="202"/>
        <v>4683.0232749121005</v>
      </c>
      <c r="CG145" s="117">
        <f t="shared" ca="1" si="202"/>
        <v>0</v>
      </c>
      <c r="CH145" s="117">
        <f t="shared" ca="1" si="203"/>
        <v>3</v>
      </c>
      <c r="CI145" s="117">
        <f t="shared" ca="1" si="204"/>
        <v>15342.401049930368</v>
      </c>
      <c r="CJ145" s="127" cm="1">
        <f t="array" aca="1" ref="CJ145" ca="1">IFERROR(AVERAGE(IF(CD145:CG145&gt;1,CD145:CG145)),0)</f>
        <v>5114.1336833101223</v>
      </c>
      <c r="CK145" s="127">
        <f ca="1">CJ145+(COUNTIFS($CJ$141:$CJ145,CJ145)-1)*0.00001</f>
        <v>5114.1336833101223</v>
      </c>
      <c r="CL145" s="127">
        <f t="shared" ca="1" si="209"/>
        <v>5050.6727929695662</v>
      </c>
      <c r="CM145" s="140">
        <f t="shared" ca="1" si="210"/>
        <v>12</v>
      </c>
      <c r="CN145" s="120" t="str">
        <f t="shared" ca="1" si="211"/>
        <v>BAGUETTE 525</v>
      </c>
      <c r="CO145" s="113"/>
      <c r="CP145" s="113" t="s">
        <v>73</v>
      </c>
      <c r="CQ145" s="112">
        <f ca="1">IF(CH201&lt;&gt;1,"sd",CQ144/CQ143)</f>
        <v>4606.9282645513758</v>
      </c>
      <c r="CR145" s="115"/>
      <c r="CT145" s="117">
        <f ca="1">'ANVA-MDS Sin Fung.'!CI145+'ANVA-MDS Con Fung.'!CI145</f>
        <v>29110.049857242237</v>
      </c>
      <c r="CU145" s="113" t="s">
        <v>73</v>
      </c>
      <c r="CV145" s="112">
        <f ca="1">IF(CV160&lt;&gt;1,"sd",CV144/CV143)</f>
        <v>4512.2661347766743</v>
      </c>
    </row>
    <row r="146" spans="1:100" ht="12.75" customHeight="1" x14ac:dyDescent="0.25">
      <c r="A146" s="212">
        <v>3</v>
      </c>
      <c r="B146" s="49" t="s">
        <v>35</v>
      </c>
      <c r="C146" s="101">
        <f ca="1">CQ150</f>
        <v>104</v>
      </c>
      <c r="D146" s="102">
        <f ca="1">'ANVA-MDS Con Fung.'!CQ154</f>
        <v>38987957.132121563</v>
      </c>
      <c r="E146" s="105"/>
      <c r="F146" s="105"/>
      <c r="G146" s="105"/>
      <c r="K146" s="101">
        <f t="shared" si="212"/>
        <v>6</v>
      </c>
      <c r="L146" s="125" t="str">
        <f t="shared" ca="1" si="205"/>
        <v>370502</v>
      </c>
      <c r="M146" s="126">
        <f t="shared" ca="1" si="206"/>
        <v>5017.41355246901</v>
      </c>
      <c r="N146" s="126" t="str">
        <f t="shared" ca="1" si="207"/>
        <v>ns</v>
      </c>
      <c r="O146" s="126" t="str">
        <f t="shared" ca="1" si="207"/>
        <v>ns</v>
      </c>
      <c r="P146" s="126" t="str">
        <f t="shared" ca="1" si="207"/>
        <v>ns</v>
      </c>
      <c r="Q146" s="126" t="str">
        <f t="shared" ca="1" si="207"/>
        <v>ns</v>
      </c>
      <c r="R146" s="126" t="str">
        <f t="shared" ca="1" si="207"/>
        <v>ns</v>
      </c>
      <c r="S146" s="126" t="str">
        <f t="shared" ca="1" si="207"/>
        <v>ns</v>
      </c>
      <c r="T146" s="126" t="str">
        <f t="shared" si="207"/>
        <v/>
      </c>
      <c r="U146" s="126" t="str">
        <f t="shared" si="207"/>
        <v/>
      </c>
      <c r="V146" s="126" t="str">
        <f t="shared" si="207"/>
        <v/>
      </c>
      <c r="W146" s="126" t="str">
        <f t="shared" si="207"/>
        <v/>
      </c>
      <c r="X146" s="126" t="str">
        <f t="shared" si="207"/>
        <v/>
      </c>
      <c r="Y146" s="126" t="str">
        <f t="shared" si="207"/>
        <v/>
      </c>
      <c r="Z146" s="126" t="str">
        <f t="shared" si="207"/>
        <v/>
      </c>
      <c r="AA146" s="126" t="str">
        <f t="shared" si="207"/>
        <v/>
      </c>
      <c r="AB146" s="126" t="str">
        <f t="shared" si="207"/>
        <v/>
      </c>
      <c r="AC146" s="126" t="str">
        <f t="shared" si="207"/>
        <v/>
      </c>
      <c r="AD146" s="126" t="str">
        <f t="shared" si="200"/>
        <v/>
      </c>
      <c r="AE146" s="126" t="str">
        <f t="shared" si="200"/>
        <v/>
      </c>
      <c r="AF146" s="126" t="str">
        <f t="shared" si="200"/>
        <v/>
      </c>
      <c r="AG146" s="126" t="str">
        <f t="shared" si="200"/>
        <v/>
      </c>
      <c r="AH146" s="126" t="str">
        <f t="shared" si="200"/>
        <v/>
      </c>
      <c r="AI146" s="126" t="str">
        <f t="shared" si="200"/>
        <v/>
      </c>
      <c r="AJ146" s="126" t="str">
        <f t="shared" si="200"/>
        <v/>
      </c>
      <c r="AK146" s="126" t="str">
        <f t="shared" si="200"/>
        <v/>
      </c>
      <c r="AL146" s="126" t="str">
        <f t="shared" si="200"/>
        <v/>
      </c>
      <c r="AM146" s="126" t="str">
        <f t="shared" si="200"/>
        <v/>
      </c>
      <c r="AN146" s="126" t="str">
        <f t="shared" si="200"/>
        <v/>
      </c>
      <c r="AO146" s="126" t="str">
        <f t="shared" si="200"/>
        <v/>
      </c>
      <c r="AP146" s="126" t="str">
        <f t="shared" si="200"/>
        <v/>
      </c>
      <c r="AQ146" s="126" t="str">
        <f t="shared" si="200"/>
        <v/>
      </c>
      <c r="AR146" s="126" t="str">
        <f t="shared" si="200"/>
        <v/>
      </c>
      <c r="AS146" s="126" t="str">
        <f t="shared" si="200"/>
        <v/>
      </c>
      <c r="AT146" s="126" t="str">
        <f t="shared" si="200"/>
        <v/>
      </c>
      <c r="AU146" s="126" t="str">
        <f t="shared" si="200"/>
        <v/>
      </c>
      <c r="AV146" s="126" t="str">
        <f t="shared" si="200"/>
        <v/>
      </c>
      <c r="AW146" s="126" t="str">
        <f t="shared" si="200"/>
        <v/>
      </c>
      <c r="AX146" s="126" t="str">
        <f t="shared" ref="AX146:BU146" si="215">IF(AX$5&gt;$K146,"",IF($L146=0,"",IF($G$9&gt;$H$9,"ns",IF(ABS($M146-INDEX($CL$141:$CL$200,AX$5,1))&gt;$B$159,"s","ns"))))</f>
        <v/>
      </c>
      <c r="AY146" s="126" t="str">
        <f t="shared" si="215"/>
        <v/>
      </c>
      <c r="AZ146" s="126" t="str">
        <f t="shared" si="215"/>
        <v/>
      </c>
      <c r="BA146" s="126" t="str">
        <f t="shared" si="215"/>
        <v/>
      </c>
      <c r="BB146" s="126" t="str">
        <f t="shared" si="215"/>
        <v/>
      </c>
      <c r="BC146" s="126" t="str">
        <f t="shared" si="215"/>
        <v/>
      </c>
      <c r="BD146" s="126" t="str">
        <f t="shared" si="215"/>
        <v/>
      </c>
      <c r="BE146" s="126" t="str">
        <f t="shared" si="215"/>
        <v/>
      </c>
      <c r="BF146" s="126" t="str">
        <f t="shared" si="215"/>
        <v/>
      </c>
      <c r="BG146" s="126" t="str">
        <f t="shared" si="215"/>
        <v/>
      </c>
      <c r="BH146" s="126" t="str">
        <f t="shared" si="215"/>
        <v/>
      </c>
      <c r="BI146" s="126" t="str">
        <f t="shared" si="215"/>
        <v/>
      </c>
      <c r="BJ146" s="126" t="str">
        <f t="shared" si="215"/>
        <v/>
      </c>
      <c r="BK146" s="126" t="str">
        <f t="shared" si="215"/>
        <v/>
      </c>
      <c r="BL146" s="126" t="str">
        <f t="shared" si="215"/>
        <v/>
      </c>
      <c r="BM146" s="126" t="str">
        <f t="shared" si="215"/>
        <v/>
      </c>
      <c r="BN146" s="126" t="str">
        <f t="shared" si="215"/>
        <v/>
      </c>
      <c r="BO146" s="126" t="str">
        <f t="shared" si="215"/>
        <v/>
      </c>
      <c r="BP146" s="126" t="str">
        <f t="shared" si="215"/>
        <v/>
      </c>
      <c r="BQ146" s="126" t="str">
        <f t="shared" si="215"/>
        <v/>
      </c>
      <c r="BR146" s="126" t="str">
        <f t="shared" si="215"/>
        <v/>
      </c>
      <c r="BS146" s="126" t="str">
        <f t="shared" si="215"/>
        <v/>
      </c>
      <c r="BT146" s="126" t="str">
        <f t="shared" si="215"/>
        <v/>
      </c>
      <c r="BU146" s="126" t="str">
        <f t="shared" si="215"/>
        <v/>
      </c>
      <c r="BV146" s="194"/>
      <c r="BW146" s="194"/>
      <c r="BX146" s="194"/>
      <c r="BZ146" s="116" t="s">
        <v>267</v>
      </c>
      <c r="CA146" s="118" t="s">
        <v>94</v>
      </c>
      <c r="CB146" s="113">
        <f t="shared" si="208"/>
        <v>6</v>
      </c>
      <c r="CC146" s="116" t="str">
        <f t="shared" ca="1" si="201"/>
        <v>ACA 607</v>
      </c>
      <c r="CD146" s="117">
        <f t="shared" ca="1" si="213"/>
        <v>4900.130133354618</v>
      </c>
      <c r="CE146" s="117">
        <f t="shared" ca="1" si="202"/>
        <v>4444.3159795630727</v>
      </c>
      <c r="CF146" s="117">
        <f t="shared" ca="1" si="202"/>
        <v>3692.2224875642114</v>
      </c>
      <c r="CG146" s="117">
        <f t="shared" ca="1" si="202"/>
        <v>0</v>
      </c>
      <c r="CH146" s="117">
        <f t="shared" ca="1" si="203"/>
        <v>3</v>
      </c>
      <c r="CI146" s="117">
        <f t="shared" ca="1" si="204"/>
        <v>13036.668600481902</v>
      </c>
      <c r="CJ146" s="127" cm="1">
        <f t="array" aca="1" ref="CJ146" ca="1">IFERROR(AVERAGE(IF(CD146:CG146&gt;1,CD146:CG146)),0)</f>
        <v>4345.556200160634</v>
      </c>
      <c r="CK146" s="127">
        <f ca="1">CJ146+(COUNTIFS($CJ$141:$CJ146,CJ146)-1)*0.00001</f>
        <v>4345.556200160634</v>
      </c>
      <c r="CL146" s="127">
        <f t="shared" ca="1" si="209"/>
        <v>5017.41355246901</v>
      </c>
      <c r="CM146" s="140">
        <f t="shared" ca="1" si="210"/>
        <v>2</v>
      </c>
      <c r="CN146" s="120" t="str">
        <f t="shared" ca="1" si="211"/>
        <v>370502</v>
      </c>
      <c r="CO146" s="113"/>
      <c r="CP146" s="113" t="s">
        <v>74</v>
      </c>
      <c r="CQ146" s="112">
        <f ca="1">IF(CH201&lt;&gt;1,"sd",CQ144^2/CQ143)</f>
        <v>2228497743.6458468</v>
      </c>
      <c r="CR146" s="115"/>
      <c r="CT146" s="117">
        <f ca="1">'ANVA-MDS Sin Fung.'!CI146+'ANVA-MDS Con Fung.'!CI146</f>
        <v>25665.342047467169</v>
      </c>
      <c r="CU146" s="113" t="s">
        <v>74</v>
      </c>
      <c r="CV146" s="112">
        <f ca="1">IF(CV160&lt;&gt;1,"sd",CV144^2/CV143)</f>
        <v>4275714590.9210095</v>
      </c>
    </row>
    <row r="147" spans="1:100" ht="12.75" customHeight="1" x14ac:dyDescent="0.25">
      <c r="A147" s="212">
        <v>3</v>
      </c>
      <c r="B147" s="2" t="s">
        <v>234</v>
      </c>
      <c r="K147" s="101">
        <f t="shared" si="212"/>
        <v>7</v>
      </c>
      <c r="L147" s="125" t="str">
        <f t="shared" ca="1" si="205"/>
        <v>BUCK PRETAL</v>
      </c>
      <c r="M147" s="126">
        <f t="shared" ca="1" si="206"/>
        <v>5009.3515986291141</v>
      </c>
      <c r="N147" s="126" t="str">
        <f t="shared" ca="1" si="207"/>
        <v>ns</v>
      </c>
      <c r="O147" s="126" t="str">
        <f t="shared" ca="1" si="207"/>
        <v>ns</v>
      </c>
      <c r="P147" s="126" t="str">
        <f t="shared" ca="1" si="207"/>
        <v>ns</v>
      </c>
      <c r="Q147" s="126" t="str">
        <f t="shared" ca="1" si="207"/>
        <v>ns</v>
      </c>
      <c r="R147" s="126" t="str">
        <f t="shared" ca="1" si="207"/>
        <v>ns</v>
      </c>
      <c r="S147" s="126" t="str">
        <f t="shared" ca="1" si="207"/>
        <v>ns</v>
      </c>
      <c r="T147" s="126" t="str">
        <f t="shared" ca="1" si="207"/>
        <v>ns</v>
      </c>
      <c r="U147" s="126" t="str">
        <f t="shared" si="207"/>
        <v/>
      </c>
      <c r="V147" s="126" t="str">
        <f t="shared" si="207"/>
        <v/>
      </c>
      <c r="W147" s="126" t="str">
        <f t="shared" si="207"/>
        <v/>
      </c>
      <c r="X147" s="126" t="str">
        <f t="shared" si="207"/>
        <v/>
      </c>
      <c r="Y147" s="126" t="str">
        <f t="shared" si="207"/>
        <v/>
      </c>
      <c r="Z147" s="126" t="str">
        <f t="shared" si="207"/>
        <v/>
      </c>
      <c r="AA147" s="126" t="str">
        <f t="shared" si="207"/>
        <v/>
      </c>
      <c r="AB147" s="126" t="str">
        <f t="shared" si="207"/>
        <v/>
      </c>
      <c r="AC147" s="126" t="str">
        <f t="shared" si="207"/>
        <v/>
      </c>
      <c r="AD147" s="126" t="str">
        <f t="shared" ref="AD147:BU152" si="216">IF(AD$5&gt;$K147,"",IF($L147=0,"",IF($G$9&gt;$H$9,"ns",IF(ABS($M147-INDEX($CL$141:$CL$200,AD$5,1))&gt;$B$159,"s","ns"))))</f>
        <v/>
      </c>
      <c r="AE147" s="126" t="str">
        <f t="shared" si="216"/>
        <v/>
      </c>
      <c r="AF147" s="126" t="str">
        <f t="shared" si="216"/>
        <v/>
      </c>
      <c r="AG147" s="126" t="str">
        <f t="shared" si="216"/>
        <v/>
      </c>
      <c r="AH147" s="126" t="str">
        <f t="shared" si="216"/>
        <v/>
      </c>
      <c r="AI147" s="126" t="str">
        <f t="shared" si="216"/>
        <v/>
      </c>
      <c r="AJ147" s="126" t="str">
        <f t="shared" si="216"/>
        <v/>
      </c>
      <c r="AK147" s="126" t="str">
        <f t="shared" si="216"/>
        <v/>
      </c>
      <c r="AL147" s="126" t="str">
        <f t="shared" si="216"/>
        <v/>
      </c>
      <c r="AM147" s="126" t="str">
        <f t="shared" si="216"/>
        <v/>
      </c>
      <c r="AN147" s="126" t="str">
        <f t="shared" si="216"/>
        <v/>
      </c>
      <c r="AO147" s="126" t="str">
        <f t="shared" si="216"/>
        <v/>
      </c>
      <c r="AP147" s="126" t="str">
        <f t="shared" si="216"/>
        <v/>
      </c>
      <c r="AQ147" s="126" t="str">
        <f t="shared" si="216"/>
        <v/>
      </c>
      <c r="AR147" s="126" t="str">
        <f t="shared" si="216"/>
        <v/>
      </c>
      <c r="AS147" s="126" t="str">
        <f t="shared" si="216"/>
        <v/>
      </c>
      <c r="AT147" s="126" t="str">
        <f t="shared" si="216"/>
        <v/>
      </c>
      <c r="AU147" s="126" t="str">
        <f t="shared" si="216"/>
        <v/>
      </c>
      <c r="AV147" s="126" t="str">
        <f t="shared" si="216"/>
        <v/>
      </c>
      <c r="AW147" s="126" t="str">
        <f t="shared" si="216"/>
        <v/>
      </c>
      <c r="AX147" s="126" t="str">
        <f t="shared" si="216"/>
        <v/>
      </c>
      <c r="AY147" s="126" t="str">
        <f t="shared" si="216"/>
        <v/>
      </c>
      <c r="AZ147" s="126" t="str">
        <f t="shared" si="216"/>
        <v/>
      </c>
      <c r="BA147" s="126" t="str">
        <f t="shared" si="216"/>
        <v/>
      </c>
      <c r="BB147" s="126" t="str">
        <f t="shared" si="216"/>
        <v/>
      </c>
      <c r="BC147" s="126" t="str">
        <f t="shared" si="216"/>
        <v/>
      </c>
      <c r="BD147" s="126" t="str">
        <f t="shared" si="216"/>
        <v/>
      </c>
      <c r="BE147" s="126" t="str">
        <f t="shared" si="216"/>
        <v/>
      </c>
      <c r="BF147" s="126" t="str">
        <f t="shared" si="216"/>
        <v/>
      </c>
      <c r="BG147" s="126" t="str">
        <f t="shared" si="216"/>
        <v/>
      </c>
      <c r="BH147" s="126" t="str">
        <f t="shared" si="216"/>
        <v/>
      </c>
      <c r="BI147" s="126" t="str">
        <f t="shared" si="216"/>
        <v/>
      </c>
      <c r="BJ147" s="126" t="str">
        <f t="shared" si="216"/>
        <v/>
      </c>
      <c r="BK147" s="126" t="str">
        <f t="shared" si="216"/>
        <v/>
      </c>
      <c r="BL147" s="126" t="str">
        <f t="shared" si="216"/>
        <v/>
      </c>
      <c r="BM147" s="126" t="str">
        <f t="shared" si="216"/>
        <v/>
      </c>
      <c r="BN147" s="126" t="str">
        <f t="shared" si="216"/>
        <v/>
      </c>
      <c r="BO147" s="126" t="str">
        <f t="shared" si="216"/>
        <v/>
      </c>
      <c r="BP147" s="126" t="str">
        <f t="shared" si="216"/>
        <v/>
      </c>
      <c r="BQ147" s="126" t="str">
        <f t="shared" si="216"/>
        <v/>
      </c>
      <c r="BR147" s="126" t="str">
        <f t="shared" si="216"/>
        <v/>
      </c>
      <c r="BS147" s="126" t="str">
        <f t="shared" si="216"/>
        <v/>
      </c>
      <c r="BT147" s="126" t="str">
        <f t="shared" si="216"/>
        <v/>
      </c>
      <c r="BU147" s="126" t="str">
        <f t="shared" si="216"/>
        <v/>
      </c>
      <c r="BV147" s="194"/>
      <c r="BW147" s="194"/>
      <c r="BX147" s="194"/>
      <c r="BZ147" s="116" t="s">
        <v>267</v>
      </c>
      <c r="CA147" s="118" t="s">
        <v>94</v>
      </c>
      <c r="CB147" s="113">
        <f t="shared" si="208"/>
        <v>7</v>
      </c>
      <c r="CC147" s="116" t="str">
        <f t="shared" ca="1" si="201"/>
        <v>ACA 917</v>
      </c>
      <c r="CD147" s="117">
        <f t="shared" ca="1" si="213"/>
        <v>5403.6478660086268</v>
      </c>
      <c r="CE147" s="117">
        <f t="shared" ca="1" si="202"/>
        <v>4968.4228513703347</v>
      </c>
      <c r="CF147" s="117">
        <f t="shared" ca="1" si="202"/>
        <v>5384.0607894426194</v>
      </c>
      <c r="CG147" s="117">
        <f t="shared" ca="1" si="202"/>
        <v>0</v>
      </c>
      <c r="CH147" s="117">
        <f t="shared" ca="1" si="203"/>
        <v>3</v>
      </c>
      <c r="CI147" s="117">
        <f t="shared" ca="1" si="204"/>
        <v>15756.131506821581</v>
      </c>
      <c r="CJ147" s="127" cm="1">
        <f t="array" aca="1" ref="CJ147" ca="1">IFERROR(AVERAGE(IF(CD147:CG147&gt;1,CD147:CG147)),0)</f>
        <v>5252.0438356071936</v>
      </c>
      <c r="CK147" s="127">
        <f ca="1">CJ147+(COUNTIFS($CJ$141:$CJ147,CJ147)-1)*0.00001</f>
        <v>5252.0438356071936</v>
      </c>
      <c r="CL147" s="127">
        <f t="shared" ca="1" si="209"/>
        <v>5009.3515986291141</v>
      </c>
      <c r="CM147" s="140">
        <f t="shared" ca="1" si="210"/>
        <v>17</v>
      </c>
      <c r="CN147" s="120" t="str">
        <f t="shared" ca="1" si="211"/>
        <v>BUCK PRETAL</v>
      </c>
      <c r="CO147" s="113"/>
      <c r="CP147" s="113" t="s">
        <v>75</v>
      </c>
      <c r="CQ147" s="122">
        <f ca="1">IF(CH201&lt;&gt;1,"sd",CQ141-1)</f>
        <v>34</v>
      </c>
      <c r="CR147" s="115"/>
      <c r="CT147" s="117">
        <f ca="1">'ANVA-MDS Sin Fung.'!CI147+'ANVA-MDS Con Fung.'!CI147</f>
        <v>29378.977597288562</v>
      </c>
      <c r="CU147" s="113" t="s">
        <v>75</v>
      </c>
      <c r="CV147" s="122">
        <f ca="1">IF(CV160&lt;&gt;1,"sd",CV141-1)</f>
        <v>34</v>
      </c>
    </row>
    <row r="148" spans="1:100" ht="12.75" customHeight="1" x14ac:dyDescent="0.25">
      <c r="A148" s="212">
        <v>3</v>
      </c>
      <c r="B148" s="3"/>
      <c r="K148" s="101">
        <f t="shared" si="212"/>
        <v>8</v>
      </c>
      <c r="L148" s="125" t="str">
        <f t="shared" ca="1" si="205"/>
        <v>KLEIN LEYENDA</v>
      </c>
      <c r="M148" s="126">
        <f t="shared" ca="1" si="206"/>
        <v>4983.9160912371863</v>
      </c>
      <c r="N148" s="126" t="str">
        <f t="shared" ca="1" si="207"/>
        <v>ns</v>
      </c>
      <c r="O148" s="126" t="str">
        <f t="shared" ca="1" si="207"/>
        <v>ns</v>
      </c>
      <c r="P148" s="126" t="str">
        <f t="shared" ca="1" si="207"/>
        <v>ns</v>
      </c>
      <c r="Q148" s="126" t="str">
        <f t="shared" ca="1" si="207"/>
        <v>ns</v>
      </c>
      <c r="R148" s="126" t="str">
        <f t="shared" ca="1" si="207"/>
        <v>ns</v>
      </c>
      <c r="S148" s="126" t="str">
        <f t="shared" ca="1" si="207"/>
        <v>ns</v>
      </c>
      <c r="T148" s="126" t="str">
        <f t="shared" ca="1" si="207"/>
        <v>ns</v>
      </c>
      <c r="U148" s="126" t="str">
        <f t="shared" ca="1" si="207"/>
        <v>ns</v>
      </c>
      <c r="V148" s="126" t="str">
        <f t="shared" si="207"/>
        <v/>
      </c>
      <c r="W148" s="126" t="str">
        <f t="shared" si="207"/>
        <v/>
      </c>
      <c r="X148" s="126" t="str">
        <f t="shared" si="207"/>
        <v/>
      </c>
      <c r="Y148" s="126" t="str">
        <f t="shared" si="207"/>
        <v/>
      </c>
      <c r="Z148" s="126" t="str">
        <f t="shared" si="207"/>
        <v/>
      </c>
      <c r="AA148" s="126" t="str">
        <f t="shared" si="207"/>
        <v/>
      </c>
      <c r="AB148" s="126" t="str">
        <f t="shared" si="207"/>
        <v/>
      </c>
      <c r="AC148" s="126" t="str">
        <f t="shared" si="207"/>
        <v/>
      </c>
      <c r="AD148" s="126" t="str">
        <f t="shared" si="216"/>
        <v/>
      </c>
      <c r="AE148" s="126" t="str">
        <f t="shared" si="216"/>
        <v/>
      </c>
      <c r="AF148" s="126" t="str">
        <f t="shared" si="216"/>
        <v/>
      </c>
      <c r="AG148" s="126" t="str">
        <f t="shared" si="216"/>
        <v/>
      </c>
      <c r="AH148" s="126" t="str">
        <f t="shared" si="216"/>
        <v/>
      </c>
      <c r="AI148" s="126" t="str">
        <f t="shared" si="216"/>
        <v/>
      </c>
      <c r="AJ148" s="126" t="str">
        <f t="shared" si="216"/>
        <v/>
      </c>
      <c r="AK148" s="126" t="str">
        <f t="shared" si="216"/>
        <v/>
      </c>
      <c r="AL148" s="126" t="str">
        <f t="shared" si="216"/>
        <v/>
      </c>
      <c r="AM148" s="126" t="str">
        <f t="shared" si="216"/>
        <v/>
      </c>
      <c r="AN148" s="126" t="str">
        <f t="shared" si="216"/>
        <v/>
      </c>
      <c r="AO148" s="126" t="str">
        <f t="shared" si="216"/>
        <v/>
      </c>
      <c r="AP148" s="126" t="str">
        <f t="shared" si="216"/>
        <v/>
      </c>
      <c r="AQ148" s="126" t="str">
        <f t="shared" si="216"/>
        <v/>
      </c>
      <c r="AR148" s="126" t="str">
        <f t="shared" si="216"/>
        <v/>
      </c>
      <c r="AS148" s="126" t="str">
        <f t="shared" si="216"/>
        <v/>
      </c>
      <c r="AT148" s="126" t="str">
        <f t="shared" si="216"/>
        <v/>
      </c>
      <c r="AU148" s="126" t="str">
        <f t="shared" si="216"/>
        <v/>
      </c>
      <c r="AV148" s="126" t="str">
        <f t="shared" si="216"/>
        <v/>
      </c>
      <c r="AW148" s="126" t="str">
        <f t="shared" si="216"/>
        <v/>
      </c>
      <c r="AX148" s="126" t="str">
        <f t="shared" si="216"/>
        <v/>
      </c>
      <c r="AY148" s="126" t="str">
        <f t="shared" si="216"/>
        <v/>
      </c>
      <c r="AZ148" s="126" t="str">
        <f t="shared" si="216"/>
        <v/>
      </c>
      <c r="BA148" s="126" t="str">
        <f t="shared" si="216"/>
        <v/>
      </c>
      <c r="BB148" s="126" t="str">
        <f t="shared" si="216"/>
        <v/>
      </c>
      <c r="BC148" s="126" t="str">
        <f t="shared" si="216"/>
        <v/>
      </c>
      <c r="BD148" s="126" t="str">
        <f t="shared" si="216"/>
        <v/>
      </c>
      <c r="BE148" s="126" t="str">
        <f t="shared" si="216"/>
        <v/>
      </c>
      <c r="BF148" s="126" t="str">
        <f t="shared" si="216"/>
        <v/>
      </c>
      <c r="BG148" s="126" t="str">
        <f t="shared" si="216"/>
        <v/>
      </c>
      <c r="BH148" s="126" t="str">
        <f t="shared" si="216"/>
        <v/>
      </c>
      <c r="BI148" s="126" t="str">
        <f t="shared" si="216"/>
        <v/>
      </c>
      <c r="BJ148" s="126" t="str">
        <f t="shared" si="216"/>
        <v/>
      </c>
      <c r="BK148" s="126" t="str">
        <f t="shared" si="216"/>
        <v/>
      </c>
      <c r="BL148" s="126" t="str">
        <f t="shared" si="216"/>
        <v/>
      </c>
      <c r="BM148" s="126" t="str">
        <f t="shared" si="216"/>
        <v/>
      </c>
      <c r="BN148" s="126" t="str">
        <f t="shared" si="216"/>
        <v/>
      </c>
      <c r="BO148" s="126" t="str">
        <f t="shared" si="216"/>
        <v/>
      </c>
      <c r="BP148" s="126" t="str">
        <f t="shared" si="216"/>
        <v/>
      </c>
      <c r="BQ148" s="126" t="str">
        <f t="shared" si="216"/>
        <v/>
      </c>
      <c r="BR148" s="126" t="str">
        <f t="shared" si="216"/>
        <v/>
      </c>
      <c r="BS148" s="126" t="str">
        <f t="shared" si="216"/>
        <v/>
      </c>
      <c r="BT148" s="126" t="str">
        <f t="shared" si="216"/>
        <v/>
      </c>
      <c r="BU148" s="126" t="str">
        <f t="shared" si="216"/>
        <v/>
      </c>
      <c r="BV148" s="194"/>
      <c r="BW148" s="194"/>
      <c r="BX148" s="194"/>
      <c r="BZ148" s="116" t="s">
        <v>267</v>
      </c>
      <c r="CA148" s="118" t="s">
        <v>94</v>
      </c>
      <c r="CB148" s="113">
        <f t="shared" si="208"/>
        <v>8</v>
      </c>
      <c r="CC148" s="116" t="str">
        <f t="shared" ca="1" si="201"/>
        <v>ACA 921</v>
      </c>
      <c r="CD148" s="117">
        <f t="shared" ca="1" si="213"/>
        <v>4497.5239592316439</v>
      </c>
      <c r="CE148" s="117">
        <f t="shared" ca="1" si="202"/>
        <v>4937.251218889558</v>
      </c>
      <c r="CF148" s="117">
        <f t="shared" ca="1" si="202"/>
        <v>4460.4259317250526</v>
      </c>
      <c r="CG148" s="117">
        <f t="shared" ca="1" si="202"/>
        <v>0</v>
      </c>
      <c r="CH148" s="117">
        <f t="shared" ca="1" si="203"/>
        <v>3</v>
      </c>
      <c r="CI148" s="117">
        <f t="shared" ca="1" si="204"/>
        <v>13895.201109846255</v>
      </c>
      <c r="CJ148" s="127" cm="1">
        <f t="array" aca="1" ref="CJ148" ca="1">IFERROR(AVERAGE(IF(CD148:CG148&gt;1,CD148:CG148)),0)</f>
        <v>4631.7337032820851</v>
      </c>
      <c r="CK148" s="127">
        <f ca="1">CJ148+(COUNTIFS($CJ$141:$CJ148,CJ148)-1)*0.00001</f>
        <v>4631.7337032820851</v>
      </c>
      <c r="CL148" s="127">
        <f t="shared" ca="1" si="209"/>
        <v>4983.9160912371863</v>
      </c>
      <c r="CM148" s="140">
        <f t="shared" ca="1" si="210"/>
        <v>24</v>
      </c>
      <c r="CN148" s="120" t="str">
        <f t="shared" ca="1" si="211"/>
        <v>KLEIN LEYENDA</v>
      </c>
      <c r="CO148" s="113"/>
      <c r="CP148" s="113" t="s">
        <v>76</v>
      </c>
      <c r="CQ148" s="122">
        <f ca="1">IF(CH201&lt;&gt;1,"sd",CQ142-1)</f>
        <v>2</v>
      </c>
      <c r="CR148" s="115"/>
      <c r="CT148" s="117">
        <f ca="1">'ANVA-MDS Sin Fung.'!CI148+'ANVA-MDS Con Fung.'!CI148</f>
        <v>25776.92447637306</v>
      </c>
      <c r="CU148" s="113" t="s">
        <v>76</v>
      </c>
      <c r="CV148" s="122">
        <f ca="1">IF(CV160&lt;&gt;1,"sd",(CV142-1)*CV154)</f>
        <v>4</v>
      </c>
    </row>
    <row r="149" spans="1:100" ht="12.75" customHeight="1" x14ac:dyDescent="0.25">
      <c r="A149" s="212">
        <v>3</v>
      </c>
      <c r="K149" s="101">
        <f t="shared" si="212"/>
        <v>9</v>
      </c>
      <c r="L149" s="125" t="str">
        <f t="shared" ca="1" si="205"/>
        <v>BUCK AIMARÁ</v>
      </c>
      <c r="M149" s="126">
        <f t="shared" ca="1" si="206"/>
        <v>4982.1622692463707</v>
      </c>
      <c r="N149" s="126" t="str">
        <f t="shared" ca="1" si="207"/>
        <v>ns</v>
      </c>
      <c r="O149" s="126" t="str">
        <f t="shared" ca="1" si="207"/>
        <v>ns</v>
      </c>
      <c r="P149" s="126" t="str">
        <f t="shared" ca="1" si="207"/>
        <v>ns</v>
      </c>
      <c r="Q149" s="126" t="str">
        <f t="shared" ca="1" si="207"/>
        <v>ns</v>
      </c>
      <c r="R149" s="126" t="str">
        <f t="shared" ca="1" si="207"/>
        <v>ns</v>
      </c>
      <c r="S149" s="126" t="str">
        <f t="shared" ca="1" si="207"/>
        <v>ns</v>
      </c>
      <c r="T149" s="126" t="str">
        <f t="shared" ca="1" si="207"/>
        <v>ns</v>
      </c>
      <c r="U149" s="126" t="str">
        <f t="shared" ca="1" si="207"/>
        <v>ns</v>
      </c>
      <c r="V149" s="126" t="str">
        <f t="shared" ca="1" si="207"/>
        <v>ns</v>
      </c>
      <c r="W149" s="126" t="str">
        <f t="shared" si="207"/>
        <v/>
      </c>
      <c r="X149" s="126" t="str">
        <f t="shared" si="207"/>
        <v/>
      </c>
      <c r="Y149" s="126" t="str">
        <f t="shared" si="207"/>
        <v/>
      </c>
      <c r="Z149" s="126" t="str">
        <f t="shared" si="207"/>
        <v/>
      </c>
      <c r="AA149" s="126" t="str">
        <f t="shared" si="207"/>
        <v/>
      </c>
      <c r="AB149" s="126" t="str">
        <f t="shared" si="207"/>
        <v/>
      </c>
      <c r="AC149" s="126" t="str">
        <f t="shared" si="207"/>
        <v/>
      </c>
      <c r="AD149" s="126" t="str">
        <f t="shared" si="216"/>
        <v/>
      </c>
      <c r="AE149" s="126" t="str">
        <f t="shared" si="216"/>
        <v/>
      </c>
      <c r="AF149" s="126" t="str">
        <f t="shared" si="216"/>
        <v/>
      </c>
      <c r="AG149" s="126" t="str">
        <f t="shared" si="216"/>
        <v/>
      </c>
      <c r="AH149" s="126" t="str">
        <f t="shared" si="216"/>
        <v/>
      </c>
      <c r="AI149" s="126" t="str">
        <f t="shared" si="216"/>
        <v/>
      </c>
      <c r="AJ149" s="126" t="str">
        <f t="shared" si="216"/>
        <v/>
      </c>
      <c r="AK149" s="126" t="str">
        <f t="shared" si="216"/>
        <v/>
      </c>
      <c r="AL149" s="126" t="str">
        <f t="shared" si="216"/>
        <v/>
      </c>
      <c r="AM149" s="126" t="str">
        <f t="shared" si="216"/>
        <v/>
      </c>
      <c r="AN149" s="126" t="str">
        <f t="shared" si="216"/>
        <v/>
      </c>
      <c r="AO149" s="126" t="str">
        <f t="shared" si="216"/>
        <v/>
      </c>
      <c r="AP149" s="126" t="str">
        <f t="shared" si="216"/>
        <v/>
      </c>
      <c r="AQ149" s="126" t="str">
        <f t="shared" si="216"/>
        <v/>
      </c>
      <c r="AR149" s="126" t="str">
        <f t="shared" si="216"/>
        <v/>
      </c>
      <c r="AS149" s="126" t="str">
        <f t="shared" si="216"/>
        <v/>
      </c>
      <c r="AT149" s="126" t="str">
        <f t="shared" si="216"/>
        <v/>
      </c>
      <c r="AU149" s="126" t="str">
        <f t="shared" si="216"/>
        <v/>
      </c>
      <c r="AV149" s="126" t="str">
        <f t="shared" si="216"/>
        <v/>
      </c>
      <c r="AW149" s="126" t="str">
        <f t="shared" si="216"/>
        <v/>
      </c>
      <c r="AX149" s="126" t="str">
        <f t="shared" si="216"/>
        <v/>
      </c>
      <c r="AY149" s="126" t="str">
        <f t="shared" si="216"/>
        <v/>
      </c>
      <c r="AZ149" s="126" t="str">
        <f t="shared" si="216"/>
        <v/>
      </c>
      <c r="BA149" s="126" t="str">
        <f t="shared" si="216"/>
        <v/>
      </c>
      <c r="BB149" s="126" t="str">
        <f t="shared" si="216"/>
        <v/>
      </c>
      <c r="BC149" s="126" t="str">
        <f t="shared" si="216"/>
        <v/>
      </c>
      <c r="BD149" s="126" t="str">
        <f t="shared" si="216"/>
        <v/>
      </c>
      <c r="BE149" s="126" t="str">
        <f t="shared" si="216"/>
        <v/>
      </c>
      <c r="BF149" s="126" t="str">
        <f t="shared" si="216"/>
        <v/>
      </c>
      <c r="BG149" s="126" t="str">
        <f t="shared" si="216"/>
        <v/>
      </c>
      <c r="BH149" s="126" t="str">
        <f t="shared" si="216"/>
        <v/>
      </c>
      <c r="BI149" s="126" t="str">
        <f t="shared" si="216"/>
        <v/>
      </c>
      <c r="BJ149" s="126" t="str">
        <f t="shared" si="216"/>
        <v/>
      </c>
      <c r="BK149" s="126" t="str">
        <f t="shared" si="216"/>
        <v/>
      </c>
      <c r="BL149" s="126" t="str">
        <f t="shared" si="216"/>
        <v/>
      </c>
      <c r="BM149" s="126" t="str">
        <f t="shared" si="216"/>
        <v/>
      </c>
      <c r="BN149" s="126" t="str">
        <f t="shared" si="216"/>
        <v/>
      </c>
      <c r="BO149" s="126" t="str">
        <f t="shared" si="216"/>
        <v/>
      </c>
      <c r="BP149" s="126" t="str">
        <f t="shared" si="216"/>
        <v/>
      </c>
      <c r="BQ149" s="126" t="str">
        <f t="shared" si="216"/>
        <v/>
      </c>
      <c r="BR149" s="126" t="str">
        <f t="shared" si="216"/>
        <v/>
      </c>
      <c r="BS149" s="126" t="str">
        <f t="shared" si="216"/>
        <v/>
      </c>
      <c r="BT149" s="126" t="str">
        <f t="shared" si="216"/>
        <v/>
      </c>
      <c r="BU149" s="126" t="str">
        <f t="shared" si="216"/>
        <v/>
      </c>
      <c r="BV149" s="194"/>
      <c r="BW149" s="194"/>
      <c r="BX149" s="194"/>
      <c r="BZ149" s="116" t="s">
        <v>267</v>
      </c>
      <c r="CA149" s="118" t="s">
        <v>94</v>
      </c>
      <c r="CB149" s="113">
        <f t="shared" si="208"/>
        <v>9</v>
      </c>
      <c r="CC149" s="116" t="str">
        <f t="shared" ca="1" si="201"/>
        <v>ÁLAMO</v>
      </c>
      <c r="CD149" s="117">
        <f t="shared" ca="1" si="213"/>
        <v>4932.4869809995598</v>
      </c>
      <c r="CE149" s="117">
        <f t="shared" ca="1" si="202"/>
        <v>5128.9383344875605</v>
      </c>
      <c r="CF149" s="117">
        <f t="shared" ca="1" si="202"/>
        <v>4657.7278032333361</v>
      </c>
      <c r="CG149" s="117">
        <f t="shared" ca="1" si="202"/>
        <v>0</v>
      </c>
      <c r="CH149" s="117">
        <f t="shared" ca="1" si="203"/>
        <v>3</v>
      </c>
      <c r="CI149" s="117">
        <f t="shared" ca="1" si="204"/>
        <v>14719.153118720456</v>
      </c>
      <c r="CJ149" s="127" cm="1">
        <f t="array" aca="1" ref="CJ149" ca="1">IFERROR(AVERAGE(IF(CD149:CG149&gt;1,CD149:CG149)),0)</f>
        <v>4906.3843729068185</v>
      </c>
      <c r="CK149" s="127">
        <f ca="1">CJ149+(COUNTIFS($CJ$141:$CJ149,CJ149)-1)*0.00001</f>
        <v>4906.3843729068185</v>
      </c>
      <c r="CL149" s="127">
        <f t="shared" ca="1" si="209"/>
        <v>4982.1622692463707</v>
      </c>
      <c r="CM149" s="140">
        <f t="shared" ca="1" si="210"/>
        <v>13</v>
      </c>
      <c r="CN149" s="120" t="str">
        <f t="shared" ca="1" si="211"/>
        <v>BUCK AIMARÁ</v>
      </c>
      <c r="CO149" s="113"/>
      <c r="CP149" s="113" t="s">
        <v>77</v>
      </c>
      <c r="CQ149" s="112">
        <f ca="1">IF(CH201&lt;&gt;1,"sd",CQ147*CQ148)</f>
        <v>68</v>
      </c>
      <c r="CR149" s="115"/>
      <c r="CT149" s="117">
        <f ca="1">'ANVA-MDS Sin Fung.'!CI149+'ANVA-MDS Con Fung.'!CI149</f>
        <v>27069.531236910676</v>
      </c>
      <c r="CU149" s="113" t="s">
        <v>77</v>
      </c>
      <c r="CV149" s="140">
        <f ca="1">IF(CV160&lt;&gt;1,"sd",CV148*CV147)</f>
        <v>136</v>
      </c>
    </row>
    <row r="150" spans="1:100" ht="12.75" customHeight="1" x14ac:dyDescent="0.25">
      <c r="A150" s="212">
        <v>3</v>
      </c>
      <c r="B150" s="2" t="s">
        <v>275</v>
      </c>
      <c r="K150" s="101">
        <f t="shared" si="212"/>
        <v>10</v>
      </c>
      <c r="L150" s="125" t="str">
        <f t="shared" ca="1" si="205"/>
        <v>FD20WW0506 (HB4)</v>
      </c>
      <c r="M150" s="126">
        <f t="shared" ca="1" si="206"/>
        <v>4975.7466441996085</v>
      </c>
      <c r="N150" s="126" t="str">
        <f t="shared" ca="1" si="207"/>
        <v>ns</v>
      </c>
      <c r="O150" s="126" t="str">
        <f t="shared" ca="1" si="207"/>
        <v>ns</v>
      </c>
      <c r="P150" s="126" t="str">
        <f t="shared" ca="1" si="207"/>
        <v>ns</v>
      </c>
      <c r="Q150" s="126" t="str">
        <f t="shared" ca="1" si="207"/>
        <v>ns</v>
      </c>
      <c r="R150" s="126" t="str">
        <f t="shared" ca="1" si="207"/>
        <v>ns</v>
      </c>
      <c r="S150" s="126" t="str">
        <f t="shared" ca="1" si="207"/>
        <v>ns</v>
      </c>
      <c r="T150" s="126" t="str">
        <f t="shared" ca="1" si="207"/>
        <v>ns</v>
      </c>
      <c r="U150" s="126" t="str">
        <f t="shared" ca="1" si="207"/>
        <v>ns</v>
      </c>
      <c r="V150" s="126" t="str">
        <f t="shared" ca="1" si="207"/>
        <v>ns</v>
      </c>
      <c r="W150" s="126" t="str">
        <f t="shared" ca="1" si="207"/>
        <v>ns</v>
      </c>
      <c r="X150" s="126" t="str">
        <f t="shared" si="207"/>
        <v/>
      </c>
      <c r="Y150" s="126" t="str">
        <f t="shared" si="207"/>
        <v/>
      </c>
      <c r="Z150" s="126" t="str">
        <f t="shared" si="207"/>
        <v/>
      </c>
      <c r="AA150" s="126" t="str">
        <f t="shared" si="207"/>
        <v/>
      </c>
      <c r="AB150" s="126" t="str">
        <f t="shared" si="207"/>
        <v/>
      </c>
      <c r="AC150" s="126" t="str">
        <f t="shared" si="207"/>
        <v/>
      </c>
      <c r="AD150" s="126" t="str">
        <f t="shared" si="216"/>
        <v/>
      </c>
      <c r="AE150" s="126" t="str">
        <f t="shared" si="216"/>
        <v/>
      </c>
      <c r="AF150" s="126" t="str">
        <f t="shared" si="216"/>
        <v/>
      </c>
      <c r="AG150" s="126" t="str">
        <f t="shared" si="216"/>
        <v/>
      </c>
      <c r="AH150" s="126" t="str">
        <f t="shared" si="216"/>
        <v/>
      </c>
      <c r="AI150" s="126" t="str">
        <f t="shared" si="216"/>
        <v/>
      </c>
      <c r="AJ150" s="126" t="str">
        <f t="shared" si="216"/>
        <v/>
      </c>
      <c r="AK150" s="126" t="str">
        <f t="shared" si="216"/>
        <v/>
      </c>
      <c r="AL150" s="126" t="str">
        <f t="shared" si="216"/>
        <v/>
      </c>
      <c r="AM150" s="126" t="str">
        <f t="shared" si="216"/>
        <v/>
      </c>
      <c r="AN150" s="126" t="str">
        <f t="shared" si="216"/>
        <v/>
      </c>
      <c r="AO150" s="126" t="str">
        <f t="shared" si="216"/>
        <v/>
      </c>
      <c r="AP150" s="126" t="str">
        <f t="shared" si="216"/>
        <v/>
      </c>
      <c r="AQ150" s="126" t="str">
        <f t="shared" si="216"/>
        <v/>
      </c>
      <c r="AR150" s="126" t="str">
        <f t="shared" si="216"/>
        <v/>
      </c>
      <c r="AS150" s="126" t="str">
        <f t="shared" si="216"/>
        <v/>
      </c>
      <c r="AT150" s="126" t="str">
        <f t="shared" si="216"/>
        <v/>
      </c>
      <c r="AU150" s="126" t="str">
        <f t="shared" si="216"/>
        <v/>
      </c>
      <c r="AV150" s="126" t="str">
        <f t="shared" si="216"/>
        <v/>
      </c>
      <c r="AW150" s="126" t="str">
        <f t="shared" si="216"/>
        <v/>
      </c>
      <c r="AX150" s="126" t="str">
        <f t="shared" si="216"/>
        <v/>
      </c>
      <c r="AY150" s="126" t="str">
        <f t="shared" si="216"/>
        <v/>
      </c>
      <c r="AZ150" s="126" t="str">
        <f t="shared" si="216"/>
        <v/>
      </c>
      <c r="BA150" s="126" t="str">
        <f t="shared" si="216"/>
        <v/>
      </c>
      <c r="BB150" s="126" t="str">
        <f t="shared" si="216"/>
        <v/>
      </c>
      <c r="BC150" s="126" t="str">
        <f t="shared" si="216"/>
        <v/>
      </c>
      <c r="BD150" s="126" t="str">
        <f t="shared" si="216"/>
        <v/>
      </c>
      <c r="BE150" s="126" t="str">
        <f t="shared" si="216"/>
        <v/>
      </c>
      <c r="BF150" s="126" t="str">
        <f t="shared" si="216"/>
        <v/>
      </c>
      <c r="BG150" s="126" t="str">
        <f t="shared" si="216"/>
        <v/>
      </c>
      <c r="BH150" s="126" t="str">
        <f t="shared" si="216"/>
        <v/>
      </c>
      <c r="BI150" s="126" t="str">
        <f t="shared" si="216"/>
        <v/>
      </c>
      <c r="BJ150" s="126" t="str">
        <f t="shared" si="216"/>
        <v/>
      </c>
      <c r="BK150" s="126" t="str">
        <f t="shared" si="216"/>
        <v/>
      </c>
      <c r="BL150" s="126" t="str">
        <f t="shared" si="216"/>
        <v/>
      </c>
      <c r="BM150" s="126" t="str">
        <f t="shared" si="216"/>
        <v/>
      </c>
      <c r="BN150" s="126" t="str">
        <f t="shared" si="216"/>
        <v/>
      </c>
      <c r="BO150" s="126" t="str">
        <f t="shared" si="216"/>
        <v/>
      </c>
      <c r="BP150" s="126" t="str">
        <f t="shared" si="216"/>
        <v/>
      </c>
      <c r="BQ150" s="126" t="str">
        <f t="shared" si="216"/>
        <v/>
      </c>
      <c r="BR150" s="126" t="str">
        <f t="shared" si="216"/>
        <v/>
      </c>
      <c r="BS150" s="126" t="str">
        <f t="shared" si="216"/>
        <v/>
      </c>
      <c r="BT150" s="126" t="str">
        <f t="shared" si="216"/>
        <v/>
      </c>
      <c r="BU150" s="126" t="str">
        <f t="shared" si="216"/>
        <v/>
      </c>
      <c r="BV150" s="194"/>
      <c r="BW150" s="194"/>
      <c r="BX150" s="194"/>
      <c r="BZ150" s="116" t="s">
        <v>267</v>
      </c>
      <c r="CA150" s="118" t="s">
        <v>94</v>
      </c>
      <c r="CB150" s="113">
        <f t="shared" si="208"/>
        <v>10</v>
      </c>
      <c r="CC150" s="116" t="str">
        <f t="shared" ca="1" si="201"/>
        <v>ARCE</v>
      </c>
      <c r="CD150" s="117">
        <f t="shared" ca="1" si="213"/>
        <v>5052.2281483679117</v>
      </c>
      <c r="CE150" s="117">
        <f t="shared" ca="1" si="202"/>
        <v>6011.4674839023755</v>
      </c>
      <c r="CF150" s="117">
        <f t="shared" ca="1" si="202"/>
        <v>3843.0322648789365</v>
      </c>
      <c r="CG150" s="117">
        <f t="shared" ca="1" si="202"/>
        <v>0</v>
      </c>
      <c r="CH150" s="117">
        <f t="shared" ca="1" si="203"/>
        <v>3</v>
      </c>
      <c r="CI150" s="117">
        <f t="shared" ca="1" si="204"/>
        <v>14906.727897149223</v>
      </c>
      <c r="CJ150" s="127" cm="1">
        <f t="array" aca="1" ref="CJ150" ca="1">IFERROR(AVERAGE(IF(CD150:CG150&gt;1,CD150:CG150)),0)</f>
        <v>4968.9092990497411</v>
      </c>
      <c r="CK150" s="127">
        <f ca="1">CJ150+(COUNTIFS($CJ$141:$CJ150,CJ150)-1)*0.00001</f>
        <v>4968.9092990497411</v>
      </c>
      <c r="CL150" s="127">
        <f t="shared" ca="1" si="209"/>
        <v>4975.7466441996085</v>
      </c>
      <c r="CM150" s="140">
        <f t="shared" ca="1" si="210"/>
        <v>18</v>
      </c>
      <c r="CN150" s="120" t="str">
        <f t="shared" ca="1" si="211"/>
        <v>FD20WW0506 (HB4)</v>
      </c>
      <c r="CO150" s="113"/>
      <c r="CP150" s="113" t="s">
        <v>152</v>
      </c>
      <c r="CQ150" s="112">
        <f ca="1">IF(CH201&lt;&gt;1,"sd",SUM(CQ147:CQ149))</f>
        <v>104</v>
      </c>
      <c r="CR150" s="115"/>
      <c r="CT150" s="117">
        <f ca="1">'ANVA-MDS Sin Fung.'!CI150+'ANVA-MDS Con Fung.'!CI150</f>
        <v>29546.24257087538</v>
      </c>
      <c r="CU150" s="113" t="s">
        <v>80</v>
      </c>
      <c r="CV150" s="140">
        <f t="array" aca="1" ref="CV150" ca="1">IF(CV160&lt;&gt;1,"sd",SUM(IF(CT141:CT200&gt;1,(CT141:CT200)^2))/(CV142*CV154)-CV146)</f>
        <v>33227770.379775524</v>
      </c>
    </row>
    <row r="151" spans="1:100" ht="12.75" customHeight="1" x14ac:dyDescent="0.25">
      <c r="A151" s="212">
        <v>3</v>
      </c>
      <c r="B151" s="110">
        <f ca="1">'ANVA-MDS Con Fung.'!CQ156</f>
        <v>9.6938063637566865E-2</v>
      </c>
      <c r="C151" s="214">
        <v>0.15</v>
      </c>
      <c r="D151" s="115" t="str">
        <f ca="1">IF(B151&gt;C151,"ns","*")</f>
        <v>*</v>
      </c>
      <c r="K151" s="101">
        <f t="shared" si="212"/>
        <v>11</v>
      </c>
      <c r="L151" s="125" t="str">
        <f t="shared" ca="1" si="205"/>
        <v>ARCE</v>
      </c>
      <c r="M151" s="126">
        <f t="shared" ca="1" si="206"/>
        <v>4968.9092990497411</v>
      </c>
      <c r="N151" s="126" t="str">
        <f t="shared" ca="1" si="207"/>
        <v>ns</v>
      </c>
      <c r="O151" s="126" t="str">
        <f t="shared" ca="1" si="207"/>
        <v>ns</v>
      </c>
      <c r="P151" s="126" t="str">
        <f t="shared" ca="1" si="207"/>
        <v>ns</v>
      </c>
      <c r="Q151" s="126" t="str">
        <f t="shared" ca="1" si="207"/>
        <v>ns</v>
      </c>
      <c r="R151" s="126" t="str">
        <f t="shared" ca="1" si="207"/>
        <v>ns</v>
      </c>
      <c r="S151" s="126" t="str">
        <f t="shared" ca="1" si="207"/>
        <v>ns</v>
      </c>
      <c r="T151" s="126" t="str">
        <f t="shared" ca="1" si="207"/>
        <v>ns</v>
      </c>
      <c r="U151" s="126" t="str">
        <f t="shared" ca="1" si="207"/>
        <v>ns</v>
      </c>
      <c r="V151" s="126" t="str">
        <f t="shared" ca="1" si="207"/>
        <v>ns</v>
      </c>
      <c r="W151" s="126" t="str">
        <f t="shared" ca="1" si="207"/>
        <v>ns</v>
      </c>
      <c r="X151" s="126" t="str">
        <f t="shared" ca="1" si="207"/>
        <v>ns</v>
      </c>
      <c r="Y151" s="126" t="str">
        <f t="shared" si="207"/>
        <v/>
      </c>
      <c r="Z151" s="126" t="str">
        <f t="shared" si="207"/>
        <v/>
      </c>
      <c r="AA151" s="126" t="str">
        <f t="shared" si="207"/>
        <v/>
      </c>
      <c r="AB151" s="126" t="str">
        <f t="shared" si="207"/>
        <v/>
      </c>
      <c r="AC151" s="126" t="str">
        <f t="shared" si="207"/>
        <v/>
      </c>
      <c r="AD151" s="126" t="str">
        <f t="shared" si="216"/>
        <v/>
      </c>
      <c r="AE151" s="126" t="str">
        <f t="shared" si="216"/>
        <v/>
      </c>
      <c r="AF151" s="126" t="str">
        <f t="shared" si="216"/>
        <v/>
      </c>
      <c r="AG151" s="126" t="str">
        <f t="shared" si="216"/>
        <v/>
      </c>
      <c r="AH151" s="126" t="str">
        <f t="shared" si="216"/>
        <v/>
      </c>
      <c r="AI151" s="126" t="str">
        <f t="shared" si="216"/>
        <v/>
      </c>
      <c r="AJ151" s="126" t="str">
        <f t="shared" si="216"/>
        <v/>
      </c>
      <c r="AK151" s="126" t="str">
        <f t="shared" si="216"/>
        <v/>
      </c>
      <c r="AL151" s="126" t="str">
        <f t="shared" si="216"/>
        <v/>
      </c>
      <c r="AM151" s="126" t="str">
        <f t="shared" si="216"/>
        <v/>
      </c>
      <c r="AN151" s="126" t="str">
        <f t="shared" si="216"/>
        <v/>
      </c>
      <c r="AO151" s="126" t="str">
        <f t="shared" si="216"/>
        <v/>
      </c>
      <c r="AP151" s="126" t="str">
        <f t="shared" si="216"/>
        <v/>
      </c>
      <c r="AQ151" s="126" t="str">
        <f t="shared" si="216"/>
        <v/>
      </c>
      <c r="AR151" s="126" t="str">
        <f t="shared" si="216"/>
        <v/>
      </c>
      <c r="AS151" s="126" t="str">
        <f t="shared" si="216"/>
        <v/>
      </c>
      <c r="AT151" s="126" t="str">
        <f t="shared" si="216"/>
        <v/>
      </c>
      <c r="AU151" s="126" t="str">
        <f t="shared" si="216"/>
        <v/>
      </c>
      <c r="AV151" s="126" t="str">
        <f t="shared" si="216"/>
        <v/>
      </c>
      <c r="AW151" s="126" t="str">
        <f t="shared" si="216"/>
        <v/>
      </c>
      <c r="AX151" s="126" t="str">
        <f t="shared" si="216"/>
        <v/>
      </c>
      <c r="AY151" s="126" t="str">
        <f t="shared" si="216"/>
        <v/>
      </c>
      <c r="AZ151" s="126" t="str">
        <f t="shared" si="216"/>
        <v/>
      </c>
      <c r="BA151" s="126" t="str">
        <f t="shared" si="216"/>
        <v/>
      </c>
      <c r="BB151" s="126" t="str">
        <f t="shared" si="216"/>
        <v/>
      </c>
      <c r="BC151" s="126" t="str">
        <f t="shared" si="216"/>
        <v/>
      </c>
      <c r="BD151" s="126" t="str">
        <f t="shared" si="216"/>
        <v/>
      </c>
      <c r="BE151" s="126" t="str">
        <f t="shared" si="216"/>
        <v/>
      </c>
      <c r="BF151" s="126" t="str">
        <f t="shared" si="216"/>
        <v/>
      </c>
      <c r="BG151" s="126" t="str">
        <f t="shared" si="216"/>
        <v/>
      </c>
      <c r="BH151" s="126" t="str">
        <f t="shared" si="216"/>
        <v/>
      </c>
      <c r="BI151" s="126" t="str">
        <f t="shared" si="216"/>
        <v/>
      </c>
      <c r="BJ151" s="126" t="str">
        <f t="shared" si="216"/>
        <v/>
      </c>
      <c r="BK151" s="126" t="str">
        <f t="shared" si="216"/>
        <v/>
      </c>
      <c r="BL151" s="126" t="str">
        <f t="shared" si="216"/>
        <v/>
      </c>
      <c r="BM151" s="126" t="str">
        <f t="shared" si="216"/>
        <v/>
      </c>
      <c r="BN151" s="126" t="str">
        <f t="shared" si="216"/>
        <v/>
      </c>
      <c r="BO151" s="126" t="str">
        <f t="shared" si="216"/>
        <v/>
      </c>
      <c r="BP151" s="126" t="str">
        <f t="shared" si="216"/>
        <v/>
      </c>
      <c r="BQ151" s="126" t="str">
        <f t="shared" si="216"/>
        <v/>
      </c>
      <c r="BR151" s="126" t="str">
        <f t="shared" si="216"/>
        <v/>
      </c>
      <c r="BS151" s="126" t="str">
        <f t="shared" si="216"/>
        <v/>
      </c>
      <c r="BT151" s="126" t="str">
        <f t="shared" si="216"/>
        <v/>
      </c>
      <c r="BU151" s="126" t="str">
        <f t="shared" si="216"/>
        <v/>
      </c>
      <c r="BV151" s="194"/>
      <c r="BW151" s="194"/>
      <c r="BX151" s="194"/>
      <c r="BZ151" s="116" t="s">
        <v>267</v>
      </c>
      <c r="CA151" s="118" t="s">
        <v>94</v>
      </c>
      <c r="CB151" s="113">
        <f t="shared" si="208"/>
        <v>11</v>
      </c>
      <c r="CC151" s="116" t="str">
        <f t="shared" ca="1" si="201"/>
        <v>AROMO</v>
      </c>
      <c r="CD151" s="117">
        <f t="shared" ca="1" si="213"/>
        <v>3598.8871259651951</v>
      </c>
      <c r="CE151" s="117">
        <f t="shared" ca="1" si="202"/>
        <v>4460.5027153843648</v>
      </c>
      <c r="CF151" s="117">
        <f t="shared" ca="1" si="202"/>
        <v>4721.9549632768949</v>
      </c>
      <c r="CG151" s="117">
        <f t="shared" ca="1" si="202"/>
        <v>0</v>
      </c>
      <c r="CH151" s="117">
        <f t="shared" ca="1" si="203"/>
        <v>3</v>
      </c>
      <c r="CI151" s="117">
        <f t="shared" ca="1" si="204"/>
        <v>12781.344804626455</v>
      </c>
      <c r="CJ151" s="127" cm="1">
        <f t="array" aca="1" ref="CJ151" ca="1">IFERROR(AVERAGE(IF(CD151:CG151&gt;1,CD151:CG151)),0)</f>
        <v>4260.4482682088183</v>
      </c>
      <c r="CK151" s="127">
        <f ca="1">CJ151+(COUNTIFS($CJ$141:$CJ151,CJ151)-1)*0.00001</f>
        <v>4260.4482682088183</v>
      </c>
      <c r="CL151" s="127">
        <f t="shared" ca="1" si="209"/>
        <v>4968.9092990497411</v>
      </c>
      <c r="CM151" s="140">
        <f t="shared" ca="1" si="210"/>
        <v>10</v>
      </c>
      <c r="CN151" s="120" t="str">
        <f t="shared" ca="1" si="211"/>
        <v>ARCE</v>
      </c>
      <c r="CO151" s="113"/>
      <c r="CP151" s="113" t="s">
        <v>80</v>
      </c>
      <c r="CQ151" s="112">
        <f t="array" aca="1" ref="CQ151" ca="1">IF(CH201&lt;&gt;1,"sd",SUM(IF(CI141:CI200&gt;1,(CI141:CI200)^2))/CQ142-CQ146)</f>
        <v>25160907.732484818</v>
      </c>
      <c r="CR151" s="115"/>
      <c r="CT151" s="117">
        <f ca="1">'ANVA-MDS Sin Fung.'!CI151+'ANVA-MDS Con Fung.'!CI151</f>
        <v>25348.526558987527</v>
      </c>
      <c r="CU151" s="118" t="s">
        <v>103</v>
      </c>
      <c r="CV151" s="140" cm="1">
        <f t="array" aca="1" ref="CV151" ca="1">IF(CV160&lt;&gt;1,"sd",(SUM(IF('ANVA-MDS Sin Fung.'!CD202:CG202&gt;1,('ANVA-MDS Sin Fung.'!CD202:CF202)^2))+SUM(IF('ANVA-MDS Con Fung.'!CD202:CG202&gt;1,('ANVA-MDS Con Fung.'!CD202:CG202)^2)))/CV141-CV158-CV146)</f>
        <v>689187.54592514038</v>
      </c>
    </row>
    <row r="152" spans="1:100" ht="12.75" customHeight="1" x14ac:dyDescent="0.25">
      <c r="A152" s="212">
        <v>3</v>
      </c>
      <c r="B152" s="2"/>
      <c r="K152" s="101">
        <f t="shared" si="212"/>
        <v>12</v>
      </c>
      <c r="L152" s="125" t="str">
        <f t="shared" ca="1" si="205"/>
        <v>MIGNON</v>
      </c>
      <c r="M152" s="126">
        <f t="shared" ca="1" si="206"/>
        <v>4942.2840516635006</v>
      </c>
      <c r="N152" s="126" t="str">
        <f t="shared" ca="1" si="207"/>
        <v>ns</v>
      </c>
      <c r="O152" s="126" t="str">
        <f t="shared" ca="1" si="207"/>
        <v>ns</v>
      </c>
      <c r="P152" s="126" t="str">
        <f t="shared" ca="1" si="207"/>
        <v>ns</v>
      </c>
      <c r="Q152" s="126" t="str">
        <f t="shared" ca="1" si="207"/>
        <v>ns</v>
      </c>
      <c r="R152" s="126" t="str">
        <f t="shared" ca="1" si="207"/>
        <v>ns</v>
      </c>
      <c r="S152" s="126" t="str">
        <f t="shared" ca="1" si="207"/>
        <v>ns</v>
      </c>
      <c r="T152" s="126" t="str">
        <f t="shared" ca="1" si="207"/>
        <v>ns</v>
      </c>
      <c r="U152" s="126" t="str">
        <f t="shared" ca="1" si="207"/>
        <v>ns</v>
      </c>
      <c r="V152" s="126" t="str">
        <f t="shared" ca="1" si="207"/>
        <v>ns</v>
      </c>
      <c r="W152" s="126" t="str">
        <f t="shared" ca="1" si="207"/>
        <v>ns</v>
      </c>
      <c r="X152" s="126" t="str">
        <f t="shared" ca="1" si="207"/>
        <v>ns</v>
      </c>
      <c r="Y152" s="126" t="str">
        <f t="shared" ca="1" si="207"/>
        <v>ns</v>
      </c>
      <c r="Z152" s="126" t="str">
        <f t="shared" si="207"/>
        <v/>
      </c>
      <c r="AA152" s="126" t="str">
        <f t="shared" si="207"/>
        <v/>
      </c>
      <c r="AB152" s="126" t="str">
        <f t="shared" si="207"/>
        <v/>
      </c>
      <c r="AC152" s="126" t="str">
        <f t="shared" si="207"/>
        <v/>
      </c>
      <c r="AD152" s="126" t="str">
        <f t="shared" si="216"/>
        <v/>
      </c>
      <c r="AE152" s="126" t="str">
        <f t="shared" si="216"/>
        <v/>
      </c>
      <c r="AF152" s="126" t="str">
        <f t="shared" si="216"/>
        <v/>
      </c>
      <c r="AG152" s="126" t="str">
        <f t="shared" si="216"/>
        <v/>
      </c>
      <c r="AH152" s="126" t="str">
        <f t="shared" si="216"/>
        <v/>
      </c>
      <c r="AI152" s="126" t="str">
        <f t="shared" si="216"/>
        <v/>
      </c>
      <c r="AJ152" s="126" t="str">
        <f t="shared" si="216"/>
        <v/>
      </c>
      <c r="AK152" s="126" t="str">
        <f t="shared" si="216"/>
        <v/>
      </c>
      <c r="AL152" s="126" t="str">
        <f t="shared" si="216"/>
        <v/>
      </c>
      <c r="AM152" s="126" t="str">
        <f t="shared" si="216"/>
        <v/>
      </c>
      <c r="AN152" s="126" t="str">
        <f t="shared" si="216"/>
        <v/>
      </c>
      <c r="AO152" s="126" t="str">
        <f t="shared" si="216"/>
        <v/>
      </c>
      <c r="AP152" s="126" t="str">
        <f t="shared" si="216"/>
        <v/>
      </c>
      <c r="AQ152" s="126" t="str">
        <f t="shared" si="216"/>
        <v/>
      </c>
      <c r="AR152" s="126" t="str">
        <f t="shared" si="216"/>
        <v/>
      </c>
      <c r="AS152" s="126" t="str">
        <f t="shared" si="216"/>
        <v/>
      </c>
      <c r="AT152" s="126" t="str">
        <f t="shared" si="216"/>
        <v/>
      </c>
      <c r="AU152" s="126" t="str">
        <f t="shared" si="216"/>
        <v/>
      </c>
      <c r="AV152" s="126" t="str">
        <f t="shared" si="216"/>
        <v/>
      </c>
      <c r="AW152" s="126" t="str">
        <f t="shared" si="216"/>
        <v/>
      </c>
      <c r="AX152" s="126" t="str">
        <f t="shared" si="216"/>
        <v/>
      </c>
      <c r="AY152" s="126" t="str">
        <f t="shared" si="216"/>
        <v/>
      </c>
      <c r="AZ152" s="126" t="str">
        <f t="shared" si="216"/>
        <v/>
      </c>
      <c r="BA152" s="126" t="str">
        <f t="shared" si="216"/>
        <v/>
      </c>
      <c r="BB152" s="126" t="str">
        <f t="shared" si="216"/>
        <v/>
      </c>
      <c r="BC152" s="126" t="str">
        <f t="shared" si="216"/>
        <v/>
      </c>
      <c r="BD152" s="126" t="str">
        <f t="shared" si="216"/>
        <v/>
      </c>
      <c r="BE152" s="126" t="str">
        <f t="shared" si="216"/>
        <v/>
      </c>
      <c r="BF152" s="126" t="str">
        <f t="shared" si="216"/>
        <v/>
      </c>
      <c r="BG152" s="126" t="str">
        <f t="shared" si="216"/>
        <v/>
      </c>
      <c r="BH152" s="126" t="str">
        <f t="shared" si="216"/>
        <v/>
      </c>
      <c r="BI152" s="126" t="str">
        <f t="shared" si="216"/>
        <v/>
      </c>
      <c r="BJ152" s="126" t="str">
        <f t="shared" si="216"/>
        <v/>
      </c>
      <c r="BK152" s="126" t="str">
        <f t="shared" si="216"/>
        <v/>
      </c>
      <c r="BL152" s="126" t="str">
        <f t="shared" si="216"/>
        <v/>
      </c>
      <c r="BM152" s="126" t="str">
        <f t="shared" ref="BM152:BU152" si="217">IF(BM$5&gt;$K152,"",IF($L152=0,"",IF($G$9&gt;$H$9,"ns",IF(ABS($M152-INDEX($CL$141:$CL$200,BM$5,1))&gt;$B$159,"s","ns"))))</f>
        <v/>
      </c>
      <c r="BN152" s="126" t="str">
        <f t="shared" si="217"/>
        <v/>
      </c>
      <c r="BO152" s="126" t="str">
        <f t="shared" si="217"/>
        <v/>
      </c>
      <c r="BP152" s="126" t="str">
        <f t="shared" si="217"/>
        <v/>
      </c>
      <c r="BQ152" s="126" t="str">
        <f t="shared" si="217"/>
        <v/>
      </c>
      <c r="BR152" s="126" t="str">
        <f t="shared" si="217"/>
        <v/>
      </c>
      <c r="BS152" s="126" t="str">
        <f t="shared" si="217"/>
        <v/>
      </c>
      <c r="BT152" s="126" t="str">
        <f t="shared" si="217"/>
        <v/>
      </c>
      <c r="BU152" s="126" t="str">
        <f t="shared" si="217"/>
        <v/>
      </c>
      <c r="BV152" s="194"/>
      <c r="BW152" s="194"/>
      <c r="BX152" s="194"/>
      <c r="BZ152" s="116" t="s">
        <v>267</v>
      </c>
      <c r="CA152" s="118" t="s">
        <v>94</v>
      </c>
      <c r="CB152" s="113">
        <f t="shared" si="208"/>
        <v>12</v>
      </c>
      <c r="CC152" s="116" t="str">
        <f t="shared" ca="1" si="201"/>
        <v>BAGUETTE 525</v>
      </c>
      <c r="CD152" s="117">
        <f t="shared" ca="1" si="213"/>
        <v>5109.2615264954729</v>
      </c>
      <c r="CE152" s="117">
        <f t="shared" ca="1" si="202"/>
        <v>5079.4671433462845</v>
      </c>
      <c r="CF152" s="117">
        <f t="shared" ca="1" si="202"/>
        <v>4963.2897090669421</v>
      </c>
      <c r="CG152" s="117">
        <f t="shared" ca="1" si="202"/>
        <v>0</v>
      </c>
      <c r="CH152" s="117">
        <f t="shared" ca="1" si="203"/>
        <v>3</v>
      </c>
      <c r="CI152" s="117">
        <f t="shared" ca="1" si="204"/>
        <v>15152.018378908699</v>
      </c>
      <c r="CJ152" s="127" cm="1">
        <f t="array" aca="1" ref="CJ152" ca="1">IFERROR(AVERAGE(IF(CD152:CG152&gt;1,CD152:CG152)),0)</f>
        <v>5050.6727929695662</v>
      </c>
      <c r="CK152" s="127">
        <f ca="1">CJ152+(COUNTIFS($CJ$141:$CJ152,CJ152)-1)*0.00001</f>
        <v>5050.6727929695662</v>
      </c>
      <c r="CL152" s="127">
        <f t="shared" ca="1" si="209"/>
        <v>4942.2840516635006</v>
      </c>
      <c r="CM152" s="140">
        <f t="shared" ca="1" si="210"/>
        <v>29</v>
      </c>
      <c r="CN152" s="120" t="str">
        <f t="shared" ca="1" si="211"/>
        <v>MIGNON</v>
      </c>
      <c r="CO152" s="113"/>
      <c r="CP152" s="113" t="s">
        <v>79</v>
      </c>
      <c r="CQ152" s="112">
        <f t="array" aca="1" ref="CQ152" ca="1">IF(CH201&lt;&gt;1,"sd",SUM(IF(CD202:CG202&gt;1,(CD202:CG202)^2))/CQ141-CQ146)</f>
        <v>265150.796833992</v>
      </c>
      <c r="CR152" s="115"/>
      <c r="CT152" s="117">
        <f ca="1">'ANVA-MDS Sin Fung.'!CI152+'ANVA-MDS Con Fung.'!CI152</f>
        <v>28509.367974629866</v>
      </c>
      <c r="CU152" s="113" t="s">
        <v>81</v>
      </c>
      <c r="CV152" s="140">
        <f ca="1">IF(CV160&lt;&gt;1,"sd",CV153-CV150-CV158-CV151-CV159)</f>
        <v>32230525.569591656</v>
      </c>
    </row>
    <row r="153" spans="1:100" ht="12.75" customHeight="1" x14ac:dyDescent="0.25">
      <c r="A153" s="212">
        <v>3</v>
      </c>
      <c r="K153" s="101">
        <f t="shared" si="212"/>
        <v>13</v>
      </c>
      <c r="L153" s="125" t="str">
        <f t="shared" ca="1" si="205"/>
        <v>575</v>
      </c>
      <c r="M153" s="126">
        <f t="shared" ca="1" si="206"/>
        <v>4927.153791412341</v>
      </c>
      <c r="N153" s="126" t="str">
        <f t="shared" ca="1" si="207"/>
        <v>ns</v>
      </c>
      <c r="O153" s="126" t="str">
        <f t="shared" ca="1" si="207"/>
        <v>ns</v>
      </c>
      <c r="P153" s="126" t="str">
        <f t="shared" ca="1" si="207"/>
        <v>ns</v>
      </c>
      <c r="Q153" s="126" t="str">
        <f t="shared" ca="1" si="207"/>
        <v>ns</v>
      </c>
      <c r="R153" s="126" t="str">
        <f t="shared" ca="1" si="207"/>
        <v>ns</v>
      </c>
      <c r="S153" s="126" t="str">
        <f t="shared" ca="1" si="207"/>
        <v>ns</v>
      </c>
      <c r="T153" s="126" t="str">
        <f t="shared" ca="1" si="207"/>
        <v>ns</v>
      </c>
      <c r="U153" s="126" t="str">
        <f t="shared" ca="1" si="207"/>
        <v>ns</v>
      </c>
      <c r="V153" s="126" t="str">
        <f t="shared" ca="1" si="207"/>
        <v>ns</v>
      </c>
      <c r="W153" s="126" t="str">
        <f t="shared" ca="1" si="207"/>
        <v>ns</v>
      </c>
      <c r="X153" s="126" t="str">
        <f t="shared" ca="1" si="207"/>
        <v>ns</v>
      </c>
      <c r="Y153" s="126" t="str">
        <f t="shared" ca="1" si="207"/>
        <v>ns</v>
      </c>
      <c r="Z153" s="126" t="str">
        <f t="shared" ca="1" si="207"/>
        <v>ns</v>
      </c>
      <c r="AA153" s="126" t="str">
        <f t="shared" si="207"/>
        <v/>
      </c>
      <c r="AB153" s="126" t="str">
        <f t="shared" si="207"/>
        <v/>
      </c>
      <c r="AC153" s="126" t="str">
        <f t="shared" si="207"/>
        <v/>
      </c>
      <c r="AD153" s="126" t="str">
        <f t="shared" ref="AD153:BU156" si="218">IF(AD$5&gt;$K153,"",IF($L153=0,"",IF($G$9&gt;$H$9,"ns",IF(ABS($M153-INDEX($CL$141:$CL$200,AD$5,1))&gt;$B$159,"s","ns"))))</f>
        <v/>
      </c>
      <c r="AE153" s="126" t="str">
        <f t="shared" si="218"/>
        <v/>
      </c>
      <c r="AF153" s="126" t="str">
        <f t="shared" si="218"/>
        <v/>
      </c>
      <c r="AG153" s="126" t="str">
        <f t="shared" si="218"/>
        <v/>
      </c>
      <c r="AH153" s="126" t="str">
        <f t="shared" si="218"/>
        <v/>
      </c>
      <c r="AI153" s="126" t="str">
        <f t="shared" si="218"/>
        <v/>
      </c>
      <c r="AJ153" s="126" t="str">
        <f t="shared" si="218"/>
        <v/>
      </c>
      <c r="AK153" s="126" t="str">
        <f t="shared" si="218"/>
        <v/>
      </c>
      <c r="AL153" s="126" t="str">
        <f t="shared" si="218"/>
        <v/>
      </c>
      <c r="AM153" s="126" t="str">
        <f t="shared" si="218"/>
        <v/>
      </c>
      <c r="AN153" s="126" t="str">
        <f t="shared" si="218"/>
        <v/>
      </c>
      <c r="AO153" s="126" t="str">
        <f t="shared" si="218"/>
        <v/>
      </c>
      <c r="AP153" s="126" t="str">
        <f t="shared" si="218"/>
        <v/>
      </c>
      <c r="AQ153" s="126" t="str">
        <f t="shared" si="218"/>
        <v/>
      </c>
      <c r="AR153" s="126" t="str">
        <f t="shared" si="218"/>
        <v/>
      </c>
      <c r="AS153" s="126" t="str">
        <f t="shared" si="218"/>
        <v/>
      </c>
      <c r="AT153" s="126" t="str">
        <f t="shared" si="218"/>
        <v/>
      </c>
      <c r="AU153" s="126" t="str">
        <f t="shared" si="218"/>
        <v/>
      </c>
      <c r="AV153" s="126" t="str">
        <f t="shared" si="218"/>
        <v/>
      </c>
      <c r="AW153" s="126" t="str">
        <f t="shared" si="218"/>
        <v/>
      </c>
      <c r="AX153" s="126" t="str">
        <f t="shared" si="218"/>
        <v/>
      </c>
      <c r="AY153" s="126" t="str">
        <f t="shared" si="218"/>
        <v/>
      </c>
      <c r="AZ153" s="126" t="str">
        <f t="shared" si="218"/>
        <v/>
      </c>
      <c r="BA153" s="126" t="str">
        <f t="shared" si="218"/>
        <v/>
      </c>
      <c r="BB153" s="126" t="str">
        <f t="shared" si="218"/>
        <v/>
      </c>
      <c r="BC153" s="126" t="str">
        <f t="shared" si="218"/>
        <v/>
      </c>
      <c r="BD153" s="126" t="str">
        <f t="shared" si="218"/>
        <v/>
      </c>
      <c r="BE153" s="126" t="str">
        <f t="shared" si="218"/>
        <v/>
      </c>
      <c r="BF153" s="126" t="str">
        <f t="shared" si="218"/>
        <v/>
      </c>
      <c r="BG153" s="126" t="str">
        <f t="shared" si="218"/>
        <v/>
      </c>
      <c r="BH153" s="126" t="str">
        <f t="shared" si="218"/>
        <v/>
      </c>
      <c r="BI153" s="126" t="str">
        <f t="shared" si="218"/>
        <v/>
      </c>
      <c r="BJ153" s="126" t="str">
        <f t="shared" si="218"/>
        <v/>
      </c>
      <c r="BK153" s="126" t="str">
        <f t="shared" si="218"/>
        <v/>
      </c>
      <c r="BL153" s="126" t="str">
        <f t="shared" si="218"/>
        <v/>
      </c>
      <c r="BM153" s="126" t="str">
        <f t="shared" si="218"/>
        <v/>
      </c>
      <c r="BN153" s="126" t="str">
        <f t="shared" si="218"/>
        <v/>
      </c>
      <c r="BO153" s="126" t="str">
        <f t="shared" si="218"/>
        <v/>
      </c>
      <c r="BP153" s="126" t="str">
        <f t="shared" si="218"/>
        <v/>
      </c>
      <c r="BQ153" s="126" t="str">
        <f t="shared" si="218"/>
        <v/>
      </c>
      <c r="BR153" s="126" t="str">
        <f t="shared" si="218"/>
        <v/>
      </c>
      <c r="BS153" s="126" t="str">
        <f t="shared" si="218"/>
        <v/>
      </c>
      <c r="BT153" s="126" t="str">
        <f t="shared" si="218"/>
        <v/>
      </c>
      <c r="BU153" s="126" t="str">
        <f t="shared" si="218"/>
        <v/>
      </c>
      <c r="BV153" s="194"/>
      <c r="BW153" s="194"/>
      <c r="BX153" s="194"/>
      <c r="BZ153" s="116" t="s">
        <v>267</v>
      </c>
      <c r="CA153" s="118" t="s">
        <v>94</v>
      </c>
      <c r="CB153" s="113">
        <f t="shared" si="208"/>
        <v>13</v>
      </c>
      <c r="CC153" s="116" t="str">
        <f t="shared" ca="1" si="201"/>
        <v>BUCK AIMARÁ</v>
      </c>
      <c r="CD153" s="117">
        <f t="shared" ca="1" si="213"/>
        <v>4722.44903509907</v>
      </c>
      <c r="CE153" s="117">
        <f t="shared" ca="1" si="202"/>
        <v>5484.2023616887554</v>
      </c>
      <c r="CF153" s="117">
        <f t="shared" ca="1" si="202"/>
        <v>4739.8354109512848</v>
      </c>
      <c r="CG153" s="117">
        <f t="shared" ca="1" si="202"/>
        <v>0</v>
      </c>
      <c r="CH153" s="117">
        <f t="shared" ca="1" si="203"/>
        <v>3</v>
      </c>
      <c r="CI153" s="117">
        <f t="shared" ca="1" si="204"/>
        <v>14946.486807739111</v>
      </c>
      <c r="CJ153" s="127" cm="1">
        <f t="array" aca="1" ref="CJ153" ca="1">IFERROR(AVERAGE(IF(CD153:CG153&gt;1,CD153:CG153)),0)</f>
        <v>4982.1622692463707</v>
      </c>
      <c r="CK153" s="127">
        <f ca="1">CJ153+(COUNTIFS($CJ$141:$CJ153,CJ153)-1)*0.00001</f>
        <v>4982.1622692463707</v>
      </c>
      <c r="CL153" s="127">
        <f t="shared" ca="1" si="209"/>
        <v>4927.153791412341</v>
      </c>
      <c r="CM153" s="140">
        <f t="shared" ca="1" si="210"/>
        <v>1</v>
      </c>
      <c r="CN153" s="120" t="str">
        <f t="shared" ca="1" si="211"/>
        <v>575</v>
      </c>
      <c r="CO153" s="113"/>
      <c r="CP153" s="113" t="s">
        <v>81</v>
      </c>
      <c r="CQ153" s="112">
        <f ca="1">IF(CH201&lt;&gt;1,"sd",CQ154-CQ152-CQ151)</f>
        <v>13561898.602802753</v>
      </c>
      <c r="CR153" s="115"/>
      <c r="CT153" s="117">
        <f ca="1">'ANVA-MDS Sin Fung.'!CI153+'ANVA-MDS Con Fung.'!CI153</f>
        <v>30407.97156796381</v>
      </c>
      <c r="CU153" s="113" t="s">
        <v>78</v>
      </c>
      <c r="CV153" s="140" cm="1">
        <f t="array" aca="1" ref="CV153" ca="1">IF(CV160&lt;&gt;1,"sd",_xlfn.VAR.P(IF('ANVA-MDS Sin Fung.'!CD141:CG200&gt;1,'ANVA-MDS Sin Fung.'!CD141:CG200),IF('ANVA-MDS Con Fung.'!CD141:CG200&gt;1,'ANVA-MDS Con Fung.'!CD141:CG200))*CV143)</f>
        <v>76269047.444912568</v>
      </c>
    </row>
    <row r="154" spans="1:100" ht="12.75" customHeight="1" x14ac:dyDescent="0.25">
      <c r="A154" s="212">
        <v>3</v>
      </c>
      <c r="B154" s="2" t="s">
        <v>274</v>
      </c>
      <c r="K154" s="101">
        <f t="shared" si="212"/>
        <v>14</v>
      </c>
      <c r="L154" s="125" t="str">
        <f t="shared" ca="1" si="205"/>
        <v>ÁLAMO</v>
      </c>
      <c r="M154" s="126">
        <f t="shared" ca="1" si="206"/>
        <v>4906.3843729068185</v>
      </c>
      <c r="N154" s="126" t="str">
        <f t="shared" ca="1" si="207"/>
        <v>ns</v>
      </c>
      <c r="O154" s="126" t="str">
        <f t="shared" ca="1" si="207"/>
        <v>ns</v>
      </c>
      <c r="P154" s="126" t="str">
        <f t="shared" ca="1" si="207"/>
        <v>ns</v>
      </c>
      <c r="Q154" s="126" t="str">
        <f t="shared" ca="1" si="207"/>
        <v>ns</v>
      </c>
      <c r="R154" s="126" t="str">
        <f t="shared" ca="1" si="207"/>
        <v>ns</v>
      </c>
      <c r="S154" s="126" t="str">
        <f t="shared" ca="1" si="207"/>
        <v>ns</v>
      </c>
      <c r="T154" s="126" t="str">
        <f t="shared" ca="1" si="207"/>
        <v>ns</v>
      </c>
      <c r="U154" s="126" t="str">
        <f t="shared" ca="1" si="207"/>
        <v>ns</v>
      </c>
      <c r="V154" s="126" t="str">
        <f t="shared" ca="1" si="207"/>
        <v>ns</v>
      </c>
      <c r="W154" s="126" t="str">
        <f t="shared" ca="1" si="207"/>
        <v>ns</v>
      </c>
      <c r="X154" s="126" t="str">
        <f t="shared" ca="1" si="207"/>
        <v>ns</v>
      </c>
      <c r="Y154" s="126" t="str">
        <f t="shared" ca="1" si="207"/>
        <v>ns</v>
      </c>
      <c r="Z154" s="126" t="str">
        <f t="shared" ca="1" si="207"/>
        <v>ns</v>
      </c>
      <c r="AA154" s="126" t="str">
        <f t="shared" ca="1" si="207"/>
        <v>ns</v>
      </c>
      <c r="AB154" s="126" t="str">
        <f t="shared" si="207"/>
        <v/>
      </c>
      <c r="AC154" s="126" t="str">
        <f t="shared" si="207"/>
        <v/>
      </c>
      <c r="AD154" s="126" t="str">
        <f t="shared" si="218"/>
        <v/>
      </c>
      <c r="AE154" s="126" t="str">
        <f t="shared" si="218"/>
        <v/>
      </c>
      <c r="AF154" s="126" t="str">
        <f t="shared" si="218"/>
        <v/>
      </c>
      <c r="AG154" s="126" t="str">
        <f t="shared" si="218"/>
        <v/>
      </c>
      <c r="AH154" s="126" t="str">
        <f t="shared" si="218"/>
        <v/>
      </c>
      <c r="AI154" s="126" t="str">
        <f t="shared" si="218"/>
        <v/>
      </c>
      <c r="AJ154" s="126" t="str">
        <f t="shared" si="218"/>
        <v/>
      </c>
      <c r="AK154" s="126" t="str">
        <f t="shared" si="218"/>
        <v/>
      </c>
      <c r="AL154" s="126" t="str">
        <f t="shared" si="218"/>
        <v/>
      </c>
      <c r="AM154" s="126" t="str">
        <f t="shared" si="218"/>
        <v/>
      </c>
      <c r="AN154" s="126" t="str">
        <f t="shared" si="218"/>
        <v/>
      </c>
      <c r="AO154" s="126" t="str">
        <f t="shared" si="218"/>
        <v/>
      </c>
      <c r="AP154" s="126" t="str">
        <f t="shared" si="218"/>
        <v/>
      </c>
      <c r="AQ154" s="126" t="str">
        <f t="shared" si="218"/>
        <v/>
      </c>
      <c r="AR154" s="126" t="str">
        <f t="shared" si="218"/>
        <v/>
      </c>
      <c r="AS154" s="126" t="str">
        <f t="shared" si="218"/>
        <v/>
      </c>
      <c r="AT154" s="126" t="str">
        <f t="shared" si="218"/>
        <v/>
      </c>
      <c r="AU154" s="126" t="str">
        <f t="shared" si="218"/>
        <v/>
      </c>
      <c r="AV154" s="126" t="str">
        <f t="shared" si="218"/>
        <v/>
      </c>
      <c r="AW154" s="126" t="str">
        <f t="shared" si="218"/>
        <v/>
      </c>
      <c r="AX154" s="126" t="str">
        <f t="shared" si="218"/>
        <v/>
      </c>
      <c r="AY154" s="126" t="str">
        <f t="shared" si="218"/>
        <v/>
      </c>
      <c r="AZ154" s="126" t="str">
        <f t="shared" si="218"/>
        <v/>
      </c>
      <c r="BA154" s="126" t="str">
        <f t="shared" si="218"/>
        <v/>
      </c>
      <c r="BB154" s="126" t="str">
        <f t="shared" si="218"/>
        <v/>
      </c>
      <c r="BC154" s="126" t="str">
        <f t="shared" si="218"/>
        <v/>
      </c>
      <c r="BD154" s="126" t="str">
        <f t="shared" si="218"/>
        <v/>
      </c>
      <c r="BE154" s="126" t="str">
        <f t="shared" si="218"/>
        <v/>
      </c>
      <c r="BF154" s="126" t="str">
        <f t="shared" si="218"/>
        <v/>
      </c>
      <c r="BG154" s="126" t="str">
        <f t="shared" si="218"/>
        <v/>
      </c>
      <c r="BH154" s="126" t="str">
        <f t="shared" si="218"/>
        <v/>
      </c>
      <c r="BI154" s="126" t="str">
        <f t="shared" si="218"/>
        <v/>
      </c>
      <c r="BJ154" s="126" t="str">
        <f t="shared" si="218"/>
        <v/>
      </c>
      <c r="BK154" s="126" t="str">
        <f t="shared" si="218"/>
        <v/>
      </c>
      <c r="BL154" s="126" t="str">
        <f t="shared" si="218"/>
        <v/>
      </c>
      <c r="BM154" s="126" t="str">
        <f t="shared" si="218"/>
        <v/>
      </c>
      <c r="BN154" s="126" t="str">
        <f t="shared" si="218"/>
        <v/>
      </c>
      <c r="BO154" s="126" t="str">
        <f t="shared" si="218"/>
        <v/>
      </c>
      <c r="BP154" s="126" t="str">
        <f t="shared" si="218"/>
        <v/>
      </c>
      <c r="BQ154" s="126" t="str">
        <f t="shared" si="218"/>
        <v/>
      </c>
      <c r="BR154" s="126" t="str">
        <f t="shared" si="218"/>
        <v/>
      </c>
      <c r="BS154" s="126" t="str">
        <f t="shared" si="218"/>
        <v/>
      </c>
      <c r="BT154" s="126" t="str">
        <f t="shared" si="218"/>
        <v/>
      </c>
      <c r="BU154" s="126" t="str">
        <f t="shared" si="218"/>
        <v/>
      </c>
      <c r="BV154" s="194"/>
      <c r="BW154" s="194"/>
      <c r="BX154" s="194"/>
      <c r="BZ154" s="116" t="s">
        <v>267</v>
      </c>
      <c r="CA154" s="118" t="s">
        <v>94</v>
      </c>
      <c r="CB154" s="113">
        <f t="shared" si="208"/>
        <v>14</v>
      </c>
      <c r="CC154" s="116" t="str">
        <f t="shared" ca="1" si="201"/>
        <v>BUCK BRAVÍO CL2</v>
      </c>
      <c r="CD154" s="117">
        <f t="shared" ca="1" si="213"/>
        <v>4388.0600597717166</v>
      </c>
      <c r="CE154" s="117">
        <f t="shared" ca="1" si="202"/>
        <v>5250.0639774799265</v>
      </c>
      <c r="CF154" s="117">
        <f t="shared" ca="1" si="202"/>
        <v>4687.1056104512536</v>
      </c>
      <c r="CG154" s="117">
        <f t="shared" ca="1" si="202"/>
        <v>0</v>
      </c>
      <c r="CH154" s="117">
        <f t="shared" ca="1" si="203"/>
        <v>3</v>
      </c>
      <c r="CI154" s="117">
        <f t="shared" ca="1" si="204"/>
        <v>14325.229647702898</v>
      </c>
      <c r="CJ154" s="127" cm="1">
        <f t="array" aca="1" ref="CJ154" ca="1">IFERROR(AVERAGE(IF(CD154:CG154&gt;1,CD154:CG154)),0)</f>
        <v>4775.0765492342989</v>
      </c>
      <c r="CK154" s="127">
        <f ca="1">CJ154+(COUNTIFS($CJ$141:$CJ154,CJ154)-1)*0.00001</f>
        <v>4775.0765492342989</v>
      </c>
      <c r="CL154" s="127">
        <f t="shared" ca="1" si="209"/>
        <v>4906.3843729068185</v>
      </c>
      <c r="CM154" s="140">
        <f t="shared" ca="1" si="210"/>
        <v>9</v>
      </c>
      <c r="CN154" s="120" t="str">
        <f t="shared" ca="1" si="211"/>
        <v>ÁLAMO</v>
      </c>
      <c r="CO154" s="113"/>
      <c r="CP154" s="113" t="s">
        <v>78</v>
      </c>
      <c r="CQ154" s="112">
        <f t="array" aca="1" ref="CQ154" ca="1">IF(CH201&lt;&gt;1,"sd",SUM(IF(CD141:CG200&gt;1,(CD141:CG200)^2))-CQ146)</f>
        <v>38987957.132121563</v>
      </c>
      <c r="CR154" s="115"/>
      <c r="CT154" s="117">
        <f ca="1">'ANVA-MDS Sin Fung.'!CI154+'ANVA-MDS Con Fung.'!CI154</f>
        <v>27087.424755646825</v>
      </c>
      <c r="CU154" s="119" t="s">
        <v>100</v>
      </c>
      <c r="CV154" s="140">
        <f ca="1">IF(CV160&lt;&gt;1,"sd",IF('ANVA-MDS Sin Fung.'!CH201=0,0,1)+IF('ANVA-MDS Con Fung.'!CH201=0,0,1))</f>
        <v>2</v>
      </c>
    </row>
    <row r="155" spans="1:100" ht="12.75" customHeight="1" x14ac:dyDescent="0.25">
      <c r="A155" s="212">
        <v>3</v>
      </c>
      <c r="B155" s="103">
        <f ca="1">'ANVA-MDS Con Fung.'!CQ160</f>
        <v>0.64535075913877882</v>
      </c>
      <c r="K155" s="101">
        <f t="shared" si="212"/>
        <v>15</v>
      </c>
      <c r="L155" s="125" t="str">
        <f t="shared" ca="1" si="205"/>
        <v>BUCK COLIHUE</v>
      </c>
      <c r="M155" s="126">
        <f t="shared" ca="1" si="206"/>
        <v>4890.766080447941</v>
      </c>
      <c r="N155" s="126" t="str">
        <f t="shared" ca="1" si="207"/>
        <v>ns</v>
      </c>
      <c r="O155" s="126" t="str">
        <f t="shared" ca="1" si="207"/>
        <v>ns</v>
      </c>
      <c r="P155" s="126" t="str">
        <f t="shared" ca="1" si="207"/>
        <v>ns</v>
      </c>
      <c r="Q155" s="126" t="str">
        <f t="shared" ca="1" si="207"/>
        <v>ns</v>
      </c>
      <c r="R155" s="126" t="str">
        <f t="shared" ca="1" si="207"/>
        <v>ns</v>
      </c>
      <c r="S155" s="126" t="str">
        <f t="shared" ca="1" si="207"/>
        <v>ns</v>
      </c>
      <c r="T155" s="126" t="str">
        <f t="shared" ca="1" si="207"/>
        <v>ns</v>
      </c>
      <c r="U155" s="126" t="str">
        <f t="shared" ca="1" si="207"/>
        <v>ns</v>
      </c>
      <c r="V155" s="126" t="str">
        <f t="shared" ca="1" si="207"/>
        <v>ns</v>
      </c>
      <c r="W155" s="126" t="str">
        <f t="shared" ca="1" si="207"/>
        <v>ns</v>
      </c>
      <c r="X155" s="126" t="str">
        <f t="shared" ca="1" si="207"/>
        <v>ns</v>
      </c>
      <c r="Y155" s="126" t="str">
        <f t="shared" ca="1" si="207"/>
        <v>ns</v>
      </c>
      <c r="Z155" s="126" t="str">
        <f t="shared" ca="1" si="207"/>
        <v>ns</v>
      </c>
      <c r="AA155" s="126" t="str">
        <f t="shared" ca="1" si="207"/>
        <v>ns</v>
      </c>
      <c r="AB155" s="126" t="str">
        <f t="shared" ca="1" si="207"/>
        <v>ns</v>
      </c>
      <c r="AC155" s="126" t="str">
        <f t="shared" si="207"/>
        <v/>
      </c>
      <c r="AD155" s="126" t="str">
        <f t="shared" si="218"/>
        <v/>
      </c>
      <c r="AE155" s="126" t="str">
        <f t="shared" si="218"/>
        <v/>
      </c>
      <c r="AF155" s="126" t="str">
        <f t="shared" si="218"/>
        <v/>
      </c>
      <c r="AG155" s="126" t="str">
        <f t="shared" si="218"/>
        <v/>
      </c>
      <c r="AH155" s="126" t="str">
        <f t="shared" si="218"/>
        <v/>
      </c>
      <c r="AI155" s="126" t="str">
        <f t="shared" si="218"/>
        <v/>
      </c>
      <c r="AJ155" s="126" t="str">
        <f t="shared" si="218"/>
        <v/>
      </c>
      <c r="AK155" s="126" t="str">
        <f t="shared" si="218"/>
        <v/>
      </c>
      <c r="AL155" s="126" t="str">
        <f t="shared" si="218"/>
        <v/>
      </c>
      <c r="AM155" s="126" t="str">
        <f t="shared" si="218"/>
        <v/>
      </c>
      <c r="AN155" s="126" t="str">
        <f t="shared" si="218"/>
        <v/>
      </c>
      <c r="AO155" s="126" t="str">
        <f t="shared" si="218"/>
        <v/>
      </c>
      <c r="AP155" s="126" t="str">
        <f t="shared" si="218"/>
        <v/>
      </c>
      <c r="AQ155" s="126" t="str">
        <f t="shared" si="218"/>
        <v/>
      </c>
      <c r="AR155" s="126" t="str">
        <f t="shared" si="218"/>
        <v/>
      </c>
      <c r="AS155" s="126" t="str">
        <f t="shared" si="218"/>
        <v/>
      </c>
      <c r="AT155" s="126" t="str">
        <f t="shared" si="218"/>
        <v/>
      </c>
      <c r="AU155" s="126" t="str">
        <f t="shared" si="218"/>
        <v/>
      </c>
      <c r="AV155" s="126" t="str">
        <f t="shared" si="218"/>
        <v/>
      </c>
      <c r="AW155" s="126" t="str">
        <f t="shared" si="218"/>
        <v/>
      </c>
      <c r="AX155" s="126" t="str">
        <f t="shared" si="218"/>
        <v/>
      </c>
      <c r="AY155" s="126" t="str">
        <f t="shared" si="218"/>
        <v/>
      </c>
      <c r="AZ155" s="126" t="str">
        <f t="shared" si="218"/>
        <v/>
      </c>
      <c r="BA155" s="126" t="str">
        <f t="shared" si="218"/>
        <v/>
      </c>
      <c r="BB155" s="126" t="str">
        <f t="shared" si="218"/>
        <v/>
      </c>
      <c r="BC155" s="126" t="str">
        <f t="shared" si="218"/>
        <v/>
      </c>
      <c r="BD155" s="126" t="str">
        <f t="shared" si="218"/>
        <v/>
      </c>
      <c r="BE155" s="126" t="str">
        <f t="shared" si="218"/>
        <v/>
      </c>
      <c r="BF155" s="126" t="str">
        <f t="shared" si="218"/>
        <v/>
      </c>
      <c r="BG155" s="126" t="str">
        <f t="shared" si="218"/>
        <v/>
      </c>
      <c r="BH155" s="126" t="str">
        <f t="shared" si="218"/>
        <v/>
      </c>
      <c r="BI155" s="126" t="str">
        <f t="shared" si="218"/>
        <v/>
      </c>
      <c r="BJ155" s="126" t="str">
        <f t="shared" si="218"/>
        <v/>
      </c>
      <c r="BK155" s="126" t="str">
        <f t="shared" si="218"/>
        <v/>
      </c>
      <c r="BL155" s="126" t="str">
        <f t="shared" si="218"/>
        <v/>
      </c>
      <c r="BM155" s="126" t="str">
        <f t="shared" si="218"/>
        <v/>
      </c>
      <c r="BN155" s="126" t="str">
        <f t="shared" si="218"/>
        <v/>
      </c>
      <c r="BO155" s="126" t="str">
        <f t="shared" si="218"/>
        <v/>
      </c>
      <c r="BP155" s="126" t="str">
        <f t="shared" si="218"/>
        <v/>
      </c>
      <c r="BQ155" s="126" t="str">
        <f t="shared" si="218"/>
        <v/>
      </c>
      <c r="BR155" s="126" t="str">
        <f t="shared" si="218"/>
        <v/>
      </c>
      <c r="BS155" s="126" t="str">
        <f t="shared" si="218"/>
        <v/>
      </c>
      <c r="BT155" s="126" t="str">
        <f t="shared" si="218"/>
        <v/>
      </c>
      <c r="BU155" s="126" t="str">
        <f t="shared" si="218"/>
        <v/>
      </c>
      <c r="BV155" s="194"/>
      <c r="BW155" s="194"/>
      <c r="BX155" s="194"/>
      <c r="BZ155" s="116" t="s">
        <v>267</v>
      </c>
      <c r="CA155" s="118" t="s">
        <v>94</v>
      </c>
      <c r="CB155" s="113">
        <f t="shared" si="208"/>
        <v>15</v>
      </c>
      <c r="CC155" s="116" t="str">
        <f t="shared" ca="1" si="201"/>
        <v>BUCK COLIHUE</v>
      </c>
      <c r="CD155" s="117">
        <f t="shared" ca="1" si="213"/>
        <v>4580.9251135409904</v>
      </c>
      <c r="CE155" s="117">
        <f t="shared" ca="1" si="202"/>
        <v>4791.3544103252989</v>
      </c>
      <c r="CF155" s="117">
        <f t="shared" ca="1" si="202"/>
        <v>5300.0187174775319</v>
      </c>
      <c r="CG155" s="117">
        <f t="shared" ca="1" si="202"/>
        <v>0</v>
      </c>
      <c r="CH155" s="117">
        <f t="shared" ca="1" si="203"/>
        <v>3</v>
      </c>
      <c r="CI155" s="117">
        <f t="shared" ca="1" si="204"/>
        <v>14672.298241343822</v>
      </c>
      <c r="CJ155" s="127" cm="1">
        <f t="array" aca="1" ref="CJ155" ca="1">IFERROR(AVERAGE(IF(CD155:CG155&gt;1,CD155:CG155)),0)</f>
        <v>4890.766080447941</v>
      </c>
      <c r="CK155" s="127">
        <f ca="1">CJ155+(COUNTIFS($CJ$141:$CJ155,CJ155)-1)*0.00001</f>
        <v>4890.766080447941</v>
      </c>
      <c r="CL155" s="127">
        <f t="shared" ca="1" si="209"/>
        <v>4890.766080447941</v>
      </c>
      <c r="CM155" s="140">
        <f t="shared" ca="1" si="210"/>
        <v>15</v>
      </c>
      <c r="CN155" s="120" t="str">
        <f t="shared" ca="1" si="211"/>
        <v>BUCK COLIHUE</v>
      </c>
      <c r="CO155" s="113"/>
      <c r="CP155" s="113" t="s">
        <v>82</v>
      </c>
      <c r="CQ155" s="112">
        <f ca="1">IF(CH201&lt;&gt;1,"sd",CQ153/CQ149)</f>
        <v>199439.68533533462</v>
      </c>
      <c r="CR155" s="115"/>
      <c r="CT155" s="117">
        <f ca="1">'ANVA-MDS Sin Fung.'!CI155+'ANVA-MDS Con Fung.'!CI155</f>
        <v>26089.541636101658</v>
      </c>
      <c r="CU155" s="119" t="s">
        <v>101</v>
      </c>
      <c r="CV155" s="140">
        <f ca="1">IF(CV160&lt;&gt;1,"sd",CV154-1)</f>
        <v>1</v>
      </c>
    </row>
    <row r="156" spans="1:100" ht="12.75" customHeight="1" x14ac:dyDescent="0.25">
      <c r="A156" s="212">
        <v>3</v>
      </c>
      <c r="B156" s="3"/>
      <c r="K156" s="101">
        <f t="shared" si="212"/>
        <v>16</v>
      </c>
      <c r="L156" s="125" t="str">
        <f t="shared" ca="1" si="205"/>
        <v>BUCK BRAVÍO CL2</v>
      </c>
      <c r="M156" s="126">
        <f t="shared" ca="1" si="206"/>
        <v>4775.0765492342989</v>
      </c>
      <c r="N156" s="126" t="str">
        <f t="shared" ca="1" si="207"/>
        <v>ns</v>
      </c>
      <c r="O156" s="126" t="str">
        <f t="shared" ca="1" si="207"/>
        <v>ns</v>
      </c>
      <c r="P156" s="126" t="str">
        <f t="shared" ca="1" si="207"/>
        <v>ns</v>
      </c>
      <c r="Q156" s="126" t="str">
        <f t="shared" ca="1" si="207"/>
        <v>ns</v>
      </c>
      <c r="R156" s="126" t="str">
        <f t="shared" ca="1" si="207"/>
        <v>ns</v>
      </c>
      <c r="S156" s="126" t="str">
        <f t="shared" ca="1" si="207"/>
        <v>ns</v>
      </c>
      <c r="T156" s="126" t="str">
        <f t="shared" ca="1" si="207"/>
        <v>ns</v>
      </c>
      <c r="U156" s="126" t="str">
        <f t="shared" ca="1" si="207"/>
        <v>ns</v>
      </c>
      <c r="V156" s="126" t="str">
        <f t="shared" ca="1" si="207"/>
        <v>ns</v>
      </c>
      <c r="W156" s="126" t="str">
        <f t="shared" ca="1" si="207"/>
        <v>ns</v>
      </c>
      <c r="X156" s="126" t="str">
        <f t="shared" ca="1" si="207"/>
        <v>ns</v>
      </c>
      <c r="Y156" s="126" t="str">
        <f t="shared" ca="1" si="207"/>
        <v>ns</v>
      </c>
      <c r="Z156" s="126" t="str">
        <f t="shared" ca="1" si="207"/>
        <v>ns</v>
      </c>
      <c r="AA156" s="126" t="str">
        <f t="shared" ca="1" si="207"/>
        <v>ns</v>
      </c>
      <c r="AB156" s="126" t="str">
        <f t="shared" ca="1" si="207"/>
        <v>ns</v>
      </c>
      <c r="AC156" s="126" t="str">
        <f t="shared" ca="1" si="207"/>
        <v>ns</v>
      </c>
      <c r="AD156" s="126" t="str">
        <f t="shared" si="218"/>
        <v/>
      </c>
      <c r="AE156" s="126" t="str">
        <f t="shared" si="218"/>
        <v/>
      </c>
      <c r="AF156" s="126" t="str">
        <f t="shared" si="218"/>
        <v/>
      </c>
      <c r="AG156" s="126" t="str">
        <f t="shared" si="218"/>
        <v/>
      </c>
      <c r="AH156" s="126" t="str">
        <f t="shared" si="218"/>
        <v/>
      </c>
      <c r="AI156" s="126" t="str">
        <f t="shared" si="218"/>
        <v/>
      </c>
      <c r="AJ156" s="126" t="str">
        <f t="shared" si="218"/>
        <v/>
      </c>
      <c r="AK156" s="126" t="str">
        <f t="shared" si="218"/>
        <v/>
      </c>
      <c r="AL156" s="126" t="str">
        <f t="shared" si="218"/>
        <v/>
      </c>
      <c r="AM156" s="126" t="str">
        <f t="shared" si="218"/>
        <v/>
      </c>
      <c r="AN156" s="126" t="str">
        <f t="shared" si="218"/>
        <v/>
      </c>
      <c r="AO156" s="126" t="str">
        <f t="shared" si="218"/>
        <v/>
      </c>
      <c r="AP156" s="126" t="str">
        <f t="shared" si="218"/>
        <v/>
      </c>
      <c r="AQ156" s="126" t="str">
        <f t="shared" si="218"/>
        <v/>
      </c>
      <c r="AR156" s="126" t="str">
        <f t="shared" si="218"/>
        <v/>
      </c>
      <c r="AS156" s="126" t="str">
        <f t="shared" si="218"/>
        <v/>
      </c>
      <c r="AT156" s="126" t="str">
        <f t="shared" si="218"/>
        <v/>
      </c>
      <c r="AU156" s="126" t="str">
        <f t="shared" si="218"/>
        <v/>
      </c>
      <c r="AV156" s="126" t="str">
        <f t="shared" si="218"/>
        <v/>
      </c>
      <c r="AW156" s="126" t="str">
        <f t="shared" si="218"/>
        <v/>
      </c>
      <c r="AX156" s="126" t="str">
        <f t="shared" si="218"/>
        <v/>
      </c>
      <c r="AY156" s="126" t="str">
        <f t="shared" si="218"/>
        <v/>
      </c>
      <c r="AZ156" s="126" t="str">
        <f t="shared" si="218"/>
        <v/>
      </c>
      <c r="BA156" s="126" t="str">
        <f t="shared" si="218"/>
        <v/>
      </c>
      <c r="BB156" s="126" t="str">
        <f t="shared" si="218"/>
        <v/>
      </c>
      <c r="BC156" s="126" t="str">
        <f t="shared" si="218"/>
        <v/>
      </c>
      <c r="BD156" s="126" t="str">
        <f t="shared" si="218"/>
        <v/>
      </c>
      <c r="BE156" s="126" t="str">
        <f t="shared" si="218"/>
        <v/>
      </c>
      <c r="BF156" s="126" t="str">
        <f t="shared" si="218"/>
        <v/>
      </c>
      <c r="BG156" s="126" t="str">
        <f t="shared" si="218"/>
        <v/>
      </c>
      <c r="BH156" s="126" t="str">
        <f t="shared" si="218"/>
        <v/>
      </c>
      <c r="BI156" s="126" t="str">
        <f t="shared" si="218"/>
        <v/>
      </c>
      <c r="BJ156" s="126" t="str">
        <f t="shared" si="218"/>
        <v/>
      </c>
      <c r="BK156" s="126" t="str">
        <f t="shared" si="218"/>
        <v/>
      </c>
      <c r="BL156" s="126" t="str">
        <f t="shared" si="218"/>
        <v/>
      </c>
      <c r="BM156" s="126" t="str">
        <f t="shared" si="218"/>
        <v/>
      </c>
      <c r="BN156" s="126" t="str">
        <f t="shared" si="218"/>
        <v/>
      </c>
      <c r="BO156" s="126" t="str">
        <f t="shared" si="218"/>
        <v/>
      </c>
      <c r="BP156" s="126" t="str">
        <f t="shared" si="218"/>
        <v/>
      </c>
      <c r="BQ156" s="126" t="str">
        <f t="shared" si="218"/>
        <v/>
      </c>
      <c r="BR156" s="126" t="str">
        <f t="shared" si="218"/>
        <v/>
      </c>
      <c r="BS156" s="126" t="str">
        <f t="shared" si="218"/>
        <v/>
      </c>
      <c r="BT156" s="126" t="str">
        <f t="shared" si="218"/>
        <v/>
      </c>
      <c r="BU156" s="126" t="str">
        <f t="shared" si="218"/>
        <v/>
      </c>
      <c r="BV156" s="194"/>
      <c r="BW156" s="194"/>
      <c r="BX156" s="194"/>
      <c r="BZ156" s="116" t="s">
        <v>267</v>
      </c>
      <c r="CA156" s="118" t="s">
        <v>94</v>
      </c>
      <c r="CB156" s="113">
        <f t="shared" si="208"/>
        <v>16</v>
      </c>
      <c r="CC156" s="116" t="str">
        <f t="shared" ca="1" si="201"/>
        <v>BUCK FULGOR</v>
      </c>
      <c r="CD156" s="117">
        <f t="shared" ca="1" si="213"/>
        <v>4739.6226213213067</v>
      </c>
      <c r="CE156" s="117">
        <f t="shared" ca="1" si="202"/>
        <v>5728.5161371724416</v>
      </c>
      <c r="CF156" s="117">
        <f t="shared" ca="1" si="202"/>
        <v>4812.8749958935659</v>
      </c>
      <c r="CG156" s="117">
        <f t="shared" ca="1" si="202"/>
        <v>0</v>
      </c>
      <c r="CH156" s="117">
        <f t="shared" ca="1" si="203"/>
        <v>3</v>
      </c>
      <c r="CI156" s="117">
        <f t="shared" ca="1" si="204"/>
        <v>15281.013754387313</v>
      </c>
      <c r="CJ156" s="127" cm="1">
        <f t="array" aca="1" ref="CJ156" ca="1">IFERROR(AVERAGE(IF(CD156:CG156&gt;1,CD156:CG156)),0)</f>
        <v>5093.6712514624378</v>
      </c>
      <c r="CK156" s="127">
        <f ca="1">CJ156+(COUNTIFS($CJ$141:$CJ156,CJ156)-1)*0.00001</f>
        <v>5093.6712514624378</v>
      </c>
      <c r="CL156" s="127">
        <f t="shared" ca="1" si="209"/>
        <v>4775.0765492342989</v>
      </c>
      <c r="CM156" s="140">
        <f t="shared" ca="1" si="210"/>
        <v>14</v>
      </c>
      <c r="CN156" s="120" t="str">
        <f t="shared" ca="1" si="211"/>
        <v>BUCK BRAVÍO CL2</v>
      </c>
      <c r="CO156" s="113"/>
      <c r="CP156" s="113" t="s">
        <v>83</v>
      </c>
      <c r="CQ156" s="123">
        <f ca="1">IF(CH201&lt;&gt;1,"sd",SQRT(CQ155)/CQ145)</f>
        <v>9.6938063637566865E-2</v>
      </c>
      <c r="CR156" s="115"/>
      <c r="CT156" s="117">
        <f ca="1">'ANVA-MDS Sin Fung.'!CI156+'ANVA-MDS Con Fung.'!CI156</f>
        <v>29253.204245243061</v>
      </c>
      <c r="CU156" s="119" t="s">
        <v>105</v>
      </c>
      <c r="CV156" s="140">
        <f ca="1">IF(CV160&lt;&gt;1,"sd",CV155*CV147)</f>
        <v>34</v>
      </c>
    </row>
    <row r="157" spans="1:100" ht="12.75" customHeight="1" x14ac:dyDescent="0.25">
      <c r="A157" s="212">
        <v>3</v>
      </c>
      <c r="B157" s="3"/>
      <c r="K157" s="101">
        <f t="shared" si="212"/>
        <v>17</v>
      </c>
      <c r="L157" s="125" t="str">
        <f t="shared" ca="1" si="205"/>
        <v>NEO 30T23</v>
      </c>
      <c r="M157" s="126">
        <f t="shared" ca="1" si="206"/>
        <v>4764.2092793822312</v>
      </c>
      <c r="N157" s="126" t="str">
        <f t="shared" ca="1" si="207"/>
        <v>ns</v>
      </c>
      <c r="O157" s="126" t="str">
        <f t="shared" ca="1" si="207"/>
        <v>ns</v>
      </c>
      <c r="P157" s="126" t="str">
        <f t="shared" ca="1" si="207"/>
        <v>ns</v>
      </c>
      <c r="Q157" s="126" t="str">
        <f t="shared" ca="1" si="207"/>
        <v>ns</v>
      </c>
      <c r="R157" s="126" t="str">
        <f t="shared" ca="1" si="207"/>
        <v>ns</v>
      </c>
      <c r="S157" s="126" t="str">
        <f t="shared" ca="1" si="207"/>
        <v>ns</v>
      </c>
      <c r="T157" s="126" t="str">
        <f t="shared" ca="1" si="207"/>
        <v>ns</v>
      </c>
      <c r="U157" s="126" t="str">
        <f t="shared" ca="1" si="207"/>
        <v>ns</v>
      </c>
      <c r="V157" s="126" t="str">
        <f t="shared" ca="1" si="207"/>
        <v>ns</v>
      </c>
      <c r="W157" s="126" t="str">
        <f t="shared" ca="1" si="207"/>
        <v>ns</v>
      </c>
      <c r="X157" s="126" t="str">
        <f t="shared" ca="1" si="207"/>
        <v>ns</v>
      </c>
      <c r="Y157" s="126" t="str">
        <f t="shared" ca="1" si="207"/>
        <v>ns</v>
      </c>
      <c r="Z157" s="126" t="str">
        <f t="shared" ca="1" si="207"/>
        <v>ns</v>
      </c>
      <c r="AA157" s="126" t="str">
        <f t="shared" ca="1" si="207"/>
        <v>ns</v>
      </c>
      <c r="AB157" s="126" t="str">
        <f t="shared" ca="1" si="207"/>
        <v>ns</v>
      </c>
      <c r="AC157" s="126" t="str">
        <f t="shared" ref="AC157:BU162" ca="1" si="219">IF(AC$5&gt;$K157,"",IF($L157=0,"",IF($G$9&gt;$H$9,"ns",IF(ABS($M157-INDEX($CL$141:$CL$200,AC$5,1))&gt;$B$159,"s","ns"))))</f>
        <v>ns</v>
      </c>
      <c r="AD157" s="126" t="str">
        <f t="shared" ca="1" si="219"/>
        <v>ns</v>
      </c>
      <c r="AE157" s="126" t="str">
        <f t="shared" si="219"/>
        <v/>
      </c>
      <c r="AF157" s="126" t="str">
        <f t="shared" si="219"/>
        <v/>
      </c>
      <c r="AG157" s="126" t="str">
        <f t="shared" si="219"/>
        <v/>
      </c>
      <c r="AH157" s="126" t="str">
        <f t="shared" si="219"/>
        <v/>
      </c>
      <c r="AI157" s="126" t="str">
        <f t="shared" si="219"/>
        <v/>
      </c>
      <c r="AJ157" s="126" t="str">
        <f t="shared" si="219"/>
        <v/>
      </c>
      <c r="AK157" s="126" t="str">
        <f t="shared" si="219"/>
        <v/>
      </c>
      <c r="AL157" s="126" t="str">
        <f t="shared" si="219"/>
        <v/>
      </c>
      <c r="AM157" s="126" t="str">
        <f t="shared" si="219"/>
        <v/>
      </c>
      <c r="AN157" s="126" t="str">
        <f t="shared" si="219"/>
        <v/>
      </c>
      <c r="AO157" s="126" t="str">
        <f t="shared" si="219"/>
        <v/>
      </c>
      <c r="AP157" s="126" t="str">
        <f t="shared" si="219"/>
        <v/>
      </c>
      <c r="AQ157" s="126" t="str">
        <f t="shared" si="219"/>
        <v/>
      </c>
      <c r="AR157" s="126" t="str">
        <f t="shared" si="219"/>
        <v/>
      </c>
      <c r="AS157" s="126" t="str">
        <f t="shared" si="219"/>
        <v/>
      </c>
      <c r="AT157" s="126" t="str">
        <f t="shared" si="219"/>
        <v/>
      </c>
      <c r="AU157" s="126" t="str">
        <f t="shared" si="219"/>
        <v/>
      </c>
      <c r="AV157" s="126" t="str">
        <f t="shared" si="219"/>
        <v/>
      </c>
      <c r="AW157" s="126" t="str">
        <f t="shared" si="219"/>
        <v/>
      </c>
      <c r="AX157" s="126" t="str">
        <f t="shared" si="219"/>
        <v/>
      </c>
      <c r="AY157" s="126" t="str">
        <f t="shared" si="219"/>
        <v/>
      </c>
      <c r="AZ157" s="126" t="str">
        <f t="shared" si="219"/>
        <v/>
      </c>
      <c r="BA157" s="126" t="str">
        <f t="shared" si="219"/>
        <v/>
      </c>
      <c r="BB157" s="126" t="str">
        <f t="shared" si="219"/>
        <v/>
      </c>
      <c r="BC157" s="126" t="str">
        <f t="shared" si="219"/>
        <v/>
      </c>
      <c r="BD157" s="126" t="str">
        <f t="shared" si="219"/>
        <v/>
      </c>
      <c r="BE157" s="126" t="str">
        <f t="shared" si="219"/>
        <v/>
      </c>
      <c r="BF157" s="126" t="str">
        <f t="shared" si="219"/>
        <v/>
      </c>
      <c r="BG157" s="126" t="str">
        <f t="shared" si="219"/>
        <v/>
      </c>
      <c r="BH157" s="126" t="str">
        <f t="shared" si="219"/>
        <v/>
      </c>
      <c r="BI157" s="126" t="str">
        <f t="shared" si="219"/>
        <v/>
      </c>
      <c r="BJ157" s="126" t="str">
        <f t="shared" si="219"/>
        <v/>
      </c>
      <c r="BK157" s="126" t="str">
        <f t="shared" si="219"/>
        <v/>
      </c>
      <c r="BL157" s="126" t="str">
        <f t="shared" si="219"/>
        <v/>
      </c>
      <c r="BM157" s="126" t="str">
        <f t="shared" si="219"/>
        <v/>
      </c>
      <c r="BN157" s="126" t="str">
        <f t="shared" si="219"/>
        <v/>
      </c>
      <c r="BO157" s="126" t="str">
        <f t="shared" si="219"/>
        <v/>
      </c>
      <c r="BP157" s="126" t="str">
        <f t="shared" si="219"/>
        <v/>
      </c>
      <c r="BQ157" s="126" t="str">
        <f t="shared" si="219"/>
        <v/>
      </c>
      <c r="BR157" s="126" t="str">
        <f t="shared" si="219"/>
        <v/>
      </c>
      <c r="BS157" s="126" t="str">
        <f t="shared" si="219"/>
        <v/>
      </c>
      <c r="BT157" s="126" t="str">
        <f t="shared" si="219"/>
        <v/>
      </c>
      <c r="BU157" s="126" t="str">
        <f t="shared" si="219"/>
        <v/>
      </c>
      <c r="BV157" s="194"/>
      <c r="BW157" s="194"/>
      <c r="BX157" s="194"/>
      <c r="BZ157" s="116" t="s">
        <v>267</v>
      </c>
      <c r="CA157" s="118" t="s">
        <v>94</v>
      </c>
      <c r="CB157" s="113">
        <f t="shared" si="208"/>
        <v>17</v>
      </c>
      <c r="CC157" s="116" t="str">
        <f t="shared" ca="1" si="201"/>
        <v>BUCK PRETAL</v>
      </c>
      <c r="CD157" s="117">
        <f t="shared" ca="1" si="213"/>
        <v>5198.9629717923754</v>
      </c>
      <c r="CE157" s="117">
        <f t="shared" ca="1" si="213"/>
        <v>4934.9461440955965</v>
      </c>
      <c r="CF157" s="117">
        <f t="shared" ca="1" si="213"/>
        <v>4894.145679999373</v>
      </c>
      <c r="CG157" s="117">
        <f t="shared" ca="1" si="213"/>
        <v>0</v>
      </c>
      <c r="CH157" s="117">
        <f t="shared" ca="1" si="203"/>
        <v>3</v>
      </c>
      <c r="CI157" s="117">
        <f t="shared" ca="1" si="204"/>
        <v>15028.054795887343</v>
      </c>
      <c r="CJ157" s="127" cm="1">
        <f t="array" aca="1" ref="CJ157" ca="1">IFERROR(AVERAGE(IF(CD157:CG157&gt;1,CD157:CG157)),0)</f>
        <v>5009.3515986291141</v>
      </c>
      <c r="CK157" s="127">
        <f ca="1">CJ157+(COUNTIFS($CJ$141:$CJ157,CJ157)-1)*0.00001</f>
        <v>5009.3515986291141</v>
      </c>
      <c r="CL157" s="127">
        <f t="shared" ca="1" si="209"/>
        <v>4764.2092793822312</v>
      </c>
      <c r="CM157" s="140">
        <f t="shared" ca="1" si="210"/>
        <v>33</v>
      </c>
      <c r="CN157" s="120" t="str">
        <f t="shared" ca="1" si="211"/>
        <v>NEO 30T23</v>
      </c>
      <c r="CO157" s="113"/>
      <c r="CP157" s="113" t="s">
        <v>84</v>
      </c>
      <c r="CQ157" s="112">
        <f ca="1">IF(CH201&lt;&gt;1,"sd",SQRT(CQ155/CQ142))</f>
        <v>257.83695451152499</v>
      </c>
      <c r="CR157" s="115"/>
      <c r="CT157" s="117">
        <f ca="1">'ANVA-MDS Sin Fung.'!CI157+'ANVA-MDS Con Fung.'!CI157</f>
        <v>29925.641455972429</v>
      </c>
      <c r="CU157" s="113" t="s">
        <v>152</v>
      </c>
      <c r="CV157" s="140">
        <f ca="1">IF(CV160&lt;&gt;1,"sd",CV147+CV148+CV149+CV155+CV156)</f>
        <v>209</v>
      </c>
    </row>
    <row r="158" spans="1:100" ht="12.75" customHeight="1" x14ac:dyDescent="0.25">
      <c r="A158" s="212">
        <v>3</v>
      </c>
      <c r="B158" s="2" t="s">
        <v>277</v>
      </c>
      <c r="K158" s="101">
        <f t="shared" si="212"/>
        <v>18</v>
      </c>
      <c r="L158" s="125" t="str">
        <f t="shared" ca="1" si="205"/>
        <v>LG TOBIANO</v>
      </c>
      <c r="M158" s="126">
        <f t="shared" ca="1" si="206"/>
        <v>4676.8508215099309</v>
      </c>
      <c r="N158" s="126" t="str">
        <f t="shared" ref="N158:AC173" ca="1" si="220">IF(N$5&gt;$K158,"",IF($L158=0,"",IF($G$9&gt;$H$9,"ns",IF(ABS($M158-INDEX($CL$141:$CL$200,N$5,1))&gt;$B$159,"s","ns"))))</f>
        <v>s</v>
      </c>
      <c r="O158" s="126" t="str">
        <f t="shared" ca="1" si="220"/>
        <v>ns</v>
      </c>
      <c r="P158" s="126" t="str">
        <f t="shared" ca="1" si="220"/>
        <v>ns</v>
      </c>
      <c r="Q158" s="126" t="str">
        <f t="shared" ca="1" si="220"/>
        <v>ns</v>
      </c>
      <c r="R158" s="126" t="str">
        <f t="shared" ca="1" si="220"/>
        <v>ns</v>
      </c>
      <c r="S158" s="126" t="str">
        <f t="shared" ca="1" si="220"/>
        <v>ns</v>
      </c>
      <c r="T158" s="126" t="str">
        <f t="shared" ca="1" si="220"/>
        <v>ns</v>
      </c>
      <c r="U158" s="126" t="str">
        <f t="shared" ca="1" si="220"/>
        <v>ns</v>
      </c>
      <c r="V158" s="126" t="str">
        <f t="shared" ca="1" si="220"/>
        <v>ns</v>
      </c>
      <c r="W158" s="126" t="str">
        <f t="shared" ca="1" si="220"/>
        <v>ns</v>
      </c>
      <c r="X158" s="126" t="str">
        <f t="shared" ca="1" si="220"/>
        <v>ns</v>
      </c>
      <c r="Y158" s="126" t="str">
        <f t="shared" ca="1" si="220"/>
        <v>ns</v>
      </c>
      <c r="Z158" s="126" t="str">
        <f t="shared" ca="1" si="220"/>
        <v>ns</v>
      </c>
      <c r="AA158" s="126" t="str">
        <f t="shared" ca="1" si="220"/>
        <v>ns</v>
      </c>
      <c r="AB158" s="126" t="str">
        <f t="shared" ca="1" si="220"/>
        <v>ns</v>
      </c>
      <c r="AC158" s="126" t="str">
        <f t="shared" ca="1" si="220"/>
        <v>ns</v>
      </c>
      <c r="AD158" s="126" t="str">
        <f t="shared" ca="1" si="219"/>
        <v>ns</v>
      </c>
      <c r="AE158" s="126" t="str">
        <f t="shared" ca="1" si="219"/>
        <v>ns</v>
      </c>
      <c r="AF158" s="126" t="str">
        <f t="shared" si="219"/>
        <v/>
      </c>
      <c r="AG158" s="126" t="str">
        <f t="shared" si="219"/>
        <v/>
      </c>
      <c r="AH158" s="126" t="str">
        <f t="shared" si="219"/>
        <v/>
      </c>
      <c r="AI158" s="126" t="str">
        <f t="shared" si="219"/>
        <v/>
      </c>
      <c r="AJ158" s="126" t="str">
        <f t="shared" si="219"/>
        <v/>
      </c>
      <c r="AK158" s="126" t="str">
        <f t="shared" si="219"/>
        <v/>
      </c>
      <c r="AL158" s="126" t="str">
        <f t="shared" si="219"/>
        <v/>
      </c>
      <c r="AM158" s="126" t="str">
        <f t="shared" si="219"/>
        <v/>
      </c>
      <c r="AN158" s="126" t="str">
        <f t="shared" si="219"/>
        <v/>
      </c>
      <c r="AO158" s="126" t="str">
        <f t="shared" si="219"/>
        <v/>
      </c>
      <c r="AP158" s="126" t="str">
        <f t="shared" si="219"/>
        <v/>
      </c>
      <c r="AQ158" s="126" t="str">
        <f t="shared" si="219"/>
        <v/>
      </c>
      <c r="AR158" s="126" t="str">
        <f t="shared" si="219"/>
        <v/>
      </c>
      <c r="AS158" s="126" t="str">
        <f t="shared" si="219"/>
        <v/>
      </c>
      <c r="AT158" s="126" t="str">
        <f t="shared" si="219"/>
        <v/>
      </c>
      <c r="AU158" s="126" t="str">
        <f t="shared" si="219"/>
        <v/>
      </c>
      <c r="AV158" s="126" t="str">
        <f t="shared" si="219"/>
        <v/>
      </c>
      <c r="AW158" s="126" t="str">
        <f t="shared" si="219"/>
        <v/>
      </c>
      <c r="AX158" s="126" t="str">
        <f t="shared" si="219"/>
        <v/>
      </c>
      <c r="AY158" s="126" t="str">
        <f t="shared" si="219"/>
        <v/>
      </c>
      <c r="AZ158" s="126" t="str">
        <f t="shared" si="219"/>
        <v/>
      </c>
      <c r="BA158" s="126" t="str">
        <f t="shared" si="219"/>
        <v/>
      </c>
      <c r="BB158" s="126" t="str">
        <f t="shared" si="219"/>
        <v/>
      </c>
      <c r="BC158" s="126" t="str">
        <f t="shared" si="219"/>
        <v/>
      </c>
      <c r="BD158" s="126" t="str">
        <f t="shared" si="219"/>
        <v/>
      </c>
      <c r="BE158" s="126" t="str">
        <f t="shared" si="219"/>
        <v/>
      </c>
      <c r="BF158" s="126" t="str">
        <f t="shared" si="219"/>
        <v/>
      </c>
      <c r="BG158" s="126" t="str">
        <f t="shared" si="219"/>
        <v/>
      </c>
      <c r="BH158" s="126" t="str">
        <f t="shared" si="219"/>
        <v/>
      </c>
      <c r="BI158" s="126" t="str">
        <f t="shared" si="219"/>
        <v/>
      </c>
      <c r="BJ158" s="126" t="str">
        <f t="shared" si="219"/>
        <v/>
      </c>
      <c r="BK158" s="126" t="str">
        <f t="shared" si="219"/>
        <v/>
      </c>
      <c r="BL158" s="126" t="str">
        <f t="shared" si="219"/>
        <v/>
      </c>
      <c r="BM158" s="126" t="str">
        <f t="shared" si="219"/>
        <v/>
      </c>
      <c r="BN158" s="126" t="str">
        <f t="shared" si="219"/>
        <v/>
      </c>
      <c r="BO158" s="126" t="str">
        <f t="shared" si="219"/>
        <v/>
      </c>
      <c r="BP158" s="126" t="str">
        <f t="shared" si="219"/>
        <v/>
      </c>
      <c r="BQ158" s="126" t="str">
        <f t="shared" si="219"/>
        <v/>
      </c>
      <c r="BR158" s="126" t="str">
        <f t="shared" si="219"/>
        <v/>
      </c>
      <c r="BS158" s="126" t="str">
        <f t="shared" si="219"/>
        <v/>
      </c>
      <c r="BT158" s="126" t="str">
        <f t="shared" si="219"/>
        <v/>
      </c>
      <c r="BU158" s="126" t="str">
        <f t="shared" si="219"/>
        <v/>
      </c>
      <c r="BV158" s="194"/>
      <c r="BW158" s="194"/>
      <c r="BX158" s="194"/>
      <c r="BZ158" s="116" t="s">
        <v>267</v>
      </c>
      <c r="CA158" s="118" t="s">
        <v>94</v>
      </c>
      <c r="CB158" s="113">
        <f t="shared" si="208"/>
        <v>18</v>
      </c>
      <c r="CC158" s="116" t="str">
        <f t="shared" ca="1" si="201"/>
        <v>FD20WW0506 (HB4)</v>
      </c>
      <c r="CD158" s="117">
        <f t="shared" ca="1" si="213"/>
        <v>4573.5296872198714</v>
      </c>
      <c r="CE158" s="117">
        <f t="shared" ca="1" si="213"/>
        <v>5323.9271778738057</v>
      </c>
      <c r="CF158" s="117">
        <f t="shared" ca="1" si="213"/>
        <v>5029.7830675051491</v>
      </c>
      <c r="CG158" s="117">
        <f t="shared" ca="1" si="213"/>
        <v>0</v>
      </c>
      <c r="CH158" s="117">
        <f t="shared" ca="1" si="203"/>
        <v>3</v>
      </c>
      <c r="CI158" s="117">
        <f t="shared" ca="1" si="204"/>
        <v>14927.239932598826</v>
      </c>
      <c r="CJ158" s="127" cm="1">
        <f t="array" aca="1" ref="CJ158" ca="1">IFERROR(AVERAGE(IF(CD158:CG158&gt;1,CD158:CG158)),0)</f>
        <v>4975.7466441996085</v>
      </c>
      <c r="CK158" s="127">
        <f ca="1">CJ158+(COUNTIFS($CJ$141:$CJ158,CJ158)-1)*0.00001</f>
        <v>4975.7466441996085</v>
      </c>
      <c r="CL158" s="127">
        <f t="shared" ca="1" si="209"/>
        <v>4676.8508215099309</v>
      </c>
      <c r="CM158" s="140">
        <f t="shared" ca="1" si="210"/>
        <v>28</v>
      </c>
      <c r="CN158" s="120" t="str">
        <f t="shared" ca="1" si="211"/>
        <v>LG TOBIANO</v>
      </c>
      <c r="CO158" s="113"/>
      <c r="CP158" s="113" t="s">
        <v>85</v>
      </c>
      <c r="CQ158" s="112">
        <f ca="1">IF(CH201&lt;&gt;1,"sd",CQ157*SQRT(2))</f>
        <v>364.63651795117346</v>
      </c>
      <c r="CR158" s="115"/>
      <c r="CT158" s="117">
        <f ca="1">'ANVA-MDS Sin Fung.'!CI158+'ANVA-MDS Con Fung.'!CI158</f>
        <v>28368.655063561131</v>
      </c>
      <c r="CU158" s="119" t="s">
        <v>102</v>
      </c>
      <c r="CV158" s="140">
        <f ca="1">IF(CV160&lt;&gt;1,"sd",('ANVA-MDS Sin Fung.'!CQ144^2+'ANVA-MDS Con Fung.'!CQ144^2)/(CV141*CV142)-CV146)</f>
        <v>1881792.9508309364</v>
      </c>
    </row>
    <row r="159" spans="1:100" ht="12.75" customHeight="1" x14ac:dyDescent="0.25">
      <c r="A159" s="212">
        <v>3</v>
      </c>
      <c r="B159" s="103">
        <f ca="1">'ANVA-MDS Con Fung.'!CQ159</f>
        <v>727.62084283632669</v>
      </c>
      <c r="K159" s="101">
        <f t="shared" si="212"/>
        <v>19</v>
      </c>
      <c r="L159" s="125" t="str">
        <f t="shared" ca="1" si="205"/>
        <v>KLEIN BALLESTA</v>
      </c>
      <c r="M159" s="126">
        <f t="shared" ca="1" si="206"/>
        <v>4668.5336281408318</v>
      </c>
      <c r="N159" s="126" t="str">
        <f t="shared" ca="1" si="220"/>
        <v>s</v>
      </c>
      <c r="O159" s="126" t="str">
        <f t="shared" ca="1" si="220"/>
        <v>ns</v>
      </c>
      <c r="P159" s="126" t="str">
        <f t="shared" ca="1" si="220"/>
        <v>ns</v>
      </c>
      <c r="Q159" s="126" t="str">
        <f t="shared" ca="1" si="220"/>
        <v>ns</v>
      </c>
      <c r="R159" s="126" t="str">
        <f t="shared" ca="1" si="220"/>
        <v>ns</v>
      </c>
      <c r="S159" s="126" t="str">
        <f t="shared" ca="1" si="220"/>
        <v>ns</v>
      </c>
      <c r="T159" s="126" t="str">
        <f t="shared" ca="1" si="220"/>
        <v>ns</v>
      </c>
      <c r="U159" s="126" t="str">
        <f t="shared" ca="1" si="220"/>
        <v>ns</v>
      </c>
      <c r="V159" s="126" t="str">
        <f t="shared" ca="1" si="220"/>
        <v>ns</v>
      </c>
      <c r="W159" s="126" t="str">
        <f t="shared" ca="1" si="220"/>
        <v>ns</v>
      </c>
      <c r="X159" s="126" t="str">
        <f t="shared" ca="1" si="220"/>
        <v>ns</v>
      </c>
      <c r="Y159" s="126" t="str">
        <f t="shared" ca="1" si="220"/>
        <v>ns</v>
      </c>
      <c r="Z159" s="126" t="str">
        <f t="shared" ca="1" si="220"/>
        <v>ns</v>
      </c>
      <c r="AA159" s="126" t="str">
        <f t="shared" ca="1" si="220"/>
        <v>ns</v>
      </c>
      <c r="AB159" s="126" t="str">
        <f t="shared" ca="1" si="220"/>
        <v>ns</v>
      </c>
      <c r="AC159" s="126" t="str">
        <f t="shared" ca="1" si="220"/>
        <v>ns</v>
      </c>
      <c r="AD159" s="126" t="str">
        <f t="shared" ca="1" si="219"/>
        <v>ns</v>
      </c>
      <c r="AE159" s="126" t="str">
        <f t="shared" ca="1" si="219"/>
        <v>ns</v>
      </c>
      <c r="AF159" s="126" t="str">
        <f t="shared" ca="1" si="219"/>
        <v>ns</v>
      </c>
      <c r="AG159" s="126" t="str">
        <f t="shared" si="219"/>
        <v/>
      </c>
      <c r="AH159" s="126" t="str">
        <f t="shared" si="219"/>
        <v/>
      </c>
      <c r="AI159" s="126" t="str">
        <f t="shared" si="219"/>
        <v/>
      </c>
      <c r="AJ159" s="126" t="str">
        <f t="shared" si="219"/>
        <v/>
      </c>
      <c r="AK159" s="126" t="str">
        <f t="shared" si="219"/>
        <v/>
      </c>
      <c r="AL159" s="126" t="str">
        <f t="shared" si="219"/>
        <v/>
      </c>
      <c r="AM159" s="126" t="str">
        <f t="shared" si="219"/>
        <v/>
      </c>
      <c r="AN159" s="126" t="str">
        <f t="shared" si="219"/>
        <v/>
      </c>
      <c r="AO159" s="126" t="str">
        <f t="shared" si="219"/>
        <v/>
      </c>
      <c r="AP159" s="126" t="str">
        <f t="shared" si="219"/>
        <v/>
      </c>
      <c r="AQ159" s="126" t="str">
        <f t="shared" si="219"/>
        <v/>
      </c>
      <c r="AR159" s="126" t="str">
        <f t="shared" si="219"/>
        <v/>
      </c>
      <c r="AS159" s="126" t="str">
        <f t="shared" si="219"/>
        <v/>
      </c>
      <c r="AT159" s="126" t="str">
        <f t="shared" si="219"/>
        <v/>
      </c>
      <c r="AU159" s="126" t="str">
        <f t="shared" si="219"/>
        <v/>
      </c>
      <c r="AV159" s="126" t="str">
        <f t="shared" si="219"/>
        <v/>
      </c>
      <c r="AW159" s="126" t="str">
        <f t="shared" si="219"/>
        <v/>
      </c>
      <c r="AX159" s="126" t="str">
        <f t="shared" si="219"/>
        <v/>
      </c>
      <c r="AY159" s="126" t="str">
        <f t="shared" si="219"/>
        <v/>
      </c>
      <c r="AZ159" s="126" t="str">
        <f t="shared" si="219"/>
        <v/>
      </c>
      <c r="BA159" s="126" t="str">
        <f t="shared" si="219"/>
        <v/>
      </c>
      <c r="BB159" s="126" t="str">
        <f t="shared" si="219"/>
        <v/>
      </c>
      <c r="BC159" s="126" t="str">
        <f t="shared" si="219"/>
        <v/>
      </c>
      <c r="BD159" s="126" t="str">
        <f t="shared" si="219"/>
        <v/>
      </c>
      <c r="BE159" s="126" t="str">
        <f t="shared" si="219"/>
        <v/>
      </c>
      <c r="BF159" s="126" t="str">
        <f t="shared" si="219"/>
        <v/>
      </c>
      <c r="BG159" s="126" t="str">
        <f t="shared" si="219"/>
        <v/>
      </c>
      <c r="BH159" s="126" t="str">
        <f t="shared" si="219"/>
        <v/>
      </c>
      <c r="BI159" s="126" t="str">
        <f t="shared" si="219"/>
        <v/>
      </c>
      <c r="BJ159" s="126" t="str">
        <f t="shared" si="219"/>
        <v/>
      </c>
      <c r="BK159" s="126" t="str">
        <f t="shared" si="219"/>
        <v/>
      </c>
      <c r="BL159" s="126" t="str">
        <f t="shared" si="219"/>
        <v/>
      </c>
      <c r="BM159" s="126" t="str">
        <f t="shared" si="219"/>
        <v/>
      </c>
      <c r="BN159" s="126" t="str">
        <f t="shared" si="219"/>
        <v/>
      </c>
      <c r="BO159" s="126" t="str">
        <f t="shared" si="219"/>
        <v/>
      </c>
      <c r="BP159" s="126" t="str">
        <f t="shared" si="219"/>
        <v/>
      </c>
      <c r="BQ159" s="126" t="str">
        <f t="shared" si="219"/>
        <v/>
      </c>
      <c r="BR159" s="126" t="str">
        <f t="shared" si="219"/>
        <v/>
      </c>
      <c r="BS159" s="126" t="str">
        <f t="shared" si="219"/>
        <v/>
      </c>
      <c r="BT159" s="126" t="str">
        <f t="shared" si="219"/>
        <v/>
      </c>
      <c r="BU159" s="126" t="str">
        <f t="shared" si="219"/>
        <v/>
      </c>
      <c r="BV159" s="194"/>
      <c r="BW159" s="194"/>
      <c r="BX159" s="194"/>
      <c r="BZ159" s="116" t="s">
        <v>267</v>
      </c>
      <c r="CA159" s="118" t="s">
        <v>94</v>
      </c>
      <c r="CB159" s="113">
        <f t="shared" si="208"/>
        <v>19</v>
      </c>
      <c r="CC159" s="116" t="str">
        <f t="shared" ca="1" si="201"/>
        <v>GINGKO</v>
      </c>
      <c r="CD159" s="117">
        <f t="shared" ca="1" si="213"/>
        <v>4803.700625324238</v>
      </c>
      <c r="CE159" s="117">
        <f t="shared" ca="1" si="213"/>
        <v>4471.3083949991851</v>
      </c>
      <c r="CF159" s="117">
        <f t="shared" ca="1" si="213"/>
        <v>4569.538004074815</v>
      </c>
      <c r="CG159" s="117">
        <f t="shared" ca="1" si="213"/>
        <v>0</v>
      </c>
      <c r="CH159" s="117">
        <f t="shared" ca="1" si="203"/>
        <v>3</v>
      </c>
      <c r="CI159" s="117">
        <f t="shared" ca="1" si="204"/>
        <v>13844.547024398238</v>
      </c>
      <c r="CJ159" s="127" cm="1">
        <f t="array" aca="1" ref="CJ159" ca="1">IFERROR(AVERAGE(IF(CD159:CG159&gt;1,CD159:CG159)),0)</f>
        <v>4614.8490081327463</v>
      </c>
      <c r="CK159" s="127">
        <f ca="1">CJ159+(COUNTIFS($CJ$141:$CJ159,CJ159)-1)*0.00001</f>
        <v>4614.8490081327463</v>
      </c>
      <c r="CL159" s="127">
        <f t="shared" ca="1" si="209"/>
        <v>4668.5336281408318</v>
      </c>
      <c r="CM159" s="140">
        <f t="shared" ca="1" si="210"/>
        <v>23</v>
      </c>
      <c r="CN159" s="120" t="str">
        <f t="shared" ca="1" si="211"/>
        <v>KLEIN BALLESTA</v>
      </c>
      <c r="CO159" s="113"/>
      <c r="CP159" s="113" t="s">
        <v>86</v>
      </c>
      <c r="CQ159" s="112">
        <f ca="1">IF(CH201&lt;&gt;1,"sd",TINV(0.05,CQ149)*CQ158)</f>
        <v>727.62084283632669</v>
      </c>
      <c r="CR159" s="115"/>
      <c r="CT159" s="117">
        <f ca="1">'ANVA-MDS Sin Fung.'!CI159+'ANVA-MDS Con Fung.'!CI159</f>
        <v>26733.674434854027</v>
      </c>
      <c r="CU159" s="119" t="s">
        <v>104</v>
      </c>
      <c r="CV159" s="140" cm="1">
        <f t="array" aca="1" ref="CV159" ca="1">IF(CV160&lt;&gt;1,"sd",(SUM(IF('ANVA-MDS Sin Fung.'!CI141:CI200&gt;1,('ANVA-MDS Sin Fung.'!CI141:CI200)^2))+SUM(IF('ANVA-MDS Con Fung.'!CI141:CI200&gt;1,('ANVA-MDS Con Fung.'!CI141:CI200)^2)))/CV142-CV150-CV158-CV146)</f>
        <v>8239770.9987893105</v>
      </c>
    </row>
    <row r="160" spans="1:100" ht="12.75" customHeight="1" x14ac:dyDescent="0.25">
      <c r="A160" s="212">
        <v>3</v>
      </c>
      <c r="B160" s="3" t="s">
        <v>121</v>
      </c>
      <c r="K160" s="101">
        <f t="shared" si="212"/>
        <v>20</v>
      </c>
      <c r="L160" s="125" t="str">
        <f t="shared" ca="1" si="205"/>
        <v>ACA 921</v>
      </c>
      <c r="M160" s="126">
        <f t="shared" ca="1" si="206"/>
        <v>4631.7337032820851</v>
      </c>
      <c r="N160" s="126" t="str">
        <f t="shared" ca="1" si="220"/>
        <v>s</v>
      </c>
      <c r="O160" s="126" t="str">
        <f t="shared" ca="1" si="220"/>
        <v>ns</v>
      </c>
      <c r="P160" s="126" t="str">
        <f t="shared" ca="1" si="220"/>
        <v>ns</v>
      </c>
      <c r="Q160" s="126" t="str">
        <f t="shared" ca="1" si="220"/>
        <v>ns</v>
      </c>
      <c r="R160" s="126" t="str">
        <f t="shared" ca="1" si="220"/>
        <v>ns</v>
      </c>
      <c r="S160" s="126" t="str">
        <f t="shared" ca="1" si="220"/>
        <v>ns</v>
      </c>
      <c r="T160" s="126" t="str">
        <f t="shared" ca="1" si="220"/>
        <v>ns</v>
      </c>
      <c r="U160" s="126" t="str">
        <f t="shared" ca="1" si="220"/>
        <v>ns</v>
      </c>
      <c r="V160" s="126" t="str">
        <f t="shared" ca="1" si="220"/>
        <v>ns</v>
      </c>
      <c r="W160" s="126" t="str">
        <f t="shared" ca="1" si="220"/>
        <v>ns</v>
      </c>
      <c r="X160" s="126" t="str">
        <f t="shared" ca="1" si="220"/>
        <v>ns</v>
      </c>
      <c r="Y160" s="126" t="str">
        <f t="shared" ca="1" si="220"/>
        <v>ns</v>
      </c>
      <c r="Z160" s="126" t="str">
        <f t="shared" ca="1" si="220"/>
        <v>ns</v>
      </c>
      <c r="AA160" s="126" t="str">
        <f t="shared" ca="1" si="220"/>
        <v>ns</v>
      </c>
      <c r="AB160" s="126" t="str">
        <f t="shared" ca="1" si="220"/>
        <v>ns</v>
      </c>
      <c r="AC160" s="126" t="str">
        <f t="shared" ca="1" si="220"/>
        <v>ns</v>
      </c>
      <c r="AD160" s="126" t="str">
        <f t="shared" ca="1" si="219"/>
        <v>ns</v>
      </c>
      <c r="AE160" s="126" t="str">
        <f t="shared" ca="1" si="219"/>
        <v>ns</v>
      </c>
      <c r="AF160" s="126" t="str">
        <f t="shared" ca="1" si="219"/>
        <v>ns</v>
      </c>
      <c r="AG160" s="126" t="str">
        <f t="shared" ca="1" si="219"/>
        <v>ns</v>
      </c>
      <c r="AH160" s="126" t="str">
        <f t="shared" si="219"/>
        <v/>
      </c>
      <c r="AI160" s="126" t="str">
        <f t="shared" si="219"/>
        <v/>
      </c>
      <c r="AJ160" s="126" t="str">
        <f t="shared" si="219"/>
        <v/>
      </c>
      <c r="AK160" s="126" t="str">
        <f t="shared" si="219"/>
        <v/>
      </c>
      <c r="AL160" s="126" t="str">
        <f t="shared" si="219"/>
        <v/>
      </c>
      <c r="AM160" s="126" t="str">
        <f t="shared" si="219"/>
        <v/>
      </c>
      <c r="AN160" s="126" t="str">
        <f t="shared" si="219"/>
        <v/>
      </c>
      <c r="AO160" s="126" t="str">
        <f t="shared" si="219"/>
        <v/>
      </c>
      <c r="AP160" s="126" t="str">
        <f t="shared" si="219"/>
        <v/>
      </c>
      <c r="AQ160" s="126" t="str">
        <f t="shared" si="219"/>
        <v/>
      </c>
      <c r="AR160" s="126" t="str">
        <f t="shared" si="219"/>
        <v/>
      </c>
      <c r="AS160" s="126" t="str">
        <f t="shared" si="219"/>
        <v/>
      </c>
      <c r="AT160" s="126" t="str">
        <f t="shared" si="219"/>
        <v/>
      </c>
      <c r="AU160" s="126" t="str">
        <f t="shared" si="219"/>
        <v/>
      </c>
      <c r="AV160" s="126" t="str">
        <f t="shared" si="219"/>
        <v/>
      </c>
      <c r="AW160" s="126" t="str">
        <f t="shared" si="219"/>
        <v/>
      </c>
      <c r="AX160" s="126" t="str">
        <f t="shared" si="219"/>
        <v/>
      </c>
      <c r="AY160" s="126" t="str">
        <f t="shared" si="219"/>
        <v/>
      </c>
      <c r="AZ160" s="126" t="str">
        <f t="shared" si="219"/>
        <v/>
      </c>
      <c r="BA160" s="126" t="str">
        <f t="shared" si="219"/>
        <v/>
      </c>
      <c r="BB160" s="126" t="str">
        <f t="shared" si="219"/>
        <v/>
      </c>
      <c r="BC160" s="126" t="str">
        <f t="shared" si="219"/>
        <v/>
      </c>
      <c r="BD160" s="126" t="str">
        <f t="shared" si="219"/>
        <v/>
      </c>
      <c r="BE160" s="126" t="str">
        <f t="shared" si="219"/>
        <v/>
      </c>
      <c r="BF160" s="126" t="str">
        <f t="shared" si="219"/>
        <v/>
      </c>
      <c r="BG160" s="126" t="str">
        <f t="shared" si="219"/>
        <v/>
      </c>
      <c r="BH160" s="126" t="str">
        <f t="shared" si="219"/>
        <v/>
      </c>
      <c r="BI160" s="126" t="str">
        <f t="shared" si="219"/>
        <v/>
      </c>
      <c r="BJ160" s="126" t="str">
        <f t="shared" si="219"/>
        <v/>
      </c>
      <c r="BK160" s="126" t="str">
        <f t="shared" si="219"/>
        <v/>
      </c>
      <c r="BL160" s="126" t="str">
        <f t="shared" si="219"/>
        <v/>
      </c>
      <c r="BM160" s="126" t="str">
        <f t="shared" si="219"/>
        <v/>
      </c>
      <c r="BN160" s="126" t="str">
        <f t="shared" si="219"/>
        <v/>
      </c>
      <c r="BO160" s="126" t="str">
        <f t="shared" si="219"/>
        <v/>
      </c>
      <c r="BP160" s="126" t="str">
        <f t="shared" si="219"/>
        <v/>
      </c>
      <c r="BQ160" s="126" t="str">
        <f t="shared" si="219"/>
        <v/>
      </c>
      <c r="BR160" s="126" t="str">
        <f t="shared" si="219"/>
        <v/>
      </c>
      <c r="BS160" s="126" t="str">
        <f t="shared" si="219"/>
        <v/>
      </c>
      <c r="BT160" s="126" t="str">
        <f t="shared" si="219"/>
        <v/>
      </c>
      <c r="BU160" s="126" t="str">
        <f t="shared" si="219"/>
        <v/>
      </c>
      <c r="BV160" s="194"/>
      <c r="BW160" s="194"/>
      <c r="BX160" s="194"/>
      <c r="BZ160" s="116" t="s">
        <v>267</v>
      </c>
      <c r="CA160" s="118" t="s">
        <v>94</v>
      </c>
      <c r="CB160" s="113">
        <f t="shared" si="208"/>
        <v>20</v>
      </c>
      <c r="CC160" s="116" t="str">
        <f t="shared" ca="1" si="201"/>
        <v>IS CANARIO</v>
      </c>
      <c r="CD160" s="117">
        <f t="shared" ca="1" si="213"/>
        <v>3313.3425087466567</v>
      </c>
      <c r="CE160" s="117">
        <f t="shared" ca="1" si="213"/>
        <v>3071.9851162978762</v>
      </c>
      <c r="CF160" s="117">
        <f t="shared" ca="1" si="213"/>
        <v>3683.7075961719124</v>
      </c>
      <c r="CG160" s="117">
        <f t="shared" ca="1" si="213"/>
        <v>0</v>
      </c>
      <c r="CH160" s="117">
        <f t="shared" ca="1" si="203"/>
        <v>3</v>
      </c>
      <c r="CI160" s="117">
        <f t="shared" ca="1" si="204"/>
        <v>10069.035221216445</v>
      </c>
      <c r="CJ160" s="127" cm="1">
        <f t="array" aca="1" ref="CJ160" ca="1">IFERROR(AVERAGE(IF(CD160:CG160&gt;1,CD160:CG160)),0)</f>
        <v>3356.3450737388152</v>
      </c>
      <c r="CK160" s="127">
        <f ca="1">CJ160+(COUNTIFS($CJ$141:$CJ160,CJ160)-1)*0.00001</f>
        <v>3356.3450737388152</v>
      </c>
      <c r="CL160" s="127">
        <f t="shared" ca="1" si="209"/>
        <v>4631.7337032820851</v>
      </c>
      <c r="CM160" s="140">
        <f t="shared" ca="1" si="210"/>
        <v>8</v>
      </c>
      <c r="CN160" s="120" t="str">
        <f t="shared" ca="1" si="211"/>
        <v>ACA 921</v>
      </c>
      <c r="CO160" s="113"/>
      <c r="CP160" s="113" t="s">
        <v>89</v>
      </c>
      <c r="CQ160" s="112">
        <f ca="1">IF(CH201&lt;&gt;1,"sd",CQ151/CQ154)</f>
        <v>0.64535075913877882</v>
      </c>
      <c r="CR160" s="115"/>
      <c r="CT160" s="117">
        <f ca="1">'ANVA-MDS Sin Fung.'!CI160+'ANVA-MDS Con Fung.'!CI160</f>
        <v>22557.413386033506</v>
      </c>
      <c r="CU160" s="115" t="s">
        <v>153</v>
      </c>
      <c r="CV160" s="141">
        <f ca="1">IF('ANVA-MDS Sin Fung.'!CH201&lt;&gt;1,'ANVA-MDS Sin Fung.'!CH201,IF('ANVA-MDS Con Fung.'!CH201&lt;&gt;1,'ANVA-MDS Con Fung.'!CH201,1))</f>
        <v>1</v>
      </c>
    </row>
    <row r="161" spans="1:100" ht="12.75" customHeight="1" x14ac:dyDescent="0.25">
      <c r="A161" s="212">
        <v>3</v>
      </c>
      <c r="B161" s="3" t="s">
        <v>122</v>
      </c>
      <c r="K161" s="101">
        <f t="shared" si="212"/>
        <v>21</v>
      </c>
      <c r="L161" s="125" t="str">
        <f t="shared" ca="1" si="205"/>
        <v>GINGKO</v>
      </c>
      <c r="M161" s="126">
        <f t="shared" ca="1" si="206"/>
        <v>4614.8490081327463</v>
      </c>
      <c r="N161" s="126" t="str">
        <f t="shared" ca="1" si="220"/>
        <v>s</v>
      </c>
      <c r="O161" s="126" t="str">
        <f t="shared" ca="1" si="220"/>
        <v>ns</v>
      </c>
      <c r="P161" s="126" t="str">
        <f t="shared" ca="1" si="220"/>
        <v>ns</v>
      </c>
      <c r="Q161" s="126" t="str">
        <f t="shared" ca="1" si="220"/>
        <v>ns</v>
      </c>
      <c r="R161" s="126" t="str">
        <f t="shared" ca="1" si="220"/>
        <v>ns</v>
      </c>
      <c r="S161" s="126" t="str">
        <f t="shared" ca="1" si="220"/>
        <v>ns</v>
      </c>
      <c r="T161" s="126" t="str">
        <f t="shared" ca="1" si="220"/>
        <v>ns</v>
      </c>
      <c r="U161" s="126" t="str">
        <f t="shared" ca="1" si="220"/>
        <v>ns</v>
      </c>
      <c r="V161" s="126" t="str">
        <f t="shared" ca="1" si="220"/>
        <v>ns</v>
      </c>
      <c r="W161" s="126" t="str">
        <f t="shared" ca="1" si="220"/>
        <v>ns</v>
      </c>
      <c r="X161" s="126" t="str">
        <f t="shared" ca="1" si="220"/>
        <v>ns</v>
      </c>
      <c r="Y161" s="126" t="str">
        <f t="shared" ca="1" si="220"/>
        <v>ns</v>
      </c>
      <c r="Z161" s="126" t="str">
        <f t="shared" ca="1" si="220"/>
        <v>ns</v>
      </c>
      <c r="AA161" s="126" t="str">
        <f t="shared" ca="1" si="220"/>
        <v>ns</v>
      </c>
      <c r="AB161" s="126" t="str">
        <f t="shared" ca="1" si="220"/>
        <v>ns</v>
      </c>
      <c r="AC161" s="126" t="str">
        <f t="shared" ca="1" si="220"/>
        <v>ns</v>
      </c>
      <c r="AD161" s="126" t="str">
        <f t="shared" ca="1" si="219"/>
        <v>ns</v>
      </c>
      <c r="AE161" s="126" t="str">
        <f t="shared" ca="1" si="219"/>
        <v>ns</v>
      </c>
      <c r="AF161" s="126" t="str">
        <f t="shared" ca="1" si="219"/>
        <v>ns</v>
      </c>
      <c r="AG161" s="126" t="str">
        <f t="shared" ca="1" si="219"/>
        <v>ns</v>
      </c>
      <c r="AH161" s="126" t="str">
        <f t="shared" ca="1" si="219"/>
        <v>ns</v>
      </c>
      <c r="AI161" s="126" t="str">
        <f t="shared" si="219"/>
        <v/>
      </c>
      <c r="AJ161" s="126" t="str">
        <f t="shared" si="219"/>
        <v/>
      </c>
      <c r="AK161" s="126" t="str">
        <f t="shared" si="219"/>
        <v/>
      </c>
      <c r="AL161" s="126" t="str">
        <f t="shared" si="219"/>
        <v/>
      </c>
      <c r="AM161" s="126" t="str">
        <f t="shared" si="219"/>
        <v/>
      </c>
      <c r="AN161" s="126" t="str">
        <f t="shared" si="219"/>
        <v/>
      </c>
      <c r="AO161" s="126" t="str">
        <f t="shared" si="219"/>
        <v/>
      </c>
      <c r="AP161" s="126" t="str">
        <f t="shared" si="219"/>
        <v/>
      </c>
      <c r="AQ161" s="126" t="str">
        <f t="shared" si="219"/>
        <v/>
      </c>
      <c r="AR161" s="126" t="str">
        <f t="shared" si="219"/>
        <v/>
      </c>
      <c r="AS161" s="126" t="str">
        <f t="shared" si="219"/>
        <v/>
      </c>
      <c r="AT161" s="126" t="str">
        <f t="shared" si="219"/>
        <v/>
      </c>
      <c r="AU161" s="126" t="str">
        <f t="shared" si="219"/>
        <v/>
      </c>
      <c r="AV161" s="126" t="str">
        <f t="shared" si="219"/>
        <v/>
      </c>
      <c r="AW161" s="126" t="str">
        <f t="shared" si="219"/>
        <v/>
      </c>
      <c r="AX161" s="126" t="str">
        <f t="shared" si="219"/>
        <v/>
      </c>
      <c r="AY161" s="126" t="str">
        <f t="shared" si="219"/>
        <v/>
      </c>
      <c r="AZ161" s="126" t="str">
        <f t="shared" si="219"/>
        <v/>
      </c>
      <c r="BA161" s="126" t="str">
        <f t="shared" si="219"/>
        <v/>
      </c>
      <c r="BB161" s="126" t="str">
        <f t="shared" si="219"/>
        <v/>
      </c>
      <c r="BC161" s="126" t="str">
        <f t="shared" si="219"/>
        <v/>
      </c>
      <c r="BD161" s="126" t="str">
        <f t="shared" si="219"/>
        <v/>
      </c>
      <c r="BE161" s="126" t="str">
        <f t="shared" si="219"/>
        <v/>
      </c>
      <c r="BF161" s="126" t="str">
        <f t="shared" si="219"/>
        <v/>
      </c>
      <c r="BG161" s="126" t="str">
        <f t="shared" si="219"/>
        <v/>
      </c>
      <c r="BH161" s="126" t="str">
        <f t="shared" si="219"/>
        <v/>
      </c>
      <c r="BI161" s="126" t="str">
        <f t="shared" si="219"/>
        <v/>
      </c>
      <c r="BJ161" s="126" t="str">
        <f t="shared" si="219"/>
        <v/>
      </c>
      <c r="BK161" s="126" t="str">
        <f t="shared" si="219"/>
        <v/>
      </c>
      <c r="BL161" s="126" t="str">
        <f t="shared" si="219"/>
        <v/>
      </c>
      <c r="BM161" s="126" t="str">
        <f t="shared" si="219"/>
        <v/>
      </c>
      <c r="BN161" s="126" t="str">
        <f t="shared" si="219"/>
        <v/>
      </c>
      <c r="BO161" s="126" t="str">
        <f t="shared" si="219"/>
        <v/>
      </c>
      <c r="BP161" s="126" t="str">
        <f t="shared" si="219"/>
        <v/>
      </c>
      <c r="BQ161" s="126" t="str">
        <f t="shared" si="219"/>
        <v/>
      </c>
      <c r="BR161" s="126" t="str">
        <f t="shared" si="219"/>
        <v/>
      </c>
      <c r="BS161" s="126" t="str">
        <f t="shared" si="219"/>
        <v/>
      </c>
      <c r="BT161" s="126" t="str">
        <f t="shared" si="219"/>
        <v/>
      </c>
      <c r="BU161" s="126" t="str">
        <f t="shared" si="219"/>
        <v/>
      </c>
      <c r="BV161" s="194"/>
      <c r="BW161" s="194"/>
      <c r="BX161" s="194"/>
      <c r="BZ161" s="116" t="s">
        <v>267</v>
      </c>
      <c r="CA161" s="118" t="s">
        <v>94</v>
      </c>
      <c r="CB161" s="113">
        <f t="shared" si="208"/>
        <v>21</v>
      </c>
      <c r="CC161" s="116" t="str">
        <f t="shared" ca="1" si="201"/>
        <v>IS TORDO</v>
      </c>
      <c r="CD161" s="117">
        <f t="shared" ca="1" si="213"/>
        <v>4199.6236218803451</v>
      </c>
      <c r="CE161" s="117">
        <f t="shared" ca="1" si="213"/>
        <v>4479.5635092168341</v>
      </c>
      <c r="CF161" s="117">
        <f t="shared" ca="1" si="213"/>
        <v>3686.7164321944688</v>
      </c>
      <c r="CG161" s="117">
        <f t="shared" ca="1" si="213"/>
        <v>0</v>
      </c>
      <c r="CH161" s="117">
        <f t="shared" ca="1" si="203"/>
        <v>3</v>
      </c>
      <c r="CI161" s="117">
        <f t="shared" ca="1" si="204"/>
        <v>12365.903563291649</v>
      </c>
      <c r="CJ161" s="127" cm="1">
        <f t="array" aca="1" ref="CJ161" ca="1">IFERROR(AVERAGE(IF(CD161:CG161&gt;1,CD161:CG161)),0)</f>
        <v>4121.9678544305498</v>
      </c>
      <c r="CK161" s="127">
        <f ca="1">CJ161+(COUNTIFS($CJ$141:$CJ161,CJ161)-1)*0.00001</f>
        <v>4121.9678544305498</v>
      </c>
      <c r="CL161" s="127">
        <f t="shared" ca="1" si="209"/>
        <v>4614.8490081327463</v>
      </c>
      <c r="CM161" s="140">
        <f t="shared" ca="1" si="210"/>
        <v>19</v>
      </c>
      <c r="CN161" s="120" t="str">
        <f t="shared" ca="1" si="211"/>
        <v>GINGKO</v>
      </c>
      <c r="CO161" s="113"/>
      <c r="CP161" s="115"/>
      <c r="CQ161" s="115"/>
      <c r="CR161" s="115"/>
      <c r="CT161" s="117">
        <f ca="1">'ANVA-MDS Sin Fung.'!CI161+'ANVA-MDS Con Fung.'!CI161</f>
        <v>24696.632084518402</v>
      </c>
    </row>
    <row r="162" spans="1:100" ht="12.75" customHeight="1" x14ac:dyDescent="0.25">
      <c r="A162" s="212">
        <v>3</v>
      </c>
      <c r="K162" s="101">
        <f t="shared" si="212"/>
        <v>22</v>
      </c>
      <c r="L162" s="125" t="str">
        <f t="shared" ca="1" si="205"/>
        <v>ZONDA</v>
      </c>
      <c r="M162" s="126">
        <f t="shared" ca="1" si="206"/>
        <v>4581.3543617204186</v>
      </c>
      <c r="N162" s="126" t="str">
        <f t="shared" ca="1" si="220"/>
        <v>s</v>
      </c>
      <c r="O162" s="126" t="str">
        <f t="shared" ca="1" si="220"/>
        <v>ns</v>
      </c>
      <c r="P162" s="126" t="str">
        <f t="shared" ca="1" si="220"/>
        <v>ns</v>
      </c>
      <c r="Q162" s="126" t="str">
        <f t="shared" ca="1" si="220"/>
        <v>ns</v>
      </c>
      <c r="R162" s="126" t="str">
        <f t="shared" ca="1" si="220"/>
        <v>ns</v>
      </c>
      <c r="S162" s="126" t="str">
        <f t="shared" ca="1" si="220"/>
        <v>ns</v>
      </c>
      <c r="T162" s="126" t="str">
        <f t="shared" ca="1" si="220"/>
        <v>ns</v>
      </c>
      <c r="U162" s="126" t="str">
        <f t="shared" ca="1" si="220"/>
        <v>ns</v>
      </c>
      <c r="V162" s="126" t="str">
        <f t="shared" ca="1" si="220"/>
        <v>ns</v>
      </c>
      <c r="W162" s="126" t="str">
        <f t="shared" ca="1" si="220"/>
        <v>ns</v>
      </c>
      <c r="X162" s="126" t="str">
        <f t="shared" ca="1" si="220"/>
        <v>ns</v>
      </c>
      <c r="Y162" s="126" t="str">
        <f t="shared" ca="1" si="220"/>
        <v>ns</v>
      </c>
      <c r="Z162" s="126" t="str">
        <f t="shared" ca="1" si="220"/>
        <v>ns</v>
      </c>
      <c r="AA162" s="126" t="str">
        <f t="shared" ca="1" si="220"/>
        <v>ns</v>
      </c>
      <c r="AB162" s="126" t="str">
        <f t="shared" ca="1" si="220"/>
        <v>ns</v>
      </c>
      <c r="AC162" s="126" t="str">
        <f t="shared" ca="1" si="220"/>
        <v>ns</v>
      </c>
      <c r="AD162" s="126" t="str">
        <f t="shared" ca="1" si="219"/>
        <v>ns</v>
      </c>
      <c r="AE162" s="126" t="str">
        <f t="shared" ca="1" si="219"/>
        <v>ns</v>
      </c>
      <c r="AF162" s="126" t="str">
        <f t="shared" ca="1" si="219"/>
        <v>ns</v>
      </c>
      <c r="AG162" s="126" t="str">
        <f t="shared" ca="1" si="219"/>
        <v>ns</v>
      </c>
      <c r="AH162" s="126" t="str">
        <f t="shared" ca="1" si="219"/>
        <v>ns</v>
      </c>
      <c r="AI162" s="126" t="str">
        <f t="shared" ca="1" si="219"/>
        <v>ns</v>
      </c>
      <c r="AJ162" s="126" t="str">
        <f t="shared" si="219"/>
        <v/>
      </c>
      <c r="AK162" s="126" t="str">
        <f t="shared" si="219"/>
        <v/>
      </c>
      <c r="AL162" s="126" t="str">
        <f t="shared" si="219"/>
        <v/>
      </c>
      <c r="AM162" s="126" t="str">
        <f t="shared" si="219"/>
        <v/>
      </c>
      <c r="AN162" s="126" t="str">
        <f t="shared" si="219"/>
        <v/>
      </c>
      <c r="AO162" s="126" t="str">
        <f t="shared" si="219"/>
        <v/>
      </c>
      <c r="AP162" s="126" t="str">
        <f t="shared" si="219"/>
        <v/>
      </c>
      <c r="AQ162" s="126" t="str">
        <f t="shared" si="219"/>
        <v/>
      </c>
      <c r="AR162" s="126" t="str">
        <f t="shared" si="219"/>
        <v/>
      </c>
      <c r="AS162" s="126" t="str">
        <f t="shared" si="219"/>
        <v/>
      </c>
      <c r="AT162" s="126" t="str">
        <f t="shared" si="219"/>
        <v/>
      </c>
      <c r="AU162" s="126" t="str">
        <f t="shared" si="219"/>
        <v/>
      </c>
      <c r="AV162" s="126" t="str">
        <f t="shared" si="219"/>
        <v/>
      </c>
      <c r="AW162" s="126" t="str">
        <f t="shared" si="219"/>
        <v/>
      </c>
      <c r="AX162" s="126" t="str">
        <f t="shared" si="219"/>
        <v/>
      </c>
      <c r="AY162" s="126" t="str">
        <f t="shared" si="219"/>
        <v/>
      </c>
      <c r="AZ162" s="126" t="str">
        <f t="shared" si="219"/>
        <v/>
      </c>
      <c r="BA162" s="126" t="str">
        <f t="shared" si="219"/>
        <v/>
      </c>
      <c r="BB162" s="126" t="str">
        <f t="shared" si="219"/>
        <v/>
      </c>
      <c r="BC162" s="126" t="str">
        <f t="shared" si="219"/>
        <v/>
      </c>
      <c r="BD162" s="126" t="str">
        <f t="shared" si="219"/>
        <v/>
      </c>
      <c r="BE162" s="126" t="str">
        <f t="shared" si="219"/>
        <v/>
      </c>
      <c r="BF162" s="126" t="str">
        <f t="shared" si="219"/>
        <v/>
      </c>
      <c r="BG162" s="126" t="str">
        <f t="shared" si="219"/>
        <v/>
      </c>
      <c r="BH162" s="126" t="str">
        <f t="shared" si="219"/>
        <v/>
      </c>
      <c r="BI162" s="126" t="str">
        <f t="shared" si="219"/>
        <v/>
      </c>
      <c r="BJ162" s="126" t="str">
        <f t="shared" si="219"/>
        <v/>
      </c>
      <c r="BK162" s="126" t="str">
        <f t="shared" si="219"/>
        <v/>
      </c>
      <c r="BL162" s="126" t="str">
        <f t="shared" ref="BL162:BU162" si="221">IF(BL$5&gt;$K162,"",IF($L162=0,"",IF($G$9&gt;$H$9,"ns",IF(ABS($M162-INDEX($CL$141:$CL$200,BL$5,1))&gt;$B$159,"s","ns"))))</f>
        <v/>
      </c>
      <c r="BM162" s="126" t="str">
        <f t="shared" si="221"/>
        <v/>
      </c>
      <c r="BN162" s="126" t="str">
        <f t="shared" si="221"/>
        <v/>
      </c>
      <c r="BO162" s="126" t="str">
        <f t="shared" si="221"/>
        <v/>
      </c>
      <c r="BP162" s="126" t="str">
        <f t="shared" si="221"/>
        <v/>
      </c>
      <c r="BQ162" s="126" t="str">
        <f t="shared" si="221"/>
        <v/>
      </c>
      <c r="BR162" s="126" t="str">
        <f t="shared" si="221"/>
        <v/>
      </c>
      <c r="BS162" s="126" t="str">
        <f t="shared" si="221"/>
        <v/>
      </c>
      <c r="BT162" s="126" t="str">
        <f t="shared" si="221"/>
        <v/>
      </c>
      <c r="BU162" s="126" t="str">
        <f t="shared" si="221"/>
        <v/>
      </c>
      <c r="BV162" s="194"/>
      <c r="BW162" s="194"/>
      <c r="BX162" s="194"/>
      <c r="BZ162" s="116" t="s">
        <v>267</v>
      </c>
      <c r="CA162" s="118" t="s">
        <v>94</v>
      </c>
      <c r="CB162" s="113">
        <f t="shared" si="208"/>
        <v>22</v>
      </c>
      <c r="CC162" s="116" t="str">
        <f t="shared" ca="1" si="201"/>
        <v>JURAMENTO</v>
      </c>
      <c r="CD162" s="117">
        <f t="shared" ca="1" si="213"/>
        <v>4910.3409061115344</v>
      </c>
      <c r="CE162" s="117">
        <f t="shared" ca="1" si="213"/>
        <v>4997.2895213853226</v>
      </c>
      <c r="CF162" s="117">
        <f t="shared" ca="1" si="213"/>
        <v>3350.2987007072575</v>
      </c>
      <c r="CG162" s="117">
        <f t="shared" ca="1" si="213"/>
        <v>0</v>
      </c>
      <c r="CH162" s="117">
        <f t="shared" ca="1" si="203"/>
        <v>3</v>
      </c>
      <c r="CI162" s="117">
        <f t="shared" ca="1" si="204"/>
        <v>13257.929128204114</v>
      </c>
      <c r="CJ162" s="127" cm="1">
        <f t="array" aca="1" ref="CJ162" ca="1">IFERROR(AVERAGE(IF(CD162:CG162&gt;1,CD162:CG162)),0)</f>
        <v>4419.309709401371</v>
      </c>
      <c r="CK162" s="127">
        <f ca="1">CJ162+(COUNTIFS($CJ$141:$CJ162,CJ162)-1)*0.00001</f>
        <v>4419.309709401371</v>
      </c>
      <c r="CL162" s="127">
        <f t="shared" ca="1" si="209"/>
        <v>4581.3543617204186</v>
      </c>
      <c r="CM162" s="140">
        <f t="shared" ca="1" si="210"/>
        <v>35</v>
      </c>
      <c r="CN162" s="120" t="str">
        <f t="shared" ca="1" si="211"/>
        <v>ZONDA</v>
      </c>
      <c r="CO162" s="113"/>
      <c r="CP162" s="115"/>
      <c r="CQ162" s="115"/>
      <c r="CR162" s="115"/>
      <c r="CT162" s="117">
        <f ca="1">'ANVA-MDS Sin Fung.'!CI162+'ANVA-MDS Con Fung.'!CI162</f>
        <v>26195.925373065664</v>
      </c>
    </row>
    <row r="163" spans="1:100" ht="12.75" customHeight="1" x14ac:dyDescent="0.25">
      <c r="A163" s="212">
        <v>3</v>
      </c>
      <c r="B163" s="4"/>
      <c r="K163" s="101">
        <f t="shared" si="212"/>
        <v>23</v>
      </c>
      <c r="L163" s="125" t="str">
        <f t="shared" ca="1" si="205"/>
        <v>ACA 604</v>
      </c>
      <c r="M163" s="126">
        <f t="shared" ca="1" si="206"/>
        <v>4463.8607065100259</v>
      </c>
      <c r="N163" s="126" t="str">
        <f t="shared" ca="1" si="220"/>
        <v>s</v>
      </c>
      <c r="O163" s="126" t="str">
        <f t="shared" ca="1" si="220"/>
        <v>s</v>
      </c>
      <c r="P163" s="126" t="str">
        <f t="shared" ca="1" si="220"/>
        <v>ns</v>
      </c>
      <c r="Q163" s="126" t="str">
        <f t="shared" ca="1" si="220"/>
        <v>ns</v>
      </c>
      <c r="R163" s="126" t="str">
        <f t="shared" ca="1" si="220"/>
        <v>ns</v>
      </c>
      <c r="S163" s="126" t="str">
        <f t="shared" ca="1" si="220"/>
        <v>ns</v>
      </c>
      <c r="T163" s="126" t="str">
        <f t="shared" ca="1" si="220"/>
        <v>ns</v>
      </c>
      <c r="U163" s="126" t="str">
        <f t="shared" ca="1" si="220"/>
        <v>ns</v>
      </c>
      <c r="V163" s="126" t="str">
        <f t="shared" ca="1" si="220"/>
        <v>ns</v>
      </c>
      <c r="W163" s="126" t="str">
        <f t="shared" ca="1" si="220"/>
        <v>ns</v>
      </c>
      <c r="X163" s="126" t="str">
        <f t="shared" ca="1" si="220"/>
        <v>ns</v>
      </c>
      <c r="Y163" s="126" t="str">
        <f t="shared" ca="1" si="220"/>
        <v>ns</v>
      </c>
      <c r="Z163" s="126" t="str">
        <f t="shared" ca="1" si="220"/>
        <v>ns</v>
      </c>
      <c r="AA163" s="126" t="str">
        <f t="shared" ca="1" si="220"/>
        <v>ns</v>
      </c>
      <c r="AB163" s="126" t="str">
        <f t="shared" ca="1" si="220"/>
        <v>ns</v>
      </c>
      <c r="AC163" s="126" t="str">
        <f t="shared" ca="1" si="220"/>
        <v>ns</v>
      </c>
      <c r="AD163" s="126" t="str">
        <f t="shared" ref="AD163:BU168" ca="1" si="222">IF(AD$5&gt;$K163,"",IF($L163=0,"",IF($G$9&gt;$H$9,"ns",IF(ABS($M163-INDEX($CL$141:$CL$200,AD$5,1))&gt;$B$159,"s","ns"))))</f>
        <v>ns</v>
      </c>
      <c r="AE163" s="126" t="str">
        <f t="shared" ca="1" si="222"/>
        <v>ns</v>
      </c>
      <c r="AF163" s="126" t="str">
        <f t="shared" ca="1" si="222"/>
        <v>ns</v>
      </c>
      <c r="AG163" s="126" t="str">
        <f t="shared" ca="1" si="222"/>
        <v>ns</v>
      </c>
      <c r="AH163" s="126" t="str">
        <f t="shared" ca="1" si="222"/>
        <v>ns</v>
      </c>
      <c r="AI163" s="126" t="str">
        <f t="shared" ca="1" si="222"/>
        <v>ns</v>
      </c>
      <c r="AJ163" s="126" t="str">
        <f t="shared" ca="1" si="222"/>
        <v>ns</v>
      </c>
      <c r="AK163" s="126" t="str">
        <f t="shared" si="222"/>
        <v/>
      </c>
      <c r="AL163" s="126" t="str">
        <f t="shared" si="222"/>
        <v/>
      </c>
      <c r="AM163" s="126" t="str">
        <f t="shared" si="222"/>
        <v/>
      </c>
      <c r="AN163" s="126" t="str">
        <f t="shared" si="222"/>
        <v/>
      </c>
      <c r="AO163" s="126" t="str">
        <f t="shared" si="222"/>
        <v/>
      </c>
      <c r="AP163" s="126" t="str">
        <f t="shared" si="222"/>
        <v/>
      </c>
      <c r="AQ163" s="126" t="str">
        <f t="shared" si="222"/>
        <v/>
      </c>
      <c r="AR163" s="126" t="str">
        <f t="shared" si="222"/>
        <v/>
      </c>
      <c r="AS163" s="126" t="str">
        <f t="shared" si="222"/>
        <v/>
      </c>
      <c r="AT163" s="126" t="str">
        <f t="shared" si="222"/>
        <v/>
      </c>
      <c r="AU163" s="126" t="str">
        <f t="shared" si="222"/>
        <v/>
      </c>
      <c r="AV163" s="126" t="str">
        <f t="shared" si="222"/>
        <v/>
      </c>
      <c r="AW163" s="126" t="str">
        <f t="shared" si="222"/>
        <v/>
      </c>
      <c r="AX163" s="126" t="str">
        <f t="shared" si="222"/>
        <v/>
      </c>
      <c r="AY163" s="126" t="str">
        <f t="shared" si="222"/>
        <v/>
      </c>
      <c r="AZ163" s="126" t="str">
        <f t="shared" si="222"/>
        <v/>
      </c>
      <c r="BA163" s="126" t="str">
        <f t="shared" si="222"/>
        <v/>
      </c>
      <c r="BB163" s="126" t="str">
        <f t="shared" si="222"/>
        <v/>
      </c>
      <c r="BC163" s="126" t="str">
        <f t="shared" si="222"/>
        <v/>
      </c>
      <c r="BD163" s="126" t="str">
        <f t="shared" si="222"/>
        <v/>
      </c>
      <c r="BE163" s="126" t="str">
        <f t="shared" si="222"/>
        <v/>
      </c>
      <c r="BF163" s="126" t="str">
        <f t="shared" si="222"/>
        <v/>
      </c>
      <c r="BG163" s="126" t="str">
        <f t="shared" si="222"/>
        <v/>
      </c>
      <c r="BH163" s="126" t="str">
        <f t="shared" si="222"/>
        <v/>
      </c>
      <c r="BI163" s="126" t="str">
        <f t="shared" si="222"/>
        <v/>
      </c>
      <c r="BJ163" s="126" t="str">
        <f t="shared" si="222"/>
        <v/>
      </c>
      <c r="BK163" s="126" t="str">
        <f t="shared" si="222"/>
        <v/>
      </c>
      <c r="BL163" s="126" t="str">
        <f t="shared" si="222"/>
        <v/>
      </c>
      <c r="BM163" s="126" t="str">
        <f t="shared" si="222"/>
        <v/>
      </c>
      <c r="BN163" s="126" t="str">
        <f t="shared" si="222"/>
        <v/>
      </c>
      <c r="BO163" s="126" t="str">
        <f t="shared" si="222"/>
        <v/>
      </c>
      <c r="BP163" s="126" t="str">
        <f t="shared" si="222"/>
        <v/>
      </c>
      <c r="BQ163" s="126" t="str">
        <f t="shared" si="222"/>
        <v/>
      </c>
      <c r="BR163" s="126" t="str">
        <f t="shared" si="222"/>
        <v/>
      </c>
      <c r="BS163" s="126" t="str">
        <f t="shared" si="222"/>
        <v/>
      </c>
      <c r="BT163" s="126" t="str">
        <f t="shared" si="222"/>
        <v/>
      </c>
      <c r="BU163" s="126" t="str">
        <f t="shared" si="222"/>
        <v/>
      </c>
      <c r="BV163" s="194"/>
      <c r="BW163" s="194"/>
      <c r="BX163" s="194"/>
      <c r="BZ163" s="116" t="s">
        <v>267</v>
      </c>
      <c r="CA163" s="118" t="s">
        <v>94</v>
      </c>
      <c r="CB163" s="113">
        <f t="shared" si="208"/>
        <v>23</v>
      </c>
      <c r="CC163" s="116" t="str">
        <f t="shared" ca="1" si="201"/>
        <v>KLEIN BALLESTA</v>
      </c>
      <c r="CD163" s="117">
        <f t="shared" ca="1" si="213"/>
        <v>4358.5690436465648</v>
      </c>
      <c r="CE163" s="117">
        <f t="shared" ca="1" si="213"/>
        <v>4337.3234613001086</v>
      </c>
      <c r="CF163" s="117">
        <f t="shared" ca="1" si="213"/>
        <v>5309.7083794758219</v>
      </c>
      <c r="CG163" s="117">
        <f t="shared" ca="1" si="213"/>
        <v>0</v>
      </c>
      <c r="CH163" s="117">
        <f t="shared" ca="1" si="203"/>
        <v>3</v>
      </c>
      <c r="CI163" s="117">
        <f t="shared" ca="1" si="204"/>
        <v>14005.600884422496</v>
      </c>
      <c r="CJ163" s="127" cm="1">
        <f t="array" aca="1" ref="CJ163" ca="1">IFERROR(AVERAGE(IF(CD163:CG163&gt;1,CD163:CG163)),0)</f>
        <v>4668.5336281408318</v>
      </c>
      <c r="CK163" s="127">
        <f ca="1">CJ163+(COUNTIFS($CJ$141:$CJ163,CJ163)-1)*0.00001</f>
        <v>4668.5336281408318</v>
      </c>
      <c r="CL163" s="127">
        <f t="shared" ca="1" si="209"/>
        <v>4463.8607065100259</v>
      </c>
      <c r="CM163" s="140">
        <f t="shared" ca="1" si="210"/>
        <v>4</v>
      </c>
      <c r="CN163" s="120" t="str">
        <f t="shared" ca="1" si="211"/>
        <v>ACA 604</v>
      </c>
      <c r="CO163" s="113"/>
      <c r="CP163" s="115"/>
      <c r="CQ163" s="115"/>
      <c r="CR163" s="115"/>
      <c r="CT163" s="117">
        <f ca="1">'ANVA-MDS Sin Fung.'!CI163+'ANVA-MDS Con Fung.'!CI163</f>
        <v>27949.014549379157</v>
      </c>
    </row>
    <row r="164" spans="1:100" ht="12.75" customHeight="1" x14ac:dyDescent="0.25">
      <c r="A164" s="212">
        <v>3</v>
      </c>
      <c r="B164" s="2" t="s">
        <v>123</v>
      </c>
      <c r="K164" s="101">
        <f t="shared" si="212"/>
        <v>24</v>
      </c>
      <c r="L164" s="125" t="str">
        <f t="shared" ca="1" si="205"/>
        <v>JURAMENTO</v>
      </c>
      <c r="M164" s="126">
        <f t="shared" ca="1" si="206"/>
        <v>4419.309709401371</v>
      </c>
      <c r="N164" s="126" t="str">
        <f t="shared" ca="1" si="220"/>
        <v>s</v>
      </c>
      <c r="O164" s="126" t="str">
        <f t="shared" ca="1" si="220"/>
        <v>s</v>
      </c>
      <c r="P164" s="126" t="str">
        <f t="shared" ca="1" si="220"/>
        <v>ns</v>
      </c>
      <c r="Q164" s="126" t="str">
        <f t="shared" ca="1" si="220"/>
        <v>ns</v>
      </c>
      <c r="R164" s="126" t="str">
        <f t="shared" ca="1" si="220"/>
        <v>ns</v>
      </c>
      <c r="S164" s="126" t="str">
        <f t="shared" ca="1" si="220"/>
        <v>ns</v>
      </c>
      <c r="T164" s="126" t="str">
        <f t="shared" ca="1" si="220"/>
        <v>ns</v>
      </c>
      <c r="U164" s="126" t="str">
        <f t="shared" ca="1" si="220"/>
        <v>ns</v>
      </c>
      <c r="V164" s="126" t="str">
        <f t="shared" ca="1" si="220"/>
        <v>ns</v>
      </c>
      <c r="W164" s="126" t="str">
        <f t="shared" ca="1" si="220"/>
        <v>ns</v>
      </c>
      <c r="X164" s="126" t="str">
        <f t="shared" ca="1" si="220"/>
        <v>ns</v>
      </c>
      <c r="Y164" s="126" t="str">
        <f t="shared" ca="1" si="220"/>
        <v>ns</v>
      </c>
      <c r="Z164" s="126" t="str">
        <f t="shared" ca="1" si="220"/>
        <v>ns</v>
      </c>
      <c r="AA164" s="126" t="str">
        <f t="shared" ca="1" si="220"/>
        <v>ns</v>
      </c>
      <c r="AB164" s="126" t="str">
        <f t="shared" ca="1" si="220"/>
        <v>ns</v>
      </c>
      <c r="AC164" s="126" t="str">
        <f t="shared" ca="1" si="220"/>
        <v>ns</v>
      </c>
      <c r="AD164" s="126" t="str">
        <f t="shared" ca="1" si="222"/>
        <v>ns</v>
      </c>
      <c r="AE164" s="126" t="str">
        <f t="shared" ca="1" si="222"/>
        <v>ns</v>
      </c>
      <c r="AF164" s="126" t="str">
        <f t="shared" ca="1" si="222"/>
        <v>ns</v>
      </c>
      <c r="AG164" s="126" t="str">
        <f t="shared" ca="1" si="222"/>
        <v>ns</v>
      </c>
      <c r="AH164" s="126" t="str">
        <f t="shared" ca="1" si="222"/>
        <v>ns</v>
      </c>
      <c r="AI164" s="126" t="str">
        <f t="shared" ca="1" si="222"/>
        <v>ns</v>
      </c>
      <c r="AJ164" s="126" t="str">
        <f t="shared" ca="1" si="222"/>
        <v>ns</v>
      </c>
      <c r="AK164" s="126" t="str">
        <f t="shared" ca="1" si="222"/>
        <v>ns</v>
      </c>
      <c r="AL164" s="126" t="str">
        <f t="shared" si="222"/>
        <v/>
      </c>
      <c r="AM164" s="126" t="str">
        <f t="shared" si="222"/>
        <v/>
      </c>
      <c r="AN164" s="126" t="str">
        <f t="shared" si="222"/>
        <v/>
      </c>
      <c r="AO164" s="126" t="str">
        <f t="shared" si="222"/>
        <v/>
      </c>
      <c r="AP164" s="126" t="str">
        <f t="shared" si="222"/>
        <v/>
      </c>
      <c r="AQ164" s="126" t="str">
        <f t="shared" si="222"/>
        <v/>
      </c>
      <c r="AR164" s="126" t="str">
        <f t="shared" si="222"/>
        <v/>
      </c>
      <c r="AS164" s="126" t="str">
        <f t="shared" si="222"/>
        <v/>
      </c>
      <c r="AT164" s="126" t="str">
        <f t="shared" si="222"/>
        <v/>
      </c>
      <c r="AU164" s="126" t="str">
        <f t="shared" si="222"/>
        <v/>
      </c>
      <c r="AV164" s="126" t="str">
        <f t="shared" si="222"/>
        <v/>
      </c>
      <c r="AW164" s="126" t="str">
        <f t="shared" si="222"/>
        <v/>
      </c>
      <c r="AX164" s="126" t="str">
        <f t="shared" si="222"/>
        <v/>
      </c>
      <c r="AY164" s="126" t="str">
        <f t="shared" si="222"/>
        <v/>
      </c>
      <c r="AZ164" s="126" t="str">
        <f t="shared" si="222"/>
        <v/>
      </c>
      <c r="BA164" s="126" t="str">
        <f t="shared" si="222"/>
        <v/>
      </c>
      <c r="BB164" s="126" t="str">
        <f t="shared" si="222"/>
        <v/>
      </c>
      <c r="BC164" s="126" t="str">
        <f t="shared" si="222"/>
        <v/>
      </c>
      <c r="BD164" s="126" t="str">
        <f t="shared" si="222"/>
        <v/>
      </c>
      <c r="BE164" s="126" t="str">
        <f t="shared" si="222"/>
        <v/>
      </c>
      <c r="BF164" s="126" t="str">
        <f t="shared" si="222"/>
        <v/>
      </c>
      <c r="BG164" s="126" t="str">
        <f t="shared" si="222"/>
        <v/>
      </c>
      <c r="BH164" s="126" t="str">
        <f t="shared" si="222"/>
        <v/>
      </c>
      <c r="BI164" s="126" t="str">
        <f t="shared" si="222"/>
        <v/>
      </c>
      <c r="BJ164" s="126" t="str">
        <f t="shared" si="222"/>
        <v/>
      </c>
      <c r="BK164" s="126" t="str">
        <f t="shared" si="222"/>
        <v/>
      </c>
      <c r="BL164" s="126" t="str">
        <f t="shared" si="222"/>
        <v/>
      </c>
      <c r="BM164" s="126" t="str">
        <f t="shared" si="222"/>
        <v/>
      </c>
      <c r="BN164" s="126" t="str">
        <f t="shared" si="222"/>
        <v/>
      </c>
      <c r="BO164" s="126" t="str">
        <f t="shared" si="222"/>
        <v/>
      </c>
      <c r="BP164" s="126" t="str">
        <f t="shared" si="222"/>
        <v/>
      </c>
      <c r="BQ164" s="126" t="str">
        <f t="shared" si="222"/>
        <v/>
      </c>
      <c r="BR164" s="126" t="str">
        <f t="shared" si="222"/>
        <v/>
      </c>
      <c r="BS164" s="126" t="str">
        <f t="shared" si="222"/>
        <v/>
      </c>
      <c r="BT164" s="126" t="str">
        <f t="shared" si="222"/>
        <v/>
      </c>
      <c r="BU164" s="126" t="str">
        <f t="shared" si="222"/>
        <v/>
      </c>
      <c r="BV164" s="194"/>
      <c r="BW164" s="194"/>
      <c r="BX164" s="194"/>
      <c r="BZ164" s="116" t="s">
        <v>267</v>
      </c>
      <c r="CA164" s="118" t="s">
        <v>94</v>
      </c>
      <c r="CB164" s="113">
        <f t="shared" si="208"/>
        <v>24</v>
      </c>
      <c r="CC164" s="116" t="str">
        <f t="shared" ca="1" si="201"/>
        <v>KLEIN LEYENDA</v>
      </c>
      <c r="CD164" s="117">
        <f t="shared" ca="1" si="213"/>
        <v>4651.9377387922677</v>
      </c>
      <c r="CE164" s="117">
        <f t="shared" ca="1" si="213"/>
        <v>5126.3769709314911</v>
      </c>
      <c r="CF164" s="117">
        <f t="shared" ca="1" si="213"/>
        <v>5173.4335639877991</v>
      </c>
      <c r="CG164" s="117">
        <f t="shared" ca="1" si="213"/>
        <v>0</v>
      </c>
      <c r="CH164" s="117">
        <f t="shared" ca="1" si="203"/>
        <v>3</v>
      </c>
      <c r="CI164" s="117">
        <f t="shared" ca="1" si="204"/>
        <v>14951.748273711559</v>
      </c>
      <c r="CJ164" s="127" cm="1">
        <f t="array" aca="1" ref="CJ164" ca="1">IFERROR(AVERAGE(IF(CD164:CG164&gt;1,CD164:CG164)),0)</f>
        <v>4983.9160912371863</v>
      </c>
      <c r="CK164" s="127">
        <f ca="1">CJ164+(COUNTIFS($CJ$141:$CJ164,CJ164)-1)*0.00001</f>
        <v>4983.9160912371863</v>
      </c>
      <c r="CL164" s="127">
        <f t="shared" ca="1" si="209"/>
        <v>4419.309709401371</v>
      </c>
      <c r="CM164" s="140">
        <f t="shared" ca="1" si="210"/>
        <v>22</v>
      </c>
      <c r="CN164" s="120" t="str">
        <f t="shared" ca="1" si="211"/>
        <v>JURAMENTO</v>
      </c>
      <c r="CO164" s="113"/>
      <c r="CP164" s="115"/>
      <c r="CQ164" s="115"/>
      <c r="CR164" s="115"/>
      <c r="CT164" s="117">
        <f ca="1">'ANVA-MDS Sin Fung.'!CI164+'ANVA-MDS Con Fung.'!CI164</f>
        <v>28786.661339805632</v>
      </c>
      <c r="CU164" s="119"/>
      <c r="CV164" s="115"/>
    </row>
    <row r="165" spans="1:100" ht="12.75" customHeight="1" x14ac:dyDescent="0.25">
      <c r="A165" s="212">
        <v>3</v>
      </c>
      <c r="B165" s="103">
        <f ca="1">'ANVA-MDS Con Fung.'!CQ145</f>
        <v>4606.9282645513758</v>
      </c>
      <c r="K165" s="101">
        <f t="shared" si="212"/>
        <v>25</v>
      </c>
      <c r="L165" s="125" t="str">
        <f t="shared" ca="1" si="205"/>
        <v>ACA 607</v>
      </c>
      <c r="M165" s="126">
        <f t="shared" ca="1" si="206"/>
        <v>4345.556200160634</v>
      </c>
      <c r="N165" s="126" t="str">
        <f t="shared" ca="1" si="220"/>
        <v>s</v>
      </c>
      <c r="O165" s="126" t="str">
        <f t="shared" ca="1" si="220"/>
        <v>s</v>
      </c>
      <c r="P165" s="126" t="str">
        <f t="shared" ca="1" si="220"/>
        <v>s</v>
      </c>
      <c r="Q165" s="126" t="str">
        <f t="shared" ca="1" si="220"/>
        <v>s</v>
      </c>
      <c r="R165" s="126" t="str">
        <f t="shared" ca="1" si="220"/>
        <v>ns</v>
      </c>
      <c r="S165" s="126" t="str">
        <f t="shared" ca="1" si="220"/>
        <v>ns</v>
      </c>
      <c r="T165" s="126" t="str">
        <f t="shared" ca="1" si="220"/>
        <v>ns</v>
      </c>
      <c r="U165" s="126" t="str">
        <f t="shared" ca="1" si="220"/>
        <v>ns</v>
      </c>
      <c r="V165" s="126" t="str">
        <f t="shared" ca="1" si="220"/>
        <v>ns</v>
      </c>
      <c r="W165" s="126" t="str">
        <f t="shared" ca="1" si="220"/>
        <v>ns</v>
      </c>
      <c r="X165" s="126" t="str">
        <f t="shared" ca="1" si="220"/>
        <v>ns</v>
      </c>
      <c r="Y165" s="126" t="str">
        <f t="shared" ca="1" si="220"/>
        <v>ns</v>
      </c>
      <c r="Z165" s="126" t="str">
        <f t="shared" ca="1" si="220"/>
        <v>ns</v>
      </c>
      <c r="AA165" s="126" t="str">
        <f t="shared" ca="1" si="220"/>
        <v>ns</v>
      </c>
      <c r="AB165" s="126" t="str">
        <f t="shared" ca="1" si="220"/>
        <v>ns</v>
      </c>
      <c r="AC165" s="126" t="str">
        <f t="shared" ca="1" si="220"/>
        <v>ns</v>
      </c>
      <c r="AD165" s="126" t="str">
        <f t="shared" ca="1" si="222"/>
        <v>ns</v>
      </c>
      <c r="AE165" s="126" t="str">
        <f t="shared" ca="1" si="222"/>
        <v>ns</v>
      </c>
      <c r="AF165" s="126" t="str">
        <f t="shared" ca="1" si="222"/>
        <v>ns</v>
      </c>
      <c r="AG165" s="126" t="str">
        <f t="shared" ca="1" si="222"/>
        <v>ns</v>
      </c>
      <c r="AH165" s="126" t="str">
        <f t="shared" ca="1" si="222"/>
        <v>ns</v>
      </c>
      <c r="AI165" s="126" t="str">
        <f t="shared" ca="1" si="222"/>
        <v>ns</v>
      </c>
      <c r="AJ165" s="126" t="str">
        <f t="shared" ca="1" si="222"/>
        <v>ns</v>
      </c>
      <c r="AK165" s="126" t="str">
        <f t="shared" ca="1" si="222"/>
        <v>ns</v>
      </c>
      <c r="AL165" s="126" t="str">
        <f t="shared" ca="1" si="222"/>
        <v>ns</v>
      </c>
      <c r="AM165" s="126" t="str">
        <f t="shared" si="222"/>
        <v/>
      </c>
      <c r="AN165" s="126" t="str">
        <f t="shared" si="222"/>
        <v/>
      </c>
      <c r="AO165" s="126" t="str">
        <f t="shared" si="222"/>
        <v/>
      </c>
      <c r="AP165" s="126" t="str">
        <f t="shared" si="222"/>
        <v/>
      </c>
      <c r="AQ165" s="126" t="str">
        <f t="shared" si="222"/>
        <v/>
      </c>
      <c r="AR165" s="126" t="str">
        <f t="shared" si="222"/>
        <v/>
      </c>
      <c r="AS165" s="126" t="str">
        <f t="shared" si="222"/>
        <v/>
      </c>
      <c r="AT165" s="126" t="str">
        <f t="shared" si="222"/>
        <v/>
      </c>
      <c r="AU165" s="126" t="str">
        <f t="shared" si="222"/>
        <v/>
      </c>
      <c r="AV165" s="126" t="str">
        <f t="shared" si="222"/>
        <v/>
      </c>
      <c r="AW165" s="126" t="str">
        <f t="shared" si="222"/>
        <v/>
      </c>
      <c r="AX165" s="126" t="str">
        <f t="shared" si="222"/>
        <v/>
      </c>
      <c r="AY165" s="126" t="str">
        <f t="shared" si="222"/>
        <v/>
      </c>
      <c r="AZ165" s="126" t="str">
        <f t="shared" si="222"/>
        <v/>
      </c>
      <c r="BA165" s="126" t="str">
        <f t="shared" si="222"/>
        <v/>
      </c>
      <c r="BB165" s="126" t="str">
        <f t="shared" si="222"/>
        <v/>
      </c>
      <c r="BC165" s="126" t="str">
        <f t="shared" si="222"/>
        <v/>
      </c>
      <c r="BD165" s="126" t="str">
        <f t="shared" si="222"/>
        <v/>
      </c>
      <c r="BE165" s="126" t="str">
        <f t="shared" si="222"/>
        <v/>
      </c>
      <c r="BF165" s="126" t="str">
        <f t="shared" si="222"/>
        <v/>
      </c>
      <c r="BG165" s="126" t="str">
        <f t="shared" si="222"/>
        <v/>
      </c>
      <c r="BH165" s="126" t="str">
        <f t="shared" si="222"/>
        <v/>
      </c>
      <c r="BI165" s="126" t="str">
        <f t="shared" si="222"/>
        <v/>
      </c>
      <c r="BJ165" s="126" t="str">
        <f t="shared" si="222"/>
        <v/>
      </c>
      <c r="BK165" s="126" t="str">
        <f t="shared" si="222"/>
        <v/>
      </c>
      <c r="BL165" s="126" t="str">
        <f t="shared" si="222"/>
        <v/>
      </c>
      <c r="BM165" s="126" t="str">
        <f t="shared" si="222"/>
        <v/>
      </c>
      <c r="BN165" s="126" t="str">
        <f t="shared" si="222"/>
        <v/>
      </c>
      <c r="BO165" s="126" t="str">
        <f t="shared" si="222"/>
        <v/>
      </c>
      <c r="BP165" s="126" t="str">
        <f t="shared" si="222"/>
        <v/>
      </c>
      <c r="BQ165" s="126" t="str">
        <f t="shared" si="222"/>
        <v/>
      </c>
      <c r="BR165" s="126" t="str">
        <f t="shared" si="222"/>
        <v/>
      </c>
      <c r="BS165" s="126" t="str">
        <f t="shared" si="222"/>
        <v/>
      </c>
      <c r="BT165" s="126" t="str">
        <f t="shared" si="222"/>
        <v/>
      </c>
      <c r="BU165" s="126" t="str">
        <f t="shared" si="222"/>
        <v/>
      </c>
      <c r="BV165" s="194"/>
      <c r="BW165" s="194"/>
      <c r="BX165" s="194"/>
      <c r="BZ165" s="116" t="s">
        <v>267</v>
      </c>
      <c r="CA165" s="118" t="s">
        <v>94</v>
      </c>
      <c r="CB165" s="113">
        <f t="shared" si="208"/>
        <v>25</v>
      </c>
      <c r="CC165" s="116" t="str">
        <f t="shared" ca="1" si="201"/>
        <v>KLEIN LITIO</v>
      </c>
      <c r="CD165" s="117">
        <f t="shared" ca="1" si="213"/>
        <v>3616.7034780691392</v>
      </c>
      <c r="CE165" s="117">
        <f t="shared" ca="1" si="213"/>
        <v>4277.9090991452749</v>
      </c>
      <c r="CF165" s="117">
        <f t="shared" ca="1" si="213"/>
        <v>4788.2380137777964</v>
      </c>
      <c r="CG165" s="117">
        <f t="shared" ca="1" si="213"/>
        <v>0</v>
      </c>
      <c r="CH165" s="117">
        <f t="shared" ca="1" si="203"/>
        <v>3</v>
      </c>
      <c r="CI165" s="117">
        <f t="shared" ca="1" si="204"/>
        <v>12682.85059099221</v>
      </c>
      <c r="CJ165" s="127" cm="1">
        <f t="array" aca="1" ref="CJ165" ca="1">IFERROR(AVERAGE(IF(CD165:CG165&gt;1,CD165:CG165)),0)</f>
        <v>4227.6168636640696</v>
      </c>
      <c r="CK165" s="127">
        <f ca="1">CJ165+(COUNTIFS($CJ$141:$CJ165,CJ165)-1)*0.00001</f>
        <v>4227.6168636640696</v>
      </c>
      <c r="CL165" s="127">
        <f t="shared" ca="1" si="209"/>
        <v>4345.556200160634</v>
      </c>
      <c r="CM165" s="140">
        <f t="shared" ca="1" si="210"/>
        <v>6</v>
      </c>
      <c r="CN165" s="120" t="str">
        <f t="shared" ca="1" si="211"/>
        <v>ACA 607</v>
      </c>
      <c r="CO165" s="113"/>
      <c r="CP165" s="115"/>
      <c r="CQ165" s="115"/>
      <c r="CR165" s="115"/>
      <c r="CT165" s="117">
        <f ca="1">'ANVA-MDS Sin Fung.'!CI165+'ANVA-MDS Con Fung.'!CI165</f>
        <v>25054.027362367542</v>
      </c>
    </row>
    <row r="166" spans="1:100" ht="12.75" customHeight="1" x14ac:dyDescent="0.25">
      <c r="A166" s="212">
        <v>3</v>
      </c>
      <c r="K166" s="101">
        <f t="shared" si="212"/>
        <v>26</v>
      </c>
      <c r="L166" s="125" t="str">
        <f t="shared" ca="1" si="205"/>
        <v>RGT QUIRIKO</v>
      </c>
      <c r="M166" s="126">
        <f t="shared" ca="1" si="206"/>
        <v>4317.7619771665968</v>
      </c>
      <c r="N166" s="126" t="str">
        <f t="shared" ca="1" si="220"/>
        <v>s</v>
      </c>
      <c r="O166" s="126" t="str">
        <f t="shared" ca="1" si="220"/>
        <v>s</v>
      </c>
      <c r="P166" s="126" t="str">
        <f t="shared" ca="1" si="220"/>
        <v>s</v>
      </c>
      <c r="Q166" s="126" t="str">
        <f t="shared" ca="1" si="220"/>
        <v>s</v>
      </c>
      <c r="R166" s="126" t="str">
        <f t="shared" ca="1" si="220"/>
        <v>s</v>
      </c>
      <c r="S166" s="126" t="str">
        <f t="shared" ca="1" si="220"/>
        <v>ns</v>
      </c>
      <c r="T166" s="126" t="str">
        <f t="shared" ca="1" si="220"/>
        <v>ns</v>
      </c>
      <c r="U166" s="126" t="str">
        <f t="shared" ca="1" si="220"/>
        <v>ns</v>
      </c>
      <c r="V166" s="126" t="str">
        <f t="shared" ca="1" si="220"/>
        <v>ns</v>
      </c>
      <c r="W166" s="126" t="str">
        <f t="shared" ca="1" si="220"/>
        <v>ns</v>
      </c>
      <c r="X166" s="126" t="str">
        <f t="shared" ca="1" si="220"/>
        <v>ns</v>
      </c>
      <c r="Y166" s="126" t="str">
        <f t="shared" ca="1" si="220"/>
        <v>ns</v>
      </c>
      <c r="Z166" s="126" t="str">
        <f t="shared" ca="1" si="220"/>
        <v>ns</v>
      </c>
      <c r="AA166" s="126" t="str">
        <f t="shared" ca="1" si="220"/>
        <v>ns</v>
      </c>
      <c r="AB166" s="126" t="str">
        <f t="shared" ca="1" si="220"/>
        <v>ns</v>
      </c>
      <c r="AC166" s="126" t="str">
        <f t="shared" ca="1" si="220"/>
        <v>ns</v>
      </c>
      <c r="AD166" s="126" t="str">
        <f t="shared" ca="1" si="222"/>
        <v>ns</v>
      </c>
      <c r="AE166" s="126" t="str">
        <f t="shared" ca="1" si="222"/>
        <v>ns</v>
      </c>
      <c r="AF166" s="126" t="str">
        <f t="shared" ca="1" si="222"/>
        <v>ns</v>
      </c>
      <c r="AG166" s="126" t="str">
        <f t="shared" ca="1" si="222"/>
        <v>ns</v>
      </c>
      <c r="AH166" s="126" t="str">
        <f t="shared" ca="1" si="222"/>
        <v>ns</v>
      </c>
      <c r="AI166" s="126" t="str">
        <f t="shared" ca="1" si="222"/>
        <v>ns</v>
      </c>
      <c r="AJ166" s="126" t="str">
        <f t="shared" ca="1" si="222"/>
        <v>ns</v>
      </c>
      <c r="AK166" s="126" t="str">
        <f t="shared" ca="1" si="222"/>
        <v>ns</v>
      </c>
      <c r="AL166" s="126" t="str">
        <f t="shared" ca="1" si="222"/>
        <v>ns</v>
      </c>
      <c r="AM166" s="126" t="str">
        <f t="shared" ca="1" si="222"/>
        <v>ns</v>
      </c>
      <c r="AN166" s="126" t="str">
        <f t="shared" si="222"/>
        <v/>
      </c>
      <c r="AO166" s="126" t="str">
        <f t="shared" si="222"/>
        <v/>
      </c>
      <c r="AP166" s="126" t="str">
        <f t="shared" si="222"/>
        <v/>
      </c>
      <c r="AQ166" s="126" t="str">
        <f t="shared" si="222"/>
        <v/>
      </c>
      <c r="AR166" s="126" t="str">
        <f t="shared" si="222"/>
        <v/>
      </c>
      <c r="AS166" s="126" t="str">
        <f t="shared" si="222"/>
        <v/>
      </c>
      <c r="AT166" s="126" t="str">
        <f t="shared" si="222"/>
        <v/>
      </c>
      <c r="AU166" s="126" t="str">
        <f t="shared" si="222"/>
        <v/>
      </c>
      <c r="AV166" s="126" t="str">
        <f t="shared" si="222"/>
        <v/>
      </c>
      <c r="AW166" s="126" t="str">
        <f t="shared" si="222"/>
        <v/>
      </c>
      <c r="AX166" s="126" t="str">
        <f t="shared" si="222"/>
        <v/>
      </c>
      <c r="AY166" s="126" t="str">
        <f t="shared" si="222"/>
        <v/>
      </c>
      <c r="AZ166" s="126" t="str">
        <f t="shared" si="222"/>
        <v/>
      </c>
      <c r="BA166" s="126" t="str">
        <f t="shared" si="222"/>
        <v/>
      </c>
      <c r="BB166" s="126" t="str">
        <f t="shared" si="222"/>
        <v/>
      </c>
      <c r="BC166" s="126" t="str">
        <f t="shared" si="222"/>
        <v/>
      </c>
      <c r="BD166" s="126" t="str">
        <f t="shared" si="222"/>
        <v/>
      </c>
      <c r="BE166" s="126" t="str">
        <f t="shared" si="222"/>
        <v/>
      </c>
      <c r="BF166" s="126" t="str">
        <f t="shared" si="222"/>
        <v/>
      </c>
      <c r="BG166" s="126" t="str">
        <f t="shared" si="222"/>
        <v/>
      </c>
      <c r="BH166" s="126" t="str">
        <f t="shared" si="222"/>
        <v/>
      </c>
      <c r="BI166" s="126" t="str">
        <f t="shared" si="222"/>
        <v/>
      </c>
      <c r="BJ166" s="126" t="str">
        <f t="shared" si="222"/>
        <v/>
      </c>
      <c r="BK166" s="126" t="str">
        <f t="shared" si="222"/>
        <v/>
      </c>
      <c r="BL166" s="126" t="str">
        <f t="shared" si="222"/>
        <v/>
      </c>
      <c r="BM166" s="126" t="str">
        <f t="shared" si="222"/>
        <v/>
      </c>
      <c r="BN166" s="126" t="str">
        <f t="shared" si="222"/>
        <v/>
      </c>
      <c r="BO166" s="126" t="str">
        <f t="shared" si="222"/>
        <v/>
      </c>
      <c r="BP166" s="126" t="str">
        <f t="shared" si="222"/>
        <v/>
      </c>
      <c r="BQ166" s="126" t="str">
        <f t="shared" si="222"/>
        <v/>
      </c>
      <c r="BR166" s="126" t="str">
        <f t="shared" si="222"/>
        <v/>
      </c>
      <c r="BS166" s="126" t="str">
        <f t="shared" si="222"/>
        <v/>
      </c>
      <c r="BT166" s="126" t="str">
        <f t="shared" si="222"/>
        <v/>
      </c>
      <c r="BU166" s="126" t="str">
        <f t="shared" si="222"/>
        <v/>
      </c>
      <c r="BV166" s="194"/>
      <c r="BW166" s="194"/>
      <c r="BX166" s="194"/>
      <c r="BZ166" s="116" t="s">
        <v>267</v>
      </c>
      <c r="CA166" s="118" t="s">
        <v>94</v>
      </c>
      <c r="CB166" s="113">
        <f t="shared" si="208"/>
        <v>26</v>
      </c>
      <c r="CC166" s="116" t="str">
        <f t="shared" ca="1" si="201"/>
        <v>LG MORO</v>
      </c>
      <c r="CD166" s="117">
        <f t="shared" ca="1" si="213"/>
        <v>4929.8936896543173</v>
      </c>
      <c r="CE166" s="117">
        <f t="shared" ca="1" si="213"/>
        <v>3812.8564469818029</v>
      </c>
      <c r="CF166" s="117">
        <f t="shared" ca="1" si="213"/>
        <v>3899.2213562959055</v>
      </c>
      <c r="CG166" s="117">
        <f t="shared" ca="1" si="213"/>
        <v>0</v>
      </c>
      <c r="CH166" s="117">
        <f t="shared" ca="1" si="203"/>
        <v>3</v>
      </c>
      <c r="CI166" s="117">
        <f t="shared" ca="1" si="204"/>
        <v>12641.971492932027</v>
      </c>
      <c r="CJ166" s="127" cm="1">
        <f t="array" aca="1" ref="CJ166" ca="1">IFERROR(AVERAGE(IF(CD166:CG166&gt;1,CD166:CG166)),0)</f>
        <v>4213.9904976440093</v>
      </c>
      <c r="CK166" s="127">
        <f ca="1">CJ166+(COUNTIFS($CJ$141:$CJ166,CJ166)-1)*0.00001</f>
        <v>4213.9904976440093</v>
      </c>
      <c r="CL166" s="127">
        <f t="shared" ca="1" si="209"/>
        <v>4317.7619771665968</v>
      </c>
      <c r="CM166" s="140">
        <f t="shared" ca="1" si="210"/>
        <v>34</v>
      </c>
      <c r="CN166" s="120" t="str">
        <f t="shared" ca="1" si="211"/>
        <v>RGT QUIRIKO</v>
      </c>
      <c r="CO166" s="113"/>
      <c r="CP166" s="115"/>
      <c r="CQ166" s="115"/>
      <c r="CR166" s="115"/>
      <c r="CT166" s="117">
        <f ca="1">'ANVA-MDS Sin Fung.'!CI166+'ANVA-MDS Con Fung.'!CI166</f>
        <v>24765.063748544188</v>
      </c>
      <c r="CU166" s="115"/>
      <c r="CV166" s="115"/>
    </row>
    <row r="167" spans="1:100" ht="12.75" customHeight="1" x14ac:dyDescent="0.25">
      <c r="A167" s="212">
        <v>3</v>
      </c>
      <c r="K167" s="101">
        <f t="shared" si="212"/>
        <v>27</v>
      </c>
      <c r="L167" s="125" t="str">
        <f t="shared" ca="1" si="205"/>
        <v>AROMO</v>
      </c>
      <c r="M167" s="126">
        <f t="shared" ca="1" si="206"/>
        <v>4260.4482682088183</v>
      </c>
      <c r="N167" s="126" t="str">
        <f t="shared" ca="1" si="220"/>
        <v>s</v>
      </c>
      <c r="O167" s="126" t="str">
        <f t="shared" ca="1" si="220"/>
        <v>s</v>
      </c>
      <c r="P167" s="126" t="str">
        <f t="shared" ca="1" si="220"/>
        <v>s</v>
      </c>
      <c r="Q167" s="126" t="str">
        <f t="shared" ca="1" si="220"/>
        <v>s</v>
      </c>
      <c r="R167" s="126" t="str">
        <f t="shared" ca="1" si="220"/>
        <v>s</v>
      </c>
      <c r="S167" s="126" t="str">
        <f t="shared" ca="1" si="220"/>
        <v>s</v>
      </c>
      <c r="T167" s="126" t="str">
        <f t="shared" ca="1" si="220"/>
        <v>s</v>
      </c>
      <c r="U167" s="126" t="str">
        <f t="shared" ca="1" si="220"/>
        <v>ns</v>
      </c>
      <c r="V167" s="126" t="str">
        <f t="shared" ca="1" si="220"/>
        <v>ns</v>
      </c>
      <c r="W167" s="126" t="str">
        <f t="shared" ca="1" si="220"/>
        <v>ns</v>
      </c>
      <c r="X167" s="126" t="str">
        <f t="shared" ca="1" si="220"/>
        <v>ns</v>
      </c>
      <c r="Y167" s="126" t="str">
        <f t="shared" ca="1" si="220"/>
        <v>ns</v>
      </c>
      <c r="Z167" s="126" t="str">
        <f t="shared" ca="1" si="220"/>
        <v>ns</v>
      </c>
      <c r="AA167" s="126" t="str">
        <f t="shared" ca="1" si="220"/>
        <v>ns</v>
      </c>
      <c r="AB167" s="126" t="str">
        <f t="shared" ca="1" si="220"/>
        <v>ns</v>
      </c>
      <c r="AC167" s="126" t="str">
        <f t="shared" ca="1" si="220"/>
        <v>ns</v>
      </c>
      <c r="AD167" s="126" t="str">
        <f t="shared" ca="1" si="222"/>
        <v>ns</v>
      </c>
      <c r="AE167" s="126" t="str">
        <f t="shared" ca="1" si="222"/>
        <v>ns</v>
      </c>
      <c r="AF167" s="126" t="str">
        <f t="shared" ca="1" si="222"/>
        <v>ns</v>
      </c>
      <c r="AG167" s="126" t="str">
        <f t="shared" ca="1" si="222"/>
        <v>ns</v>
      </c>
      <c r="AH167" s="126" t="str">
        <f t="shared" ca="1" si="222"/>
        <v>ns</v>
      </c>
      <c r="AI167" s="126" t="str">
        <f t="shared" ca="1" si="222"/>
        <v>ns</v>
      </c>
      <c r="AJ167" s="126" t="str">
        <f t="shared" ca="1" si="222"/>
        <v>ns</v>
      </c>
      <c r="AK167" s="126" t="str">
        <f t="shared" ca="1" si="222"/>
        <v>ns</v>
      </c>
      <c r="AL167" s="126" t="str">
        <f t="shared" ca="1" si="222"/>
        <v>ns</v>
      </c>
      <c r="AM167" s="126" t="str">
        <f t="shared" ca="1" si="222"/>
        <v>ns</v>
      </c>
      <c r="AN167" s="126" t="str">
        <f t="shared" ca="1" si="222"/>
        <v>ns</v>
      </c>
      <c r="AO167" s="126" t="str">
        <f t="shared" si="222"/>
        <v/>
      </c>
      <c r="AP167" s="126" t="str">
        <f t="shared" si="222"/>
        <v/>
      </c>
      <c r="AQ167" s="126" t="str">
        <f t="shared" si="222"/>
        <v/>
      </c>
      <c r="AR167" s="126" t="str">
        <f t="shared" si="222"/>
        <v/>
      </c>
      <c r="AS167" s="126" t="str">
        <f t="shared" si="222"/>
        <v/>
      </c>
      <c r="AT167" s="126" t="str">
        <f t="shared" si="222"/>
        <v/>
      </c>
      <c r="AU167" s="126" t="str">
        <f t="shared" si="222"/>
        <v/>
      </c>
      <c r="AV167" s="126" t="str">
        <f t="shared" si="222"/>
        <v/>
      </c>
      <c r="AW167" s="126" t="str">
        <f t="shared" si="222"/>
        <v/>
      </c>
      <c r="AX167" s="126" t="str">
        <f t="shared" si="222"/>
        <v/>
      </c>
      <c r="AY167" s="126" t="str">
        <f t="shared" si="222"/>
        <v/>
      </c>
      <c r="AZ167" s="126" t="str">
        <f t="shared" si="222"/>
        <v/>
      </c>
      <c r="BA167" s="126" t="str">
        <f t="shared" si="222"/>
        <v/>
      </c>
      <c r="BB167" s="126" t="str">
        <f t="shared" si="222"/>
        <v/>
      </c>
      <c r="BC167" s="126" t="str">
        <f t="shared" si="222"/>
        <v/>
      </c>
      <c r="BD167" s="126" t="str">
        <f t="shared" si="222"/>
        <v/>
      </c>
      <c r="BE167" s="126" t="str">
        <f t="shared" si="222"/>
        <v/>
      </c>
      <c r="BF167" s="126" t="str">
        <f t="shared" si="222"/>
        <v/>
      </c>
      <c r="BG167" s="126" t="str">
        <f t="shared" si="222"/>
        <v/>
      </c>
      <c r="BH167" s="126" t="str">
        <f t="shared" si="222"/>
        <v/>
      </c>
      <c r="BI167" s="126" t="str">
        <f t="shared" si="222"/>
        <v/>
      </c>
      <c r="BJ167" s="126" t="str">
        <f t="shared" si="222"/>
        <v/>
      </c>
      <c r="BK167" s="126" t="str">
        <f t="shared" si="222"/>
        <v/>
      </c>
      <c r="BL167" s="126" t="str">
        <f t="shared" si="222"/>
        <v/>
      </c>
      <c r="BM167" s="126" t="str">
        <f t="shared" si="222"/>
        <v/>
      </c>
      <c r="BN167" s="126" t="str">
        <f t="shared" si="222"/>
        <v/>
      </c>
      <c r="BO167" s="126" t="str">
        <f t="shared" si="222"/>
        <v/>
      </c>
      <c r="BP167" s="126" t="str">
        <f t="shared" si="222"/>
        <v/>
      </c>
      <c r="BQ167" s="126" t="str">
        <f t="shared" si="222"/>
        <v/>
      </c>
      <c r="BR167" s="126" t="str">
        <f t="shared" si="222"/>
        <v/>
      </c>
      <c r="BS167" s="126" t="str">
        <f t="shared" si="222"/>
        <v/>
      </c>
      <c r="BT167" s="126" t="str">
        <f t="shared" si="222"/>
        <v/>
      </c>
      <c r="BU167" s="126" t="str">
        <f t="shared" si="222"/>
        <v/>
      </c>
      <c r="BV167" s="194"/>
      <c r="BW167" s="194"/>
      <c r="BX167" s="194"/>
      <c r="BZ167" s="116" t="s">
        <v>267</v>
      </c>
      <c r="CA167" s="118" t="s">
        <v>94</v>
      </c>
      <c r="CB167" s="113">
        <f t="shared" si="208"/>
        <v>27</v>
      </c>
      <c r="CC167" s="116" t="str">
        <f t="shared" ca="1" si="201"/>
        <v>LG PICAZO</v>
      </c>
      <c r="CD167" s="117">
        <f t="shared" ca="1" si="213"/>
        <v>5660.3478600742628</v>
      </c>
      <c r="CE167" s="117">
        <f t="shared" ca="1" si="213"/>
        <v>5139.9591794326452</v>
      </c>
      <c r="CF167" s="117">
        <f t="shared" ca="1" si="213"/>
        <v>5569.2240884184548</v>
      </c>
      <c r="CG167" s="117">
        <f t="shared" ca="1" si="213"/>
        <v>0</v>
      </c>
      <c r="CH167" s="117">
        <f t="shared" ca="1" si="203"/>
        <v>3</v>
      </c>
      <c r="CI167" s="117">
        <f t="shared" ca="1" si="204"/>
        <v>16369.531127925362</v>
      </c>
      <c r="CJ167" s="127" cm="1">
        <f t="array" aca="1" ref="CJ167" ca="1">IFERROR(AVERAGE(IF(CD167:CG167&gt;1,CD167:CG167)),0)</f>
        <v>5456.510375975121</v>
      </c>
      <c r="CK167" s="127">
        <f ca="1">CJ167+(COUNTIFS($CJ$141:$CJ167,CJ167)-1)*0.00001</f>
        <v>5456.510375975121</v>
      </c>
      <c r="CL167" s="127">
        <f t="shared" ca="1" si="209"/>
        <v>4260.4482682088183</v>
      </c>
      <c r="CM167" s="140">
        <f t="shared" ca="1" si="210"/>
        <v>11</v>
      </c>
      <c r="CN167" s="120" t="str">
        <f t="shared" ca="1" si="211"/>
        <v>AROMO</v>
      </c>
      <c r="CO167" s="113"/>
      <c r="CP167" s="115"/>
      <c r="CQ167" s="115"/>
      <c r="CR167" s="115"/>
      <c r="CT167" s="117">
        <f ca="1">'ANVA-MDS Sin Fung.'!CI167+'ANVA-MDS Con Fung.'!CI167</f>
        <v>31140.946592462667</v>
      </c>
      <c r="CU167" s="115"/>
      <c r="CV167" s="115"/>
    </row>
    <row r="168" spans="1:100" ht="12.75" customHeight="1" x14ac:dyDescent="0.25">
      <c r="A168" s="212">
        <v>3</v>
      </c>
      <c r="K168" s="101">
        <f t="shared" si="212"/>
        <v>28</v>
      </c>
      <c r="L168" s="125" t="str">
        <f t="shared" ca="1" si="205"/>
        <v>KLEIN LITIO</v>
      </c>
      <c r="M168" s="126">
        <f t="shared" ca="1" si="206"/>
        <v>4227.6168636640696</v>
      </c>
      <c r="N168" s="126" t="str">
        <f t="shared" ca="1" si="220"/>
        <v>s</v>
      </c>
      <c r="O168" s="126" t="str">
        <f t="shared" ca="1" si="220"/>
        <v>s</v>
      </c>
      <c r="P168" s="126" t="str">
        <f t="shared" ca="1" si="220"/>
        <v>s</v>
      </c>
      <c r="Q168" s="126" t="str">
        <f t="shared" ca="1" si="220"/>
        <v>s</v>
      </c>
      <c r="R168" s="126" t="str">
        <f t="shared" ca="1" si="220"/>
        <v>s</v>
      </c>
      <c r="S168" s="126" t="str">
        <f t="shared" ca="1" si="220"/>
        <v>s</v>
      </c>
      <c r="T168" s="126" t="str">
        <f t="shared" ca="1" si="220"/>
        <v>s</v>
      </c>
      <c r="U168" s="126" t="str">
        <f t="shared" ca="1" si="220"/>
        <v>s</v>
      </c>
      <c r="V168" s="126" t="str">
        <f t="shared" ca="1" si="220"/>
        <v>s</v>
      </c>
      <c r="W168" s="126" t="str">
        <f t="shared" ca="1" si="220"/>
        <v>s</v>
      </c>
      <c r="X168" s="126" t="str">
        <f t="shared" ca="1" si="220"/>
        <v>s</v>
      </c>
      <c r="Y168" s="126" t="str">
        <f t="shared" ca="1" si="220"/>
        <v>ns</v>
      </c>
      <c r="Z168" s="126" t="str">
        <f t="shared" ca="1" si="220"/>
        <v>ns</v>
      </c>
      <c r="AA168" s="126" t="str">
        <f t="shared" ca="1" si="220"/>
        <v>ns</v>
      </c>
      <c r="AB168" s="126" t="str">
        <f t="shared" ca="1" si="220"/>
        <v>ns</v>
      </c>
      <c r="AC168" s="126" t="str">
        <f t="shared" ca="1" si="220"/>
        <v>ns</v>
      </c>
      <c r="AD168" s="126" t="str">
        <f t="shared" ca="1" si="222"/>
        <v>ns</v>
      </c>
      <c r="AE168" s="126" t="str">
        <f t="shared" ca="1" si="222"/>
        <v>ns</v>
      </c>
      <c r="AF168" s="126" t="str">
        <f t="shared" ca="1" si="222"/>
        <v>ns</v>
      </c>
      <c r="AG168" s="126" t="str">
        <f t="shared" ca="1" si="222"/>
        <v>ns</v>
      </c>
      <c r="AH168" s="126" t="str">
        <f t="shared" ca="1" si="222"/>
        <v>ns</v>
      </c>
      <c r="AI168" s="126" t="str">
        <f t="shared" ca="1" si="222"/>
        <v>ns</v>
      </c>
      <c r="AJ168" s="126" t="str">
        <f t="shared" ca="1" si="222"/>
        <v>ns</v>
      </c>
      <c r="AK168" s="126" t="str">
        <f t="shared" ca="1" si="222"/>
        <v>ns</v>
      </c>
      <c r="AL168" s="126" t="str">
        <f t="shared" ca="1" si="222"/>
        <v>ns</v>
      </c>
      <c r="AM168" s="126" t="str">
        <f t="shared" ca="1" si="222"/>
        <v>ns</v>
      </c>
      <c r="AN168" s="126" t="str">
        <f t="shared" ca="1" si="222"/>
        <v>ns</v>
      </c>
      <c r="AO168" s="126" t="str">
        <f t="shared" ca="1" si="222"/>
        <v>ns</v>
      </c>
      <c r="AP168" s="126" t="str">
        <f t="shared" si="222"/>
        <v/>
      </c>
      <c r="AQ168" s="126" t="str">
        <f t="shared" si="222"/>
        <v/>
      </c>
      <c r="AR168" s="126" t="str">
        <f t="shared" si="222"/>
        <v/>
      </c>
      <c r="AS168" s="126" t="str">
        <f t="shared" si="222"/>
        <v/>
      </c>
      <c r="AT168" s="126" t="str">
        <f t="shared" si="222"/>
        <v/>
      </c>
      <c r="AU168" s="126" t="str">
        <f t="shared" si="222"/>
        <v/>
      </c>
      <c r="AV168" s="126" t="str">
        <f t="shared" si="222"/>
        <v/>
      </c>
      <c r="AW168" s="126" t="str">
        <f t="shared" si="222"/>
        <v/>
      </c>
      <c r="AX168" s="126" t="str">
        <f t="shared" si="222"/>
        <v/>
      </c>
      <c r="AY168" s="126" t="str">
        <f t="shared" si="222"/>
        <v/>
      </c>
      <c r="AZ168" s="126" t="str">
        <f t="shared" si="222"/>
        <v/>
      </c>
      <c r="BA168" s="126" t="str">
        <f t="shared" si="222"/>
        <v/>
      </c>
      <c r="BB168" s="126" t="str">
        <f t="shared" si="222"/>
        <v/>
      </c>
      <c r="BC168" s="126" t="str">
        <f t="shared" si="222"/>
        <v/>
      </c>
      <c r="BD168" s="126" t="str">
        <f t="shared" si="222"/>
        <v/>
      </c>
      <c r="BE168" s="126" t="str">
        <f t="shared" si="222"/>
        <v/>
      </c>
      <c r="BF168" s="126" t="str">
        <f t="shared" si="222"/>
        <v/>
      </c>
      <c r="BG168" s="126" t="str">
        <f t="shared" si="222"/>
        <v/>
      </c>
      <c r="BH168" s="126" t="str">
        <f t="shared" si="222"/>
        <v/>
      </c>
      <c r="BI168" s="126" t="str">
        <f t="shared" si="222"/>
        <v/>
      </c>
      <c r="BJ168" s="126" t="str">
        <f t="shared" si="222"/>
        <v/>
      </c>
      <c r="BK168" s="126" t="str">
        <f t="shared" si="222"/>
        <v/>
      </c>
      <c r="BL168" s="126" t="str">
        <f t="shared" si="222"/>
        <v/>
      </c>
      <c r="BM168" s="126" t="str">
        <f t="shared" ref="BM168:BU168" si="223">IF(BM$5&gt;$K168,"",IF($L168=0,"",IF($G$9&gt;$H$9,"ns",IF(ABS($M168-INDEX($CL$141:$CL$200,BM$5,1))&gt;$B$159,"s","ns"))))</f>
        <v/>
      </c>
      <c r="BN168" s="126" t="str">
        <f t="shared" si="223"/>
        <v/>
      </c>
      <c r="BO168" s="126" t="str">
        <f t="shared" si="223"/>
        <v/>
      </c>
      <c r="BP168" s="126" t="str">
        <f t="shared" si="223"/>
        <v/>
      </c>
      <c r="BQ168" s="126" t="str">
        <f t="shared" si="223"/>
        <v/>
      </c>
      <c r="BR168" s="126" t="str">
        <f t="shared" si="223"/>
        <v/>
      </c>
      <c r="BS168" s="126" t="str">
        <f t="shared" si="223"/>
        <v/>
      </c>
      <c r="BT168" s="126" t="str">
        <f t="shared" si="223"/>
        <v/>
      </c>
      <c r="BU168" s="126" t="str">
        <f t="shared" si="223"/>
        <v/>
      </c>
      <c r="BV168" s="194"/>
      <c r="BW168" s="194"/>
      <c r="BX168" s="194"/>
      <c r="BZ168" s="116" t="s">
        <v>267</v>
      </c>
      <c r="CA168" s="118" t="s">
        <v>94</v>
      </c>
      <c r="CB168" s="113">
        <f t="shared" si="208"/>
        <v>28</v>
      </c>
      <c r="CC168" s="116" t="str">
        <f t="shared" ca="1" si="201"/>
        <v>LG TOBIANO</v>
      </c>
      <c r="CD168" s="117">
        <f t="shared" ca="1" si="213"/>
        <v>5004.9064335385347</v>
      </c>
      <c r="CE168" s="117">
        <f t="shared" ca="1" si="213"/>
        <v>4115.2091462231147</v>
      </c>
      <c r="CF168" s="117">
        <f t="shared" ca="1" si="213"/>
        <v>4910.4368847681453</v>
      </c>
      <c r="CG168" s="117">
        <f t="shared" ca="1" si="213"/>
        <v>0</v>
      </c>
      <c r="CH168" s="117">
        <f t="shared" ca="1" si="203"/>
        <v>3</v>
      </c>
      <c r="CI168" s="117">
        <f t="shared" ca="1" si="204"/>
        <v>14030.552464529794</v>
      </c>
      <c r="CJ168" s="127" cm="1">
        <f t="array" aca="1" ref="CJ168" ca="1">IFERROR(AVERAGE(IF(CD168:CG168&gt;1,CD168:CG168)),0)</f>
        <v>4676.8508215099309</v>
      </c>
      <c r="CK168" s="127">
        <f ca="1">CJ168+(COUNTIFS($CJ$141:$CJ168,CJ168)-1)*0.00001</f>
        <v>4676.8508215099309</v>
      </c>
      <c r="CL168" s="127">
        <f t="shared" ca="1" si="209"/>
        <v>4227.6168636640696</v>
      </c>
      <c r="CM168" s="140">
        <f t="shared" ca="1" si="210"/>
        <v>25</v>
      </c>
      <c r="CN168" s="120" t="str">
        <f t="shared" ca="1" si="211"/>
        <v>KLEIN LITIO</v>
      </c>
      <c r="CO168" s="113"/>
      <c r="CP168" s="113"/>
      <c r="CQ168" s="113"/>
      <c r="CR168" s="115"/>
      <c r="CT168" s="117">
        <f ca="1">'ANVA-MDS Sin Fung.'!CI168+'ANVA-MDS Con Fung.'!CI168</f>
        <v>27934.265552991063</v>
      </c>
      <c r="CU168" s="115"/>
      <c r="CV168" s="115"/>
    </row>
    <row r="169" spans="1:100" ht="12.75" customHeight="1" x14ac:dyDescent="0.25">
      <c r="A169" s="212">
        <v>3</v>
      </c>
      <c r="K169" s="101">
        <f t="shared" si="212"/>
        <v>29</v>
      </c>
      <c r="L169" s="125" t="str">
        <f t="shared" ca="1" si="205"/>
        <v>LG MORO</v>
      </c>
      <c r="M169" s="126">
        <f t="shared" ca="1" si="206"/>
        <v>4213.9904976440093</v>
      </c>
      <c r="N169" s="126" t="str">
        <f t="shared" ca="1" si="220"/>
        <v>s</v>
      </c>
      <c r="O169" s="126" t="str">
        <f t="shared" ca="1" si="220"/>
        <v>s</v>
      </c>
      <c r="P169" s="126" t="str">
        <f t="shared" ca="1" si="220"/>
        <v>s</v>
      </c>
      <c r="Q169" s="126" t="str">
        <f t="shared" ca="1" si="220"/>
        <v>s</v>
      </c>
      <c r="R169" s="126" t="str">
        <f t="shared" ca="1" si="220"/>
        <v>s</v>
      </c>
      <c r="S169" s="126" t="str">
        <f t="shared" ca="1" si="220"/>
        <v>s</v>
      </c>
      <c r="T169" s="126" t="str">
        <f t="shared" ca="1" si="220"/>
        <v>s</v>
      </c>
      <c r="U169" s="126" t="str">
        <f t="shared" ca="1" si="220"/>
        <v>s</v>
      </c>
      <c r="V169" s="126" t="str">
        <f t="shared" ca="1" si="220"/>
        <v>s</v>
      </c>
      <c r="W169" s="126" t="str">
        <f t="shared" ca="1" si="220"/>
        <v>s</v>
      </c>
      <c r="X169" s="126" t="str">
        <f t="shared" ca="1" si="220"/>
        <v>s</v>
      </c>
      <c r="Y169" s="126" t="str">
        <f t="shared" ca="1" si="220"/>
        <v>s</v>
      </c>
      <c r="Z169" s="126" t="str">
        <f t="shared" ca="1" si="220"/>
        <v>ns</v>
      </c>
      <c r="AA169" s="126" t="str">
        <f t="shared" ca="1" si="220"/>
        <v>ns</v>
      </c>
      <c r="AB169" s="126" t="str">
        <f t="shared" ca="1" si="220"/>
        <v>ns</v>
      </c>
      <c r="AC169" s="126" t="str">
        <f t="shared" ca="1" si="220"/>
        <v>ns</v>
      </c>
      <c r="AD169" s="126" t="str">
        <f t="shared" ref="AD169:BU172" ca="1" si="224">IF(AD$5&gt;$K169,"",IF($L169=0,"",IF($G$9&gt;$H$9,"ns",IF(ABS($M169-INDEX($CL$141:$CL$200,AD$5,1))&gt;$B$159,"s","ns"))))</f>
        <v>ns</v>
      </c>
      <c r="AE169" s="126" t="str">
        <f t="shared" ca="1" si="224"/>
        <v>ns</v>
      </c>
      <c r="AF169" s="126" t="str">
        <f t="shared" ca="1" si="224"/>
        <v>ns</v>
      </c>
      <c r="AG169" s="126" t="str">
        <f t="shared" ca="1" si="224"/>
        <v>ns</v>
      </c>
      <c r="AH169" s="126" t="str">
        <f t="shared" ca="1" si="224"/>
        <v>ns</v>
      </c>
      <c r="AI169" s="126" t="str">
        <f t="shared" ca="1" si="224"/>
        <v>ns</v>
      </c>
      <c r="AJ169" s="126" t="str">
        <f t="shared" ca="1" si="224"/>
        <v>ns</v>
      </c>
      <c r="AK169" s="126" t="str">
        <f t="shared" ca="1" si="224"/>
        <v>ns</v>
      </c>
      <c r="AL169" s="126" t="str">
        <f t="shared" ca="1" si="224"/>
        <v>ns</v>
      </c>
      <c r="AM169" s="126" t="str">
        <f t="shared" ca="1" si="224"/>
        <v>ns</v>
      </c>
      <c r="AN169" s="126" t="str">
        <f t="shared" ca="1" si="224"/>
        <v>ns</v>
      </c>
      <c r="AO169" s="126" t="str">
        <f t="shared" ca="1" si="224"/>
        <v>ns</v>
      </c>
      <c r="AP169" s="126" t="str">
        <f t="shared" ca="1" si="224"/>
        <v>ns</v>
      </c>
      <c r="AQ169" s="126" t="str">
        <f t="shared" si="224"/>
        <v/>
      </c>
      <c r="AR169" s="126" t="str">
        <f t="shared" si="224"/>
        <v/>
      </c>
      <c r="AS169" s="126" t="str">
        <f t="shared" si="224"/>
        <v/>
      </c>
      <c r="AT169" s="126" t="str">
        <f t="shared" si="224"/>
        <v/>
      </c>
      <c r="AU169" s="126" t="str">
        <f t="shared" si="224"/>
        <v/>
      </c>
      <c r="AV169" s="126" t="str">
        <f t="shared" si="224"/>
        <v/>
      </c>
      <c r="AW169" s="126" t="str">
        <f t="shared" si="224"/>
        <v/>
      </c>
      <c r="AX169" s="126" t="str">
        <f t="shared" si="224"/>
        <v/>
      </c>
      <c r="AY169" s="126" t="str">
        <f t="shared" si="224"/>
        <v/>
      </c>
      <c r="AZ169" s="126" t="str">
        <f t="shared" si="224"/>
        <v/>
      </c>
      <c r="BA169" s="126" t="str">
        <f t="shared" si="224"/>
        <v/>
      </c>
      <c r="BB169" s="126" t="str">
        <f t="shared" si="224"/>
        <v/>
      </c>
      <c r="BC169" s="126" t="str">
        <f t="shared" si="224"/>
        <v/>
      </c>
      <c r="BD169" s="126" t="str">
        <f t="shared" si="224"/>
        <v/>
      </c>
      <c r="BE169" s="126" t="str">
        <f t="shared" si="224"/>
        <v/>
      </c>
      <c r="BF169" s="126" t="str">
        <f t="shared" si="224"/>
        <v/>
      </c>
      <c r="BG169" s="126" t="str">
        <f t="shared" si="224"/>
        <v/>
      </c>
      <c r="BH169" s="126" t="str">
        <f t="shared" si="224"/>
        <v/>
      </c>
      <c r="BI169" s="126" t="str">
        <f t="shared" si="224"/>
        <v/>
      </c>
      <c r="BJ169" s="126" t="str">
        <f t="shared" si="224"/>
        <v/>
      </c>
      <c r="BK169" s="126" t="str">
        <f t="shared" si="224"/>
        <v/>
      </c>
      <c r="BL169" s="126" t="str">
        <f t="shared" si="224"/>
        <v/>
      </c>
      <c r="BM169" s="126" t="str">
        <f t="shared" si="224"/>
        <v/>
      </c>
      <c r="BN169" s="126" t="str">
        <f t="shared" si="224"/>
        <v/>
      </c>
      <c r="BO169" s="126" t="str">
        <f t="shared" si="224"/>
        <v/>
      </c>
      <c r="BP169" s="126" t="str">
        <f t="shared" si="224"/>
        <v/>
      </c>
      <c r="BQ169" s="126" t="str">
        <f t="shared" si="224"/>
        <v/>
      </c>
      <c r="BR169" s="126" t="str">
        <f t="shared" si="224"/>
        <v/>
      </c>
      <c r="BS169" s="126" t="str">
        <f t="shared" si="224"/>
        <v/>
      </c>
      <c r="BT169" s="126" t="str">
        <f t="shared" si="224"/>
        <v/>
      </c>
      <c r="BU169" s="126" t="str">
        <f t="shared" si="224"/>
        <v/>
      </c>
      <c r="BV169" s="194"/>
      <c r="BW169" s="194"/>
      <c r="BX169" s="194"/>
      <c r="BZ169" s="116" t="s">
        <v>267</v>
      </c>
      <c r="CA169" s="118" t="s">
        <v>94</v>
      </c>
      <c r="CB169" s="113">
        <f t="shared" si="208"/>
        <v>29</v>
      </c>
      <c r="CC169" s="116" t="str">
        <f t="shared" ca="1" si="201"/>
        <v>MIGNON</v>
      </c>
      <c r="CD169" s="117">
        <f t="shared" ca="1" si="213"/>
        <v>4689.1375941817587</v>
      </c>
      <c r="CE169" s="117">
        <f t="shared" ca="1" si="213"/>
        <v>5161.8855642359067</v>
      </c>
      <c r="CF169" s="117">
        <f t="shared" ca="1" si="213"/>
        <v>4975.8289965728354</v>
      </c>
      <c r="CG169" s="117">
        <f t="shared" ca="1" si="213"/>
        <v>0</v>
      </c>
      <c r="CH169" s="117">
        <f t="shared" ca="1" si="203"/>
        <v>3</v>
      </c>
      <c r="CI169" s="117">
        <f t="shared" ca="1" si="204"/>
        <v>14826.852154990502</v>
      </c>
      <c r="CJ169" s="127" cm="1">
        <f t="array" aca="1" ref="CJ169" ca="1">IFERROR(AVERAGE(IF(CD169:CG169&gt;1,CD169:CG169)),0)</f>
        <v>4942.2840516635006</v>
      </c>
      <c r="CK169" s="127">
        <f ca="1">CJ169+(COUNTIFS($CJ$141:$CJ169,CJ169)-1)*0.00001</f>
        <v>4942.2840516635006</v>
      </c>
      <c r="CL169" s="127">
        <f t="shared" ca="1" si="209"/>
        <v>4213.9904976440093</v>
      </c>
      <c r="CM169" s="140">
        <f t="shared" ca="1" si="210"/>
        <v>26</v>
      </c>
      <c r="CN169" s="120" t="str">
        <f t="shared" ca="1" si="211"/>
        <v>LG MORO</v>
      </c>
      <c r="CO169" s="113"/>
      <c r="CP169" s="113"/>
      <c r="CQ169" s="113"/>
      <c r="CR169" s="115"/>
      <c r="CT169" s="117">
        <f ca="1">'ANVA-MDS Sin Fung.'!CI169+'ANVA-MDS Con Fung.'!CI169</f>
        <v>27812.348346302904</v>
      </c>
      <c r="CU169" s="115"/>
      <c r="CV169" s="115"/>
    </row>
    <row r="170" spans="1:100" ht="12.75" customHeight="1" x14ac:dyDescent="0.25">
      <c r="A170" s="212">
        <v>3</v>
      </c>
      <c r="K170" s="101">
        <f t="shared" si="212"/>
        <v>30</v>
      </c>
      <c r="L170" s="125" t="str">
        <f t="shared" ca="1" si="205"/>
        <v>610 BAGUETTE</v>
      </c>
      <c r="M170" s="126">
        <f t="shared" ca="1" si="206"/>
        <v>4149.9532899827982</v>
      </c>
      <c r="N170" s="126" t="str">
        <f t="shared" ca="1" si="220"/>
        <v>s</v>
      </c>
      <c r="O170" s="126" t="str">
        <f t="shared" ca="1" si="220"/>
        <v>s</v>
      </c>
      <c r="P170" s="126" t="str">
        <f t="shared" ca="1" si="220"/>
        <v>s</v>
      </c>
      <c r="Q170" s="126" t="str">
        <f t="shared" ca="1" si="220"/>
        <v>s</v>
      </c>
      <c r="R170" s="126" t="str">
        <f t="shared" ca="1" si="220"/>
        <v>s</v>
      </c>
      <c r="S170" s="126" t="str">
        <f t="shared" ca="1" si="220"/>
        <v>s</v>
      </c>
      <c r="T170" s="126" t="str">
        <f t="shared" ca="1" si="220"/>
        <v>s</v>
      </c>
      <c r="U170" s="126" t="str">
        <f t="shared" ca="1" si="220"/>
        <v>s</v>
      </c>
      <c r="V170" s="126" t="str">
        <f t="shared" ca="1" si="220"/>
        <v>s</v>
      </c>
      <c r="W170" s="126" t="str">
        <f t="shared" ca="1" si="220"/>
        <v>s</v>
      </c>
      <c r="X170" s="126" t="str">
        <f t="shared" ca="1" si="220"/>
        <v>s</v>
      </c>
      <c r="Y170" s="126" t="str">
        <f t="shared" ca="1" si="220"/>
        <v>s</v>
      </c>
      <c r="Z170" s="126" t="str">
        <f t="shared" ca="1" si="220"/>
        <v>s</v>
      </c>
      <c r="AA170" s="126" t="str">
        <f t="shared" ca="1" si="220"/>
        <v>s</v>
      </c>
      <c r="AB170" s="126" t="str">
        <f t="shared" ca="1" si="220"/>
        <v>s</v>
      </c>
      <c r="AC170" s="126" t="str">
        <f t="shared" ca="1" si="220"/>
        <v>ns</v>
      </c>
      <c r="AD170" s="126" t="str">
        <f t="shared" ca="1" si="224"/>
        <v>ns</v>
      </c>
      <c r="AE170" s="126" t="str">
        <f t="shared" ca="1" si="224"/>
        <v>ns</v>
      </c>
      <c r="AF170" s="126" t="str">
        <f t="shared" ca="1" si="224"/>
        <v>ns</v>
      </c>
      <c r="AG170" s="126" t="str">
        <f t="shared" ca="1" si="224"/>
        <v>ns</v>
      </c>
      <c r="AH170" s="126" t="str">
        <f t="shared" ca="1" si="224"/>
        <v>ns</v>
      </c>
      <c r="AI170" s="126" t="str">
        <f t="shared" ca="1" si="224"/>
        <v>ns</v>
      </c>
      <c r="AJ170" s="126" t="str">
        <f t="shared" ca="1" si="224"/>
        <v>ns</v>
      </c>
      <c r="AK170" s="126" t="str">
        <f t="shared" ca="1" si="224"/>
        <v>ns</v>
      </c>
      <c r="AL170" s="126" t="str">
        <f t="shared" ca="1" si="224"/>
        <v>ns</v>
      </c>
      <c r="AM170" s="126" t="str">
        <f t="shared" ca="1" si="224"/>
        <v>ns</v>
      </c>
      <c r="AN170" s="126" t="str">
        <f t="shared" ca="1" si="224"/>
        <v>ns</v>
      </c>
      <c r="AO170" s="126" t="str">
        <f t="shared" ca="1" si="224"/>
        <v>ns</v>
      </c>
      <c r="AP170" s="126" t="str">
        <f t="shared" ca="1" si="224"/>
        <v>ns</v>
      </c>
      <c r="AQ170" s="126" t="str">
        <f t="shared" ca="1" si="224"/>
        <v>ns</v>
      </c>
      <c r="AR170" s="126" t="str">
        <f t="shared" si="224"/>
        <v/>
      </c>
      <c r="AS170" s="126" t="str">
        <f t="shared" si="224"/>
        <v/>
      </c>
      <c r="AT170" s="126" t="str">
        <f t="shared" si="224"/>
        <v/>
      </c>
      <c r="AU170" s="126" t="str">
        <f t="shared" si="224"/>
        <v/>
      </c>
      <c r="AV170" s="126" t="str">
        <f t="shared" si="224"/>
        <v/>
      </c>
      <c r="AW170" s="126" t="str">
        <f t="shared" si="224"/>
        <v/>
      </c>
      <c r="AX170" s="126" t="str">
        <f t="shared" si="224"/>
        <v/>
      </c>
      <c r="AY170" s="126" t="str">
        <f t="shared" si="224"/>
        <v/>
      </c>
      <c r="AZ170" s="126" t="str">
        <f t="shared" si="224"/>
        <v/>
      </c>
      <c r="BA170" s="126" t="str">
        <f t="shared" si="224"/>
        <v/>
      </c>
      <c r="BB170" s="126" t="str">
        <f t="shared" si="224"/>
        <v/>
      </c>
      <c r="BC170" s="126" t="str">
        <f t="shared" si="224"/>
        <v/>
      </c>
      <c r="BD170" s="126" t="str">
        <f t="shared" si="224"/>
        <v/>
      </c>
      <c r="BE170" s="126" t="str">
        <f t="shared" si="224"/>
        <v/>
      </c>
      <c r="BF170" s="126" t="str">
        <f t="shared" si="224"/>
        <v/>
      </c>
      <c r="BG170" s="126" t="str">
        <f t="shared" si="224"/>
        <v/>
      </c>
      <c r="BH170" s="126" t="str">
        <f t="shared" si="224"/>
        <v/>
      </c>
      <c r="BI170" s="126" t="str">
        <f t="shared" si="224"/>
        <v/>
      </c>
      <c r="BJ170" s="126" t="str">
        <f t="shared" si="224"/>
        <v/>
      </c>
      <c r="BK170" s="126" t="str">
        <f t="shared" si="224"/>
        <v/>
      </c>
      <c r="BL170" s="126" t="str">
        <f t="shared" si="224"/>
        <v/>
      </c>
      <c r="BM170" s="126" t="str">
        <f t="shared" si="224"/>
        <v/>
      </c>
      <c r="BN170" s="126" t="str">
        <f t="shared" si="224"/>
        <v/>
      </c>
      <c r="BO170" s="126" t="str">
        <f t="shared" si="224"/>
        <v/>
      </c>
      <c r="BP170" s="126" t="str">
        <f t="shared" si="224"/>
        <v/>
      </c>
      <c r="BQ170" s="126" t="str">
        <f t="shared" si="224"/>
        <v/>
      </c>
      <c r="BR170" s="126" t="str">
        <f t="shared" si="224"/>
        <v/>
      </c>
      <c r="BS170" s="126" t="str">
        <f t="shared" si="224"/>
        <v/>
      </c>
      <c r="BT170" s="126" t="str">
        <f t="shared" si="224"/>
        <v/>
      </c>
      <c r="BU170" s="126" t="str">
        <f t="shared" si="224"/>
        <v/>
      </c>
      <c r="BV170" s="194"/>
      <c r="BW170" s="194"/>
      <c r="BX170" s="194"/>
      <c r="BZ170" s="116" t="s">
        <v>267</v>
      </c>
      <c r="CA170" s="118" t="s">
        <v>94</v>
      </c>
      <c r="CB170" s="113">
        <f t="shared" si="208"/>
        <v>30</v>
      </c>
      <c r="CC170" s="116" t="str">
        <f t="shared" ca="1" si="201"/>
        <v>MS INTA 521</v>
      </c>
      <c r="CD170" s="117">
        <f t="shared" ca="1" si="213"/>
        <v>3618.2945090977173</v>
      </c>
      <c r="CE170" s="117">
        <f t="shared" ca="1" si="213"/>
        <v>3735.659845013311</v>
      </c>
      <c r="CF170" s="117">
        <f t="shared" ca="1" si="213"/>
        <v>3731.5494536284677</v>
      </c>
      <c r="CG170" s="117">
        <f t="shared" ca="1" si="213"/>
        <v>0</v>
      </c>
      <c r="CH170" s="117">
        <f t="shared" ca="1" si="203"/>
        <v>3</v>
      </c>
      <c r="CI170" s="117">
        <f t="shared" ca="1" si="204"/>
        <v>11085.503807739497</v>
      </c>
      <c r="CJ170" s="127" cm="1">
        <f t="array" aca="1" ref="CJ170" ca="1">IFERROR(AVERAGE(IF(CD170:CG170&gt;1,CD170:CG170)),0)</f>
        <v>3695.1679359131654</v>
      </c>
      <c r="CK170" s="127">
        <f ca="1">CJ170+(COUNTIFS($CJ$141:$CJ170,CJ170)-1)*0.00001</f>
        <v>3695.1679359131654</v>
      </c>
      <c r="CL170" s="127">
        <f t="shared" ca="1" si="209"/>
        <v>4149.9532899827982</v>
      </c>
      <c r="CM170" s="140">
        <f t="shared" ca="1" si="210"/>
        <v>3</v>
      </c>
      <c r="CN170" s="120" t="str">
        <f t="shared" ca="1" si="211"/>
        <v>610 BAGUETTE</v>
      </c>
      <c r="CO170" s="113"/>
      <c r="CP170" s="113"/>
      <c r="CQ170" s="113"/>
      <c r="CR170" s="115"/>
      <c r="CT170" s="117">
        <f ca="1">'ANVA-MDS Sin Fung.'!CI170+'ANVA-MDS Con Fung.'!CI170</f>
        <v>21546.477522376248</v>
      </c>
      <c r="CU170" s="115"/>
      <c r="CV170" s="115"/>
    </row>
    <row r="171" spans="1:100" ht="12.75" customHeight="1" x14ac:dyDescent="0.25">
      <c r="A171" s="212">
        <v>3</v>
      </c>
      <c r="K171" s="101">
        <f t="shared" si="212"/>
        <v>31</v>
      </c>
      <c r="L171" s="125" t="str">
        <f t="shared" ca="1" si="205"/>
        <v>IS TORDO</v>
      </c>
      <c r="M171" s="126">
        <f t="shared" ca="1" si="206"/>
        <v>4121.9678544305498</v>
      </c>
      <c r="N171" s="126" t="str">
        <f t="shared" ca="1" si="220"/>
        <v>s</v>
      </c>
      <c r="O171" s="126" t="str">
        <f t="shared" ca="1" si="220"/>
        <v>s</v>
      </c>
      <c r="P171" s="126" t="str">
        <f t="shared" ca="1" si="220"/>
        <v>s</v>
      </c>
      <c r="Q171" s="126" t="str">
        <f t="shared" ca="1" si="220"/>
        <v>s</v>
      </c>
      <c r="R171" s="126" t="str">
        <f t="shared" ca="1" si="220"/>
        <v>s</v>
      </c>
      <c r="S171" s="126" t="str">
        <f t="shared" ca="1" si="220"/>
        <v>s</v>
      </c>
      <c r="T171" s="126" t="str">
        <f t="shared" ca="1" si="220"/>
        <v>s</v>
      </c>
      <c r="U171" s="126" t="str">
        <f t="shared" ca="1" si="220"/>
        <v>s</v>
      </c>
      <c r="V171" s="126" t="str">
        <f t="shared" ca="1" si="220"/>
        <v>s</v>
      </c>
      <c r="W171" s="126" t="str">
        <f t="shared" ca="1" si="220"/>
        <v>s</v>
      </c>
      <c r="X171" s="126" t="str">
        <f t="shared" ca="1" si="220"/>
        <v>s</v>
      </c>
      <c r="Y171" s="126" t="str">
        <f t="shared" ca="1" si="220"/>
        <v>s</v>
      </c>
      <c r="Z171" s="126" t="str">
        <f t="shared" ca="1" si="220"/>
        <v>s</v>
      </c>
      <c r="AA171" s="126" t="str">
        <f t="shared" ca="1" si="220"/>
        <v>s</v>
      </c>
      <c r="AB171" s="126" t="str">
        <f t="shared" ca="1" si="220"/>
        <v>s</v>
      </c>
      <c r="AC171" s="126" t="str">
        <f t="shared" ca="1" si="220"/>
        <v>ns</v>
      </c>
      <c r="AD171" s="126" t="str">
        <f t="shared" ca="1" si="224"/>
        <v>ns</v>
      </c>
      <c r="AE171" s="126" t="str">
        <f t="shared" ca="1" si="224"/>
        <v>ns</v>
      </c>
      <c r="AF171" s="126" t="str">
        <f t="shared" ca="1" si="224"/>
        <v>ns</v>
      </c>
      <c r="AG171" s="126" t="str">
        <f t="shared" ca="1" si="224"/>
        <v>ns</v>
      </c>
      <c r="AH171" s="126" t="str">
        <f t="shared" ca="1" si="224"/>
        <v>ns</v>
      </c>
      <c r="AI171" s="126" t="str">
        <f t="shared" ca="1" si="224"/>
        <v>ns</v>
      </c>
      <c r="AJ171" s="126" t="str">
        <f t="shared" ca="1" si="224"/>
        <v>ns</v>
      </c>
      <c r="AK171" s="126" t="str">
        <f t="shared" ca="1" si="224"/>
        <v>ns</v>
      </c>
      <c r="AL171" s="126" t="str">
        <f t="shared" ca="1" si="224"/>
        <v>ns</v>
      </c>
      <c r="AM171" s="126" t="str">
        <f t="shared" ca="1" si="224"/>
        <v>ns</v>
      </c>
      <c r="AN171" s="126" t="str">
        <f t="shared" ca="1" si="224"/>
        <v>ns</v>
      </c>
      <c r="AO171" s="126" t="str">
        <f t="shared" ca="1" si="224"/>
        <v>ns</v>
      </c>
      <c r="AP171" s="126" t="str">
        <f t="shared" ca="1" si="224"/>
        <v>ns</v>
      </c>
      <c r="AQ171" s="126" t="str">
        <f t="shared" ca="1" si="224"/>
        <v>ns</v>
      </c>
      <c r="AR171" s="126" t="str">
        <f t="shared" ca="1" si="224"/>
        <v>ns</v>
      </c>
      <c r="AS171" s="126" t="str">
        <f t="shared" si="224"/>
        <v/>
      </c>
      <c r="AT171" s="126" t="str">
        <f t="shared" si="224"/>
        <v/>
      </c>
      <c r="AU171" s="126" t="str">
        <f t="shared" si="224"/>
        <v/>
      </c>
      <c r="AV171" s="126" t="str">
        <f t="shared" si="224"/>
        <v/>
      </c>
      <c r="AW171" s="126" t="str">
        <f t="shared" si="224"/>
        <v/>
      </c>
      <c r="AX171" s="126" t="str">
        <f t="shared" si="224"/>
        <v/>
      </c>
      <c r="AY171" s="126" t="str">
        <f t="shared" si="224"/>
        <v/>
      </c>
      <c r="AZ171" s="126" t="str">
        <f t="shared" si="224"/>
        <v/>
      </c>
      <c r="BA171" s="126" t="str">
        <f t="shared" si="224"/>
        <v/>
      </c>
      <c r="BB171" s="126" t="str">
        <f t="shared" si="224"/>
        <v/>
      </c>
      <c r="BC171" s="126" t="str">
        <f t="shared" si="224"/>
        <v/>
      </c>
      <c r="BD171" s="126" t="str">
        <f t="shared" si="224"/>
        <v/>
      </c>
      <c r="BE171" s="126" t="str">
        <f t="shared" si="224"/>
        <v/>
      </c>
      <c r="BF171" s="126" t="str">
        <f t="shared" si="224"/>
        <v/>
      </c>
      <c r="BG171" s="126" t="str">
        <f t="shared" si="224"/>
        <v/>
      </c>
      <c r="BH171" s="126" t="str">
        <f t="shared" si="224"/>
        <v/>
      </c>
      <c r="BI171" s="126" t="str">
        <f t="shared" si="224"/>
        <v/>
      </c>
      <c r="BJ171" s="126" t="str">
        <f t="shared" si="224"/>
        <v/>
      </c>
      <c r="BK171" s="126" t="str">
        <f t="shared" si="224"/>
        <v/>
      </c>
      <c r="BL171" s="126" t="str">
        <f t="shared" si="224"/>
        <v/>
      </c>
      <c r="BM171" s="126" t="str">
        <f t="shared" si="224"/>
        <v/>
      </c>
      <c r="BN171" s="126" t="str">
        <f t="shared" si="224"/>
        <v/>
      </c>
      <c r="BO171" s="126" t="str">
        <f t="shared" si="224"/>
        <v/>
      </c>
      <c r="BP171" s="126" t="str">
        <f t="shared" si="224"/>
        <v/>
      </c>
      <c r="BQ171" s="126" t="str">
        <f t="shared" si="224"/>
        <v/>
      </c>
      <c r="BR171" s="126" t="str">
        <f t="shared" si="224"/>
        <v/>
      </c>
      <c r="BS171" s="126" t="str">
        <f t="shared" si="224"/>
        <v/>
      </c>
      <c r="BT171" s="126" t="str">
        <f t="shared" si="224"/>
        <v/>
      </c>
      <c r="BU171" s="126" t="str">
        <f t="shared" si="224"/>
        <v/>
      </c>
      <c r="BV171" s="194"/>
      <c r="BW171" s="194"/>
      <c r="BX171" s="194"/>
      <c r="BZ171" s="116" t="s">
        <v>267</v>
      </c>
      <c r="CA171" s="118" t="s">
        <v>94</v>
      </c>
      <c r="CB171" s="113">
        <f t="shared" si="208"/>
        <v>31</v>
      </c>
      <c r="CC171" s="116" t="str">
        <f t="shared" ca="1" si="201"/>
        <v>MS INTA 924</v>
      </c>
      <c r="CD171" s="117">
        <f t="shared" ca="1" si="213"/>
        <v>3410.6989048849518</v>
      </c>
      <c r="CE171" s="117">
        <f t="shared" ca="1" si="213"/>
        <v>3489.8656478810603</v>
      </c>
      <c r="CF171" s="117">
        <f t="shared" ca="1" si="213"/>
        <v>3526.0380986719556</v>
      </c>
      <c r="CG171" s="117">
        <f t="shared" ca="1" si="213"/>
        <v>0</v>
      </c>
      <c r="CH171" s="117">
        <f t="shared" ca="1" si="203"/>
        <v>3</v>
      </c>
      <c r="CI171" s="117">
        <f t="shared" ca="1" si="204"/>
        <v>10426.602651437968</v>
      </c>
      <c r="CJ171" s="127" cm="1">
        <f t="array" aca="1" ref="CJ171" ca="1">IFERROR(AVERAGE(IF(CD171:CG171&gt;1,CD171:CG171)),0)</f>
        <v>3475.5342171459893</v>
      </c>
      <c r="CK171" s="127">
        <f ca="1">CJ171+(COUNTIFS($CJ$141:$CJ171,CJ171)-1)*0.00001</f>
        <v>3475.5342171459893</v>
      </c>
      <c r="CL171" s="127">
        <f t="shared" ca="1" si="209"/>
        <v>4121.9678544305498</v>
      </c>
      <c r="CM171" s="140">
        <f t="shared" ca="1" si="210"/>
        <v>21</v>
      </c>
      <c r="CN171" s="120" t="str">
        <f t="shared" ca="1" si="211"/>
        <v>IS TORDO</v>
      </c>
      <c r="CO171" s="113"/>
      <c r="CP171" s="113"/>
      <c r="CQ171" s="113"/>
      <c r="CR171" s="115"/>
      <c r="CT171" s="117">
        <f ca="1">'ANVA-MDS Sin Fung.'!CI171+'ANVA-MDS Con Fung.'!CI171</f>
        <v>21250.777749905155</v>
      </c>
      <c r="CU171" s="115"/>
      <c r="CV171" s="115"/>
    </row>
    <row r="172" spans="1:100" ht="12.75" customHeight="1" x14ac:dyDescent="0.25">
      <c r="A172" s="212">
        <v>3</v>
      </c>
      <c r="K172" s="101">
        <f t="shared" si="212"/>
        <v>32</v>
      </c>
      <c r="L172" s="125" t="str">
        <f t="shared" ca="1" si="205"/>
        <v>MS INTA BONAERENSE 423</v>
      </c>
      <c r="M172" s="126">
        <f t="shared" ca="1" si="206"/>
        <v>3911.2496233426841</v>
      </c>
      <c r="N172" s="126" t="str">
        <f t="shared" ca="1" si="220"/>
        <v>s</v>
      </c>
      <c r="O172" s="126" t="str">
        <f t="shared" ca="1" si="220"/>
        <v>s</v>
      </c>
      <c r="P172" s="126" t="str">
        <f t="shared" ca="1" si="220"/>
        <v>s</v>
      </c>
      <c r="Q172" s="126" t="str">
        <f t="shared" ca="1" si="220"/>
        <v>s</v>
      </c>
      <c r="R172" s="126" t="str">
        <f t="shared" ca="1" si="220"/>
        <v>s</v>
      </c>
      <c r="S172" s="126" t="str">
        <f t="shared" ca="1" si="220"/>
        <v>s</v>
      </c>
      <c r="T172" s="126" t="str">
        <f t="shared" ca="1" si="220"/>
        <v>s</v>
      </c>
      <c r="U172" s="126" t="str">
        <f t="shared" ca="1" si="220"/>
        <v>s</v>
      </c>
      <c r="V172" s="126" t="str">
        <f t="shared" ca="1" si="220"/>
        <v>s</v>
      </c>
      <c r="W172" s="126" t="str">
        <f t="shared" ca="1" si="220"/>
        <v>s</v>
      </c>
      <c r="X172" s="126" t="str">
        <f t="shared" ca="1" si="220"/>
        <v>s</v>
      </c>
      <c r="Y172" s="126" t="str">
        <f t="shared" ca="1" si="220"/>
        <v>s</v>
      </c>
      <c r="Z172" s="126" t="str">
        <f t="shared" ca="1" si="220"/>
        <v>s</v>
      </c>
      <c r="AA172" s="126" t="str">
        <f t="shared" ca="1" si="220"/>
        <v>s</v>
      </c>
      <c r="AB172" s="126" t="str">
        <f t="shared" ca="1" si="220"/>
        <v>s</v>
      </c>
      <c r="AC172" s="126" t="str">
        <f t="shared" ca="1" si="220"/>
        <v>s</v>
      </c>
      <c r="AD172" s="126" t="str">
        <f t="shared" ca="1" si="224"/>
        <v>s</v>
      </c>
      <c r="AE172" s="126" t="str">
        <f t="shared" ca="1" si="224"/>
        <v>s</v>
      </c>
      <c r="AF172" s="126" t="str">
        <f t="shared" ca="1" si="224"/>
        <v>s</v>
      </c>
      <c r="AG172" s="126" t="str">
        <f t="shared" ca="1" si="224"/>
        <v>ns</v>
      </c>
      <c r="AH172" s="126" t="str">
        <f t="shared" ca="1" si="224"/>
        <v>ns</v>
      </c>
      <c r="AI172" s="126" t="str">
        <f t="shared" ca="1" si="224"/>
        <v>ns</v>
      </c>
      <c r="AJ172" s="126" t="str">
        <f t="shared" ca="1" si="224"/>
        <v>ns</v>
      </c>
      <c r="AK172" s="126" t="str">
        <f t="shared" ca="1" si="224"/>
        <v>ns</v>
      </c>
      <c r="AL172" s="126" t="str">
        <f t="shared" ca="1" si="224"/>
        <v>ns</v>
      </c>
      <c r="AM172" s="126" t="str">
        <f t="shared" ca="1" si="224"/>
        <v>ns</v>
      </c>
      <c r="AN172" s="126" t="str">
        <f t="shared" ca="1" si="224"/>
        <v>ns</v>
      </c>
      <c r="AO172" s="126" t="str">
        <f t="shared" ca="1" si="224"/>
        <v>ns</v>
      </c>
      <c r="AP172" s="126" t="str">
        <f t="shared" ca="1" si="224"/>
        <v>ns</v>
      </c>
      <c r="AQ172" s="126" t="str">
        <f t="shared" ca="1" si="224"/>
        <v>ns</v>
      </c>
      <c r="AR172" s="126" t="str">
        <f t="shared" ca="1" si="224"/>
        <v>ns</v>
      </c>
      <c r="AS172" s="126" t="str">
        <f t="shared" ca="1" si="224"/>
        <v>ns</v>
      </c>
      <c r="AT172" s="126" t="str">
        <f t="shared" si="224"/>
        <v/>
      </c>
      <c r="AU172" s="126" t="str">
        <f t="shared" si="224"/>
        <v/>
      </c>
      <c r="AV172" s="126" t="str">
        <f t="shared" si="224"/>
        <v/>
      </c>
      <c r="AW172" s="126" t="str">
        <f t="shared" si="224"/>
        <v/>
      </c>
      <c r="AX172" s="126" t="str">
        <f t="shared" si="224"/>
        <v/>
      </c>
      <c r="AY172" s="126" t="str">
        <f t="shared" si="224"/>
        <v/>
      </c>
      <c r="AZ172" s="126" t="str">
        <f t="shared" si="224"/>
        <v/>
      </c>
      <c r="BA172" s="126" t="str">
        <f t="shared" si="224"/>
        <v/>
      </c>
      <c r="BB172" s="126" t="str">
        <f t="shared" si="224"/>
        <v/>
      </c>
      <c r="BC172" s="126" t="str">
        <f t="shared" si="224"/>
        <v/>
      </c>
      <c r="BD172" s="126" t="str">
        <f t="shared" si="224"/>
        <v/>
      </c>
      <c r="BE172" s="126" t="str">
        <f t="shared" si="224"/>
        <v/>
      </c>
      <c r="BF172" s="126" t="str">
        <f t="shared" si="224"/>
        <v/>
      </c>
      <c r="BG172" s="126" t="str">
        <f t="shared" si="224"/>
        <v/>
      </c>
      <c r="BH172" s="126" t="str">
        <f t="shared" si="224"/>
        <v/>
      </c>
      <c r="BI172" s="126" t="str">
        <f t="shared" si="224"/>
        <v/>
      </c>
      <c r="BJ172" s="126" t="str">
        <f t="shared" si="224"/>
        <v/>
      </c>
      <c r="BK172" s="126" t="str">
        <f t="shared" si="224"/>
        <v/>
      </c>
      <c r="BL172" s="126" t="str">
        <f t="shared" si="224"/>
        <v/>
      </c>
      <c r="BM172" s="126" t="str">
        <f t="shared" si="224"/>
        <v/>
      </c>
      <c r="BN172" s="126" t="str">
        <f t="shared" si="224"/>
        <v/>
      </c>
      <c r="BO172" s="126" t="str">
        <f t="shared" si="224"/>
        <v/>
      </c>
      <c r="BP172" s="126" t="str">
        <f t="shared" si="224"/>
        <v/>
      </c>
      <c r="BQ172" s="126" t="str">
        <f t="shared" si="224"/>
        <v/>
      </c>
      <c r="BR172" s="126" t="str">
        <f t="shared" si="224"/>
        <v/>
      </c>
      <c r="BS172" s="126" t="str">
        <f t="shared" si="224"/>
        <v/>
      </c>
      <c r="BT172" s="126" t="str">
        <f t="shared" si="224"/>
        <v/>
      </c>
      <c r="BU172" s="126" t="str">
        <f t="shared" si="224"/>
        <v/>
      </c>
      <c r="BV172" s="194"/>
      <c r="BW172" s="194"/>
      <c r="BX172" s="194"/>
      <c r="BZ172" s="116" t="s">
        <v>267</v>
      </c>
      <c r="CA172" s="118" t="s">
        <v>94</v>
      </c>
      <c r="CB172" s="113">
        <f t="shared" si="208"/>
        <v>32</v>
      </c>
      <c r="CC172" s="116" t="str">
        <f t="shared" ca="1" si="201"/>
        <v>MS INTA BONAERENSE 423</v>
      </c>
      <c r="CD172" s="117">
        <f t="shared" ca="1" si="213"/>
        <v>3878.6025137010161</v>
      </c>
      <c r="CE172" s="117">
        <f t="shared" ca="1" si="213"/>
        <v>3538.1753130590346</v>
      </c>
      <c r="CF172" s="117">
        <f t="shared" ca="1" si="213"/>
        <v>4316.9710432680022</v>
      </c>
      <c r="CG172" s="117">
        <f t="shared" ca="1" si="213"/>
        <v>0</v>
      </c>
      <c r="CH172" s="117">
        <f t="shared" ca="1" si="203"/>
        <v>3</v>
      </c>
      <c r="CI172" s="117">
        <f t="shared" ca="1" si="204"/>
        <v>11733.748870028052</v>
      </c>
      <c r="CJ172" s="127" cm="1">
        <f t="array" aca="1" ref="CJ172" ca="1">IFERROR(AVERAGE(IF(CD172:CG172&gt;1,CD172:CG172)),0)</f>
        <v>3911.2496233426841</v>
      </c>
      <c r="CK172" s="127">
        <f ca="1">CJ172+(COUNTIFS($CJ$141:$CJ172,CJ172)-1)*0.00001</f>
        <v>3911.2496233426841</v>
      </c>
      <c r="CL172" s="127">
        <f t="shared" ca="1" si="209"/>
        <v>3911.2496233426841</v>
      </c>
      <c r="CM172" s="140">
        <f t="shared" ca="1" si="210"/>
        <v>32</v>
      </c>
      <c r="CN172" s="120" t="str">
        <f t="shared" ca="1" si="211"/>
        <v>MS INTA BONAERENSE 423</v>
      </c>
      <c r="CO172" s="113"/>
      <c r="CP172" s="113"/>
      <c r="CQ172" s="113"/>
      <c r="CR172" s="115"/>
      <c r="CT172" s="117">
        <f ca="1">'ANVA-MDS Sin Fung.'!CI172+'ANVA-MDS Con Fung.'!CI172</f>
        <v>25455.516897306734</v>
      </c>
      <c r="CU172" s="115"/>
      <c r="CV172" s="115"/>
    </row>
    <row r="173" spans="1:100" ht="12.75" customHeight="1" x14ac:dyDescent="0.25">
      <c r="A173" s="212">
        <v>3</v>
      </c>
      <c r="K173" s="101">
        <f t="shared" si="212"/>
        <v>33</v>
      </c>
      <c r="L173" s="125" t="str">
        <f t="shared" ca="1" si="205"/>
        <v>MS INTA 521</v>
      </c>
      <c r="M173" s="126">
        <f t="shared" ca="1" si="206"/>
        <v>3695.1679359131654</v>
      </c>
      <c r="N173" s="126" t="str">
        <f t="shared" ca="1" si="220"/>
        <v>s</v>
      </c>
      <c r="O173" s="126" t="str">
        <f t="shared" ca="1" si="220"/>
        <v>s</v>
      </c>
      <c r="P173" s="126" t="str">
        <f t="shared" ca="1" si="220"/>
        <v>s</v>
      </c>
      <c r="Q173" s="126" t="str">
        <f t="shared" ca="1" si="220"/>
        <v>s</v>
      </c>
      <c r="R173" s="126" t="str">
        <f t="shared" ca="1" si="220"/>
        <v>s</v>
      </c>
      <c r="S173" s="126" t="str">
        <f t="shared" ca="1" si="220"/>
        <v>s</v>
      </c>
      <c r="T173" s="126" t="str">
        <f t="shared" ca="1" si="220"/>
        <v>s</v>
      </c>
      <c r="U173" s="126" t="str">
        <f t="shared" ca="1" si="220"/>
        <v>s</v>
      </c>
      <c r="V173" s="126" t="str">
        <f t="shared" ca="1" si="220"/>
        <v>s</v>
      </c>
      <c r="W173" s="126" t="str">
        <f t="shared" ca="1" si="220"/>
        <v>s</v>
      </c>
      <c r="X173" s="126" t="str">
        <f t="shared" ca="1" si="220"/>
        <v>s</v>
      </c>
      <c r="Y173" s="126" t="str">
        <f t="shared" ca="1" si="220"/>
        <v>s</v>
      </c>
      <c r="Z173" s="126" t="str">
        <f t="shared" ca="1" si="220"/>
        <v>s</v>
      </c>
      <c r="AA173" s="126" t="str">
        <f t="shared" ca="1" si="220"/>
        <v>s</v>
      </c>
      <c r="AB173" s="126" t="str">
        <f t="shared" ca="1" si="220"/>
        <v>s</v>
      </c>
      <c r="AC173" s="126" t="str">
        <f t="shared" ref="AC173:BU178" ca="1" si="225">IF(AC$5&gt;$K173,"",IF($L173=0,"",IF($G$9&gt;$H$9,"ns",IF(ABS($M173-INDEX($CL$141:$CL$200,AC$5,1))&gt;$B$159,"s","ns"))))</f>
        <v>s</v>
      </c>
      <c r="AD173" s="126" t="str">
        <f t="shared" ca="1" si="225"/>
        <v>s</v>
      </c>
      <c r="AE173" s="126" t="str">
        <f t="shared" ca="1" si="225"/>
        <v>s</v>
      </c>
      <c r="AF173" s="126" t="str">
        <f t="shared" ca="1" si="225"/>
        <v>s</v>
      </c>
      <c r="AG173" s="126" t="str">
        <f t="shared" ca="1" si="225"/>
        <v>s</v>
      </c>
      <c r="AH173" s="126" t="str">
        <f t="shared" ca="1" si="225"/>
        <v>s</v>
      </c>
      <c r="AI173" s="126" t="str">
        <f t="shared" ca="1" si="225"/>
        <v>s</v>
      </c>
      <c r="AJ173" s="126" t="str">
        <f t="shared" ca="1" si="225"/>
        <v>s</v>
      </c>
      <c r="AK173" s="126" t="str">
        <f t="shared" ca="1" si="225"/>
        <v>ns</v>
      </c>
      <c r="AL173" s="126" t="str">
        <f t="shared" ca="1" si="225"/>
        <v>ns</v>
      </c>
      <c r="AM173" s="126" t="str">
        <f t="shared" ca="1" si="225"/>
        <v>ns</v>
      </c>
      <c r="AN173" s="126" t="str">
        <f t="shared" ca="1" si="225"/>
        <v>ns</v>
      </c>
      <c r="AO173" s="126" t="str">
        <f t="shared" ca="1" si="225"/>
        <v>ns</v>
      </c>
      <c r="AP173" s="126" t="str">
        <f t="shared" ca="1" si="225"/>
        <v>ns</v>
      </c>
      <c r="AQ173" s="126" t="str">
        <f t="shared" ca="1" si="225"/>
        <v>ns</v>
      </c>
      <c r="AR173" s="126" t="str">
        <f t="shared" ca="1" si="225"/>
        <v>ns</v>
      </c>
      <c r="AS173" s="126" t="str">
        <f t="shared" ca="1" si="225"/>
        <v>ns</v>
      </c>
      <c r="AT173" s="126" t="str">
        <f t="shared" ca="1" si="225"/>
        <v>ns</v>
      </c>
      <c r="AU173" s="126" t="str">
        <f t="shared" si="225"/>
        <v/>
      </c>
      <c r="AV173" s="126" t="str">
        <f t="shared" si="225"/>
        <v/>
      </c>
      <c r="AW173" s="126" t="str">
        <f t="shared" si="225"/>
        <v/>
      </c>
      <c r="AX173" s="126" t="str">
        <f t="shared" si="225"/>
        <v/>
      </c>
      <c r="AY173" s="126" t="str">
        <f t="shared" si="225"/>
        <v/>
      </c>
      <c r="AZ173" s="126" t="str">
        <f t="shared" si="225"/>
        <v/>
      </c>
      <c r="BA173" s="126" t="str">
        <f t="shared" si="225"/>
        <v/>
      </c>
      <c r="BB173" s="126" t="str">
        <f t="shared" si="225"/>
        <v/>
      </c>
      <c r="BC173" s="126" t="str">
        <f t="shared" si="225"/>
        <v/>
      </c>
      <c r="BD173" s="126" t="str">
        <f t="shared" si="225"/>
        <v/>
      </c>
      <c r="BE173" s="126" t="str">
        <f t="shared" si="225"/>
        <v/>
      </c>
      <c r="BF173" s="126" t="str">
        <f t="shared" si="225"/>
        <v/>
      </c>
      <c r="BG173" s="126" t="str">
        <f t="shared" si="225"/>
        <v/>
      </c>
      <c r="BH173" s="126" t="str">
        <f t="shared" si="225"/>
        <v/>
      </c>
      <c r="BI173" s="126" t="str">
        <f t="shared" si="225"/>
        <v/>
      </c>
      <c r="BJ173" s="126" t="str">
        <f t="shared" si="225"/>
        <v/>
      </c>
      <c r="BK173" s="126" t="str">
        <f t="shared" si="225"/>
        <v/>
      </c>
      <c r="BL173" s="126" t="str">
        <f t="shared" si="225"/>
        <v/>
      </c>
      <c r="BM173" s="126" t="str">
        <f t="shared" si="225"/>
        <v/>
      </c>
      <c r="BN173" s="126" t="str">
        <f t="shared" si="225"/>
        <v/>
      </c>
      <c r="BO173" s="126" t="str">
        <f t="shared" si="225"/>
        <v/>
      </c>
      <c r="BP173" s="126" t="str">
        <f t="shared" si="225"/>
        <v/>
      </c>
      <c r="BQ173" s="126" t="str">
        <f t="shared" si="225"/>
        <v/>
      </c>
      <c r="BR173" s="126" t="str">
        <f t="shared" si="225"/>
        <v/>
      </c>
      <c r="BS173" s="126" t="str">
        <f t="shared" si="225"/>
        <v/>
      </c>
      <c r="BT173" s="126" t="str">
        <f t="shared" si="225"/>
        <v/>
      </c>
      <c r="BU173" s="126" t="str">
        <f t="shared" si="225"/>
        <v/>
      </c>
      <c r="BV173" s="194"/>
      <c r="BW173" s="194"/>
      <c r="BX173" s="194"/>
      <c r="BZ173" s="116" t="s">
        <v>267</v>
      </c>
      <c r="CA173" s="118" t="s">
        <v>94</v>
      </c>
      <c r="CB173" s="113">
        <f t="shared" si="208"/>
        <v>33</v>
      </c>
      <c r="CC173" s="116" t="str">
        <f t="shared" ca="1" si="201"/>
        <v>NEO 30T23</v>
      </c>
      <c r="CD173" s="117">
        <f t="shared" ca="1" si="213"/>
        <v>4321.3193736681187</v>
      </c>
      <c r="CE173" s="117">
        <f t="shared" ca="1" si="213"/>
        <v>4959.1357679779121</v>
      </c>
      <c r="CF173" s="117">
        <f t="shared" ca="1" si="213"/>
        <v>5012.1726965006619</v>
      </c>
      <c r="CG173" s="117">
        <f t="shared" ca="1" si="213"/>
        <v>0</v>
      </c>
      <c r="CH173" s="117">
        <f t="shared" ca="1" si="203"/>
        <v>3</v>
      </c>
      <c r="CI173" s="117">
        <f t="shared" ca="1" si="204"/>
        <v>14292.627838146693</v>
      </c>
      <c r="CJ173" s="127" cm="1">
        <f t="array" aca="1" ref="CJ173" ca="1">IFERROR(AVERAGE(IF(CD173:CG173&gt;1,CD173:CG173)),0)</f>
        <v>4764.2092793822312</v>
      </c>
      <c r="CK173" s="127">
        <f ca="1">CJ173+(COUNTIFS($CJ$141:$CJ173,CJ173)-1)*0.00001</f>
        <v>4764.2092793822312</v>
      </c>
      <c r="CL173" s="127">
        <f t="shared" ca="1" si="209"/>
        <v>3695.1679359131654</v>
      </c>
      <c r="CM173" s="140">
        <f t="shared" ca="1" si="210"/>
        <v>30</v>
      </c>
      <c r="CN173" s="120" t="str">
        <f t="shared" ca="1" si="211"/>
        <v>MS INTA 521</v>
      </c>
      <c r="CO173" s="113"/>
      <c r="CP173" s="113"/>
      <c r="CQ173" s="113"/>
      <c r="CR173" s="115"/>
      <c r="CT173" s="117">
        <f ca="1">'ANVA-MDS Sin Fung.'!CI173+'ANVA-MDS Con Fung.'!CI173</f>
        <v>29326.181917165384</v>
      </c>
      <c r="CU173" s="115"/>
      <c r="CV173" s="115"/>
    </row>
    <row r="174" spans="1:100" ht="12.75" customHeight="1" x14ac:dyDescent="0.25">
      <c r="A174" s="212">
        <v>3</v>
      </c>
      <c r="K174" s="101">
        <f t="shared" si="212"/>
        <v>34</v>
      </c>
      <c r="L174" s="125" t="str">
        <f t="shared" ca="1" si="205"/>
        <v>MS INTA 924</v>
      </c>
      <c r="M174" s="126">
        <f t="shared" ca="1" si="206"/>
        <v>3475.5342171459893</v>
      </c>
      <c r="N174" s="126" t="str">
        <f t="shared" ref="N174:AC189" ca="1" si="226">IF(N$5&gt;$K174,"",IF($L174=0,"",IF($G$9&gt;$H$9,"ns",IF(ABS($M174-INDEX($CL$141:$CL$200,N$5,1))&gt;$B$159,"s","ns"))))</f>
        <v>s</v>
      </c>
      <c r="O174" s="126" t="str">
        <f t="shared" ca="1" si="226"/>
        <v>s</v>
      </c>
      <c r="P174" s="126" t="str">
        <f t="shared" ca="1" si="226"/>
        <v>s</v>
      </c>
      <c r="Q174" s="126" t="str">
        <f t="shared" ca="1" si="226"/>
        <v>s</v>
      </c>
      <c r="R174" s="126" t="str">
        <f t="shared" ca="1" si="226"/>
        <v>s</v>
      </c>
      <c r="S174" s="126" t="str">
        <f t="shared" ca="1" si="226"/>
        <v>s</v>
      </c>
      <c r="T174" s="126" t="str">
        <f t="shared" ca="1" si="226"/>
        <v>s</v>
      </c>
      <c r="U174" s="126" t="str">
        <f t="shared" ca="1" si="226"/>
        <v>s</v>
      </c>
      <c r="V174" s="126" t="str">
        <f t="shared" ca="1" si="226"/>
        <v>s</v>
      </c>
      <c r="W174" s="126" t="str">
        <f t="shared" ca="1" si="226"/>
        <v>s</v>
      </c>
      <c r="X174" s="126" t="str">
        <f t="shared" ca="1" si="226"/>
        <v>s</v>
      </c>
      <c r="Y174" s="126" t="str">
        <f t="shared" ca="1" si="226"/>
        <v>s</v>
      </c>
      <c r="Z174" s="126" t="str">
        <f t="shared" ca="1" si="226"/>
        <v>s</v>
      </c>
      <c r="AA174" s="126" t="str">
        <f t="shared" ca="1" si="226"/>
        <v>s</v>
      </c>
      <c r="AB174" s="126" t="str">
        <f t="shared" ca="1" si="226"/>
        <v>s</v>
      </c>
      <c r="AC174" s="126" t="str">
        <f t="shared" ca="1" si="226"/>
        <v>s</v>
      </c>
      <c r="AD174" s="126" t="str">
        <f t="shared" ca="1" si="225"/>
        <v>s</v>
      </c>
      <c r="AE174" s="126" t="str">
        <f t="shared" ca="1" si="225"/>
        <v>s</v>
      </c>
      <c r="AF174" s="126" t="str">
        <f t="shared" ca="1" si="225"/>
        <v>s</v>
      </c>
      <c r="AG174" s="126" t="str">
        <f t="shared" ca="1" si="225"/>
        <v>s</v>
      </c>
      <c r="AH174" s="126" t="str">
        <f t="shared" ca="1" si="225"/>
        <v>s</v>
      </c>
      <c r="AI174" s="126" t="str">
        <f t="shared" ca="1" si="225"/>
        <v>s</v>
      </c>
      <c r="AJ174" s="126" t="str">
        <f t="shared" ca="1" si="225"/>
        <v>s</v>
      </c>
      <c r="AK174" s="126" t="str">
        <f t="shared" ca="1" si="225"/>
        <v>s</v>
      </c>
      <c r="AL174" s="126" t="str">
        <f t="shared" ca="1" si="225"/>
        <v>s</v>
      </c>
      <c r="AM174" s="126" t="str">
        <f t="shared" ca="1" si="225"/>
        <v>s</v>
      </c>
      <c r="AN174" s="126" t="str">
        <f t="shared" ca="1" si="225"/>
        <v>s</v>
      </c>
      <c r="AO174" s="126" t="str">
        <f t="shared" ca="1" si="225"/>
        <v>s</v>
      </c>
      <c r="AP174" s="126" t="str">
        <f t="shared" ca="1" si="225"/>
        <v>s</v>
      </c>
      <c r="AQ174" s="126" t="str">
        <f t="shared" ca="1" si="225"/>
        <v>ns</v>
      </c>
      <c r="AR174" s="126" t="str">
        <f t="shared" ca="1" si="225"/>
        <v>ns</v>
      </c>
      <c r="AS174" s="126" t="str">
        <f t="shared" ca="1" si="225"/>
        <v>ns</v>
      </c>
      <c r="AT174" s="126" t="str">
        <f t="shared" ca="1" si="225"/>
        <v>ns</v>
      </c>
      <c r="AU174" s="126" t="str">
        <f t="shared" ca="1" si="225"/>
        <v>ns</v>
      </c>
      <c r="AV174" s="126" t="str">
        <f t="shared" si="225"/>
        <v/>
      </c>
      <c r="AW174" s="126" t="str">
        <f t="shared" si="225"/>
        <v/>
      </c>
      <c r="AX174" s="126" t="str">
        <f t="shared" si="225"/>
        <v/>
      </c>
      <c r="AY174" s="126" t="str">
        <f t="shared" si="225"/>
        <v/>
      </c>
      <c r="AZ174" s="126" t="str">
        <f t="shared" si="225"/>
        <v/>
      </c>
      <c r="BA174" s="126" t="str">
        <f t="shared" si="225"/>
        <v/>
      </c>
      <c r="BB174" s="126" t="str">
        <f t="shared" si="225"/>
        <v/>
      </c>
      <c r="BC174" s="126" t="str">
        <f t="shared" si="225"/>
        <v/>
      </c>
      <c r="BD174" s="126" t="str">
        <f t="shared" si="225"/>
        <v/>
      </c>
      <c r="BE174" s="126" t="str">
        <f t="shared" si="225"/>
        <v/>
      </c>
      <c r="BF174" s="126" t="str">
        <f t="shared" si="225"/>
        <v/>
      </c>
      <c r="BG174" s="126" t="str">
        <f t="shared" si="225"/>
        <v/>
      </c>
      <c r="BH174" s="126" t="str">
        <f t="shared" si="225"/>
        <v/>
      </c>
      <c r="BI174" s="126" t="str">
        <f t="shared" si="225"/>
        <v/>
      </c>
      <c r="BJ174" s="126" t="str">
        <f t="shared" si="225"/>
        <v/>
      </c>
      <c r="BK174" s="126" t="str">
        <f t="shared" si="225"/>
        <v/>
      </c>
      <c r="BL174" s="126" t="str">
        <f t="shared" si="225"/>
        <v/>
      </c>
      <c r="BM174" s="126" t="str">
        <f t="shared" si="225"/>
        <v/>
      </c>
      <c r="BN174" s="126" t="str">
        <f t="shared" si="225"/>
        <v/>
      </c>
      <c r="BO174" s="126" t="str">
        <f t="shared" si="225"/>
        <v/>
      </c>
      <c r="BP174" s="126" t="str">
        <f t="shared" si="225"/>
        <v/>
      </c>
      <c r="BQ174" s="126" t="str">
        <f t="shared" si="225"/>
        <v/>
      </c>
      <c r="BR174" s="126" t="str">
        <f t="shared" si="225"/>
        <v/>
      </c>
      <c r="BS174" s="126" t="str">
        <f t="shared" si="225"/>
        <v/>
      </c>
      <c r="BT174" s="126" t="str">
        <f t="shared" si="225"/>
        <v/>
      </c>
      <c r="BU174" s="126" t="str">
        <f t="shared" si="225"/>
        <v/>
      </c>
      <c r="BV174" s="194"/>
      <c r="BW174" s="194"/>
      <c r="BX174" s="194"/>
      <c r="BZ174" s="116" t="s">
        <v>267</v>
      </c>
      <c r="CA174" s="118" t="s">
        <v>94</v>
      </c>
      <c r="CB174" s="113">
        <f t="shared" si="208"/>
        <v>34</v>
      </c>
      <c r="CC174" s="116" t="str">
        <f t="shared" ca="1" si="201"/>
        <v>RGT QUIRIKO</v>
      </c>
      <c r="CD174" s="117">
        <f t="shared" ca="1" si="213"/>
        <v>4368.8287354463437</v>
      </c>
      <c r="CE174" s="117">
        <f t="shared" ca="1" si="213"/>
        <v>4270.3413499376647</v>
      </c>
      <c r="CF174" s="117">
        <f t="shared" ca="1" si="213"/>
        <v>4314.1158461157838</v>
      </c>
      <c r="CG174" s="117">
        <f t="shared" ca="1" si="213"/>
        <v>0</v>
      </c>
      <c r="CH174" s="117">
        <f t="shared" ca="1" si="203"/>
        <v>3</v>
      </c>
      <c r="CI174" s="117">
        <f t="shared" ca="1" si="204"/>
        <v>12953.285931499791</v>
      </c>
      <c r="CJ174" s="127" cm="1">
        <f t="array" aca="1" ref="CJ174" ca="1">IFERROR(AVERAGE(IF(CD174:CG174&gt;1,CD174:CG174)),0)</f>
        <v>4317.7619771665968</v>
      </c>
      <c r="CK174" s="127">
        <f ca="1">CJ174+(COUNTIFS($CJ$141:$CJ174,CJ174)-1)*0.00001</f>
        <v>4317.7619771665968</v>
      </c>
      <c r="CL174" s="127">
        <f t="shared" ca="1" si="209"/>
        <v>3475.5342171459893</v>
      </c>
      <c r="CM174" s="140">
        <f t="shared" ca="1" si="210"/>
        <v>31</v>
      </c>
      <c r="CN174" s="120" t="str">
        <f t="shared" ca="1" si="211"/>
        <v>MS INTA 924</v>
      </c>
      <c r="CO174" s="113"/>
      <c r="CP174" s="113"/>
      <c r="CQ174" s="113"/>
      <c r="CR174" s="115"/>
      <c r="CT174" s="117">
        <f ca="1">'ANVA-MDS Sin Fung.'!CI174+'ANVA-MDS Con Fung.'!CI174</f>
        <v>26581.498806561081</v>
      </c>
      <c r="CU174" s="115"/>
      <c r="CV174" s="115"/>
    </row>
    <row r="175" spans="1:100" ht="12.75" customHeight="1" x14ac:dyDescent="0.25">
      <c r="A175" s="212">
        <v>3</v>
      </c>
      <c r="K175" s="101">
        <f t="shared" si="212"/>
        <v>35</v>
      </c>
      <c r="L175" s="125" t="str">
        <f t="shared" ca="1" si="205"/>
        <v>IS CANARIO</v>
      </c>
      <c r="M175" s="126">
        <f t="shared" ca="1" si="206"/>
        <v>3356.3450737388152</v>
      </c>
      <c r="N175" s="126" t="str">
        <f t="shared" ca="1" si="226"/>
        <v>s</v>
      </c>
      <c r="O175" s="126" t="str">
        <f t="shared" ca="1" si="226"/>
        <v>s</v>
      </c>
      <c r="P175" s="126" t="str">
        <f t="shared" ca="1" si="226"/>
        <v>s</v>
      </c>
      <c r="Q175" s="126" t="str">
        <f t="shared" ca="1" si="226"/>
        <v>s</v>
      </c>
      <c r="R175" s="126" t="str">
        <f t="shared" ca="1" si="226"/>
        <v>s</v>
      </c>
      <c r="S175" s="126" t="str">
        <f t="shared" ca="1" si="226"/>
        <v>s</v>
      </c>
      <c r="T175" s="126" t="str">
        <f t="shared" ca="1" si="226"/>
        <v>s</v>
      </c>
      <c r="U175" s="126" t="str">
        <f t="shared" ca="1" si="226"/>
        <v>s</v>
      </c>
      <c r="V175" s="126" t="str">
        <f t="shared" ca="1" si="226"/>
        <v>s</v>
      </c>
      <c r="W175" s="126" t="str">
        <f t="shared" ca="1" si="226"/>
        <v>s</v>
      </c>
      <c r="X175" s="126" t="str">
        <f t="shared" ca="1" si="226"/>
        <v>s</v>
      </c>
      <c r="Y175" s="126" t="str">
        <f t="shared" ca="1" si="226"/>
        <v>s</v>
      </c>
      <c r="Z175" s="126" t="str">
        <f t="shared" ca="1" si="226"/>
        <v>s</v>
      </c>
      <c r="AA175" s="126" t="str">
        <f t="shared" ca="1" si="226"/>
        <v>s</v>
      </c>
      <c r="AB175" s="126" t="str">
        <f t="shared" ca="1" si="226"/>
        <v>s</v>
      </c>
      <c r="AC175" s="126" t="str">
        <f t="shared" ca="1" si="226"/>
        <v>s</v>
      </c>
      <c r="AD175" s="126" t="str">
        <f t="shared" ca="1" si="225"/>
        <v>s</v>
      </c>
      <c r="AE175" s="126" t="str">
        <f t="shared" ca="1" si="225"/>
        <v>s</v>
      </c>
      <c r="AF175" s="126" t="str">
        <f t="shared" ca="1" si="225"/>
        <v>s</v>
      </c>
      <c r="AG175" s="126" t="str">
        <f t="shared" ca="1" si="225"/>
        <v>s</v>
      </c>
      <c r="AH175" s="126" t="str">
        <f t="shared" ca="1" si="225"/>
        <v>s</v>
      </c>
      <c r="AI175" s="126" t="str">
        <f t="shared" ca="1" si="225"/>
        <v>s</v>
      </c>
      <c r="AJ175" s="126" t="str">
        <f t="shared" ca="1" si="225"/>
        <v>s</v>
      </c>
      <c r="AK175" s="126" t="str">
        <f t="shared" ca="1" si="225"/>
        <v>s</v>
      </c>
      <c r="AL175" s="126" t="str">
        <f t="shared" ca="1" si="225"/>
        <v>s</v>
      </c>
      <c r="AM175" s="126" t="str">
        <f t="shared" ca="1" si="225"/>
        <v>s</v>
      </c>
      <c r="AN175" s="126" t="str">
        <f t="shared" ca="1" si="225"/>
        <v>s</v>
      </c>
      <c r="AO175" s="126" t="str">
        <f t="shared" ca="1" si="225"/>
        <v>s</v>
      </c>
      <c r="AP175" s="126" t="str">
        <f t="shared" ca="1" si="225"/>
        <v>s</v>
      </c>
      <c r="AQ175" s="126" t="str">
        <f t="shared" ca="1" si="225"/>
        <v>s</v>
      </c>
      <c r="AR175" s="126" t="str">
        <f t="shared" ca="1" si="225"/>
        <v>s</v>
      </c>
      <c r="AS175" s="126" t="str">
        <f t="shared" ca="1" si="225"/>
        <v>ns</v>
      </c>
      <c r="AT175" s="126" t="str">
        <f t="shared" ca="1" si="225"/>
        <v>ns</v>
      </c>
      <c r="AU175" s="126" t="str">
        <f t="shared" ca="1" si="225"/>
        <v>ns</v>
      </c>
      <c r="AV175" s="126" t="str">
        <f t="shared" ca="1" si="225"/>
        <v>ns</v>
      </c>
      <c r="AW175" s="126" t="str">
        <f t="shared" si="225"/>
        <v/>
      </c>
      <c r="AX175" s="126" t="str">
        <f t="shared" si="225"/>
        <v/>
      </c>
      <c r="AY175" s="126" t="str">
        <f t="shared" si="225"/>
        <v/>
      </c>
      <c r="AZ175" s="126" t="str">
        <f t="shared" si="225"/>
        <v/>
      </c>
      <c r="BA175" s="126" t="str">
        <f t="shared" si="225"/>
        <v/>
      </c>
      <c r="BB175" s="126" t="str">
        <f t="shared" si="225"/>
        <v/>
      </c>
      <c r="BC175" s="126" t="str">
        <f t="shared" si="225"/>
        <v/>
      </c>
      <c r="BD175" s="126" t="str">
        <f t="shared" si="225"/>
        <v/>
      </c>
      <c r="BE175" s="126" t="str">
        <f t="shared" si="225"/>
        <v/>
      </c>
      <c r="BF175" s="126" t="str">
        <f t="shared" si="225"/>
        <v/>
      </c>
      <c r="BG175" s="126" t="str">
        <f t="shared" si="225"/>
        <v/>
      </c>
      <c r="BH175" s="126" t="str">
        <f t="shared" si="225"/>
        <v/>
      </c>
      <c r="BI175" s="126" t="str">
        <f t="shared" si="225"/>
        <v/>
      </c>
      <c r="BJ175" s="126" t="str">
        <f t="shared" si="225"/>
        <v/>
      </c>
      <c r="BK175" s="126" t="str">
        <f t="shared" si="225"/>
        <v/>
      </c>
      <c r="BL175" s="126" t="str">
        <f t="shared" si="225"/>
        <v/>
      </c>
      <c r="BM175" s="126" t="str">
        <f t="shared" si="225"/>
        <v/>
      </c>
      <c r="BN175" s="126" t="str">
        <f t="shared" si="225"/>
        <v/>
      </c>
      <c r="BO175" s="126" t="str">
        <f t="shared" si="225"/>
        <v/>
      </c>
      <c r="BP175" s="126" t="str">
        <f t="shared" si="225"/>
        <v/>
      </c>
      <c r="BQ175" s="126" t="str">
        <f t="shared" si="225"/>
        <v/>
      </c>
      <c r="BR175" s="126" t="str">
        <f t="shared" si="225"/>
        <v/>
      </c>
      <c r="BS175" s="126" t="str">
        <f t="shared" si="225"/>
        <v/>
      </c>
      <c r="BT175" s="126" t="str">
        <f t="shared" si="225"/>
        <v/>
      </c>
      <c r="BU175" s="126" t="str">
        <f t="shared" si="225"/>
        <v/>
      </c>
      <c r="BV175" s="194"/>
      <c r="BW175" s="194"/>
      <c r="BX175" s="194"/>
      <c r="BZ175" s="116" t="s">
        <v>267</v>
      </c>
      <c r="CA175" s="118" t="s">
        <v>94</v>
      </c>
      <c r="CB175" s="113">
        <f t="shared" si="208"/>
        <v>35</v>
      </c>
      <c r="CC175" s="116" t="str">
        <f t="shared" ca="1" si="201"/>
        <v>ZONDA</v>
      </c>
      <c r="CD175" s="117">
        <f t="shared" ca="1" si="213"/>
        <v>4808.9033556594732</v>
      </c>
      <c r="CE175" s="117">
        <f t="shared" ca="1" si="213"/>
        <v>4826.5101044724524</v>
      </c>
      <c r="CF175" s="117">
        <f t="shared" ca="1" si="213"/>
        <v>4108.6496250293285</v>
      </c>
      <c r="CG175" s="117">
        <f t="shared" ca="1" si="213"/>
        <v>0</v>
      </c>
      <c r="CH175" s="117">
        <f t="shared" ca="1" si="203"/>
        <v>3</v>
      </c>
      <c r="CI175" s="117">
        <f t="shared" ca="1" si="204"/>
        <v>13744.063085161255</v>
      </c>
      <c r="CJ175" s="127" cm="1">
        <f t="array" aca="1" ref="CJ175" ca="1">IFERROR(AVERAGE(IF(CD175:CG175&gt;1,CD175:CG175)),0)</f>
        <v>4581.3543617204186</v>
      </c>
      <c r="CK175" s="127">
        <f ca="1">CJ175+(COUNTIFS($CJ$141:$CJ175,CJ175)-1)*0.00001</f>
        <v>4581.3543617204186</v>
      </c>
      <c r="CL175" s="127">
        <f t="shared" ca="1" si="209"/>
        <v>3356.3450737388152</v>
      </c>
      <c r="CM175" s="140">
        <f t="shared" ca="1" si="210"/>
        <v>20</v>
      </c>
      <c r="CN175" s="120" t="str">
        <f t="shared" ca="1" si="211"/>
        <v>IS CANARIO</v>
      </c>
      <c r="CO175" s="113"/>
      <c r="CP175" s="113"/>
      <c r="CQ175" s="113"/>
      <c r="CR175" s="115"/>
      <c r="CT175" s="117">
        <f ca="1">'ANVA-MDS Sin Fung.'!CI175+'ANVA-MDS Con Fung.'!CI175</f>
        <v>28679.151849002126</v>
      </c>
      <c r="CU175" s="115"/>
      <c r="CV175" s="115"/>
    </row>
    <row r="176" spans="1:100" ht="12.75" customHeight="1" x14ac:dyDescent="0.25">
      <c r="A176" s="212">
        <v>3</v>
      </c>
      <c r="K176" s="101">
        <f t="shared" si="212"/>
        <v>36</v>
      </c>
      <c r="L176" s="125">
        <f t="shared" ca="1" si="205"/>
        <v>0</v>
      </c>
      <c r="M176" s="126">
        <f t="shared" ca="1" si="206"/>
        <v>2.4000000000000003E-4</v>
      </c>
      <c r="N176" s="126" t="str">
        <f t="shared" ca="1" si="226"/>
        <v/>
      </c>
      <c r="O176" s="126" t="str">
        <f t="shared" ca="1" si="226"/>
        <v/>
      </c>
      <c r="P176" s="126" t="str">
        <f t="shared" ca="1" si="226"/>
        <v/>
      </c>
      <c r="Q176" s="126" t="str">
        <f t="shared" ca="1" si="226"/>
        <v/>
      </c>
      <c r="R176" s="126" t="str">
        <f t="shared" ca="1" si="226"/>
        <v/>
      </c>
      <c r="S176" s="126" t="str">
        <f t="shared" ca="1" si="226"/>
        <v/>
      </c>
      <c r="T176" s="126" t="str">
        <f t="shared" ca="1" si="226"/>
        <v/>
      </c>
      <c r="U176" s="126" t="str">
        <f t="shared" ca="1" si="226"/>
        <v/>
      </c>
      <c r="V176" s="126" t="str">
        <f t="shared" ca="1" si="226"/>
        <v/>
      </c>
      <c r="W176" s="126" t="str">
        <f t="shared" ca="1" si="226"/>
        <v/>
      </c>
      <c r="X176" s="126" t="str">
        <f t="shared" ca="1" si="226"/>
        <v/>
      </c>
      <c r="Y176" s="126" t="str">
        <f t="shared" ca="1" si="226"/>
        <v/>
      </c>
      <c r="Z176" s="126" t="str">
        <f t="shared" ca="1" si="226"/>
        <v/>
      </c>
      <c r="AA176" s="126" t="str">
        <f t="shared" ca="1" si="226"/>
        <v/>
      </c>
      <c r="AB176" s="126" t="str">
        <f t="shared" ca="1" si="226"/>
        <v/>
      </c>
      <c r="AC176" s="126" t="str">
        <f t="shared" ca="1" si="226"/>
        <v/>
      </c>
      <c r="AD176" s="126" t="str">
        <f t="shared" ca="1" si="225"/>
        <v/>
      </c>
      <c r="AE176" s="126" t="str">
        <f t="shared" ca="1" si="225"/>
        <v/>
      </c>
      <c r="AF176" s="126" t="str">
        <f t="shared" ca="1" si="225"/>
        <v/>
      </c>
      <c r="AG176" s="126" t="str">
        <f t="shared" ca="1" si="225"/>
        <v/>
      </c>
      <c r="AH176" s="126" t="str">
        <f t="shared" ca="1" si="225"/>
        <v/>
      </c>
      <c r="AI176" s="126" t="str">
        <f t="shared" ca="1" si="225"/>
        <v/>
      </c>
      <c r="AJ176" s="126" t="str">
        <f t="shared" ca="1" si="225"/>
        <v/>
      </c>
      <c r="AK176" s="126" t="str">
        <f t="shared" ca="1" si="225"/>
        <v/>
      </c>
      <c r="AL176" s="126" t="str">
        <f t="shared" ca="1" si="225"/>
        <v/>
      </c>
      <c r="AM176" s="126" t="str">
        <f t="shared" ca="1" si="225"/>
        <v/>
      </c>
      <c r="AN176" s="126" t="str">
        <f t="shared" ca="1" si="225"/>
        <v/>
      </c>
      <c r="AO176" s="126" t="str">
        <f t="shared" ca="1" si="225"/>
        <v/>
      </c>
      <c r="AP176" s="126" t="str">
        <f t="shared" ca="1" si="225"/>
        <v/>
      </c>
      <c r="AQ176" s="126" t="str">
        <f t="shared" ca="1" si="225"/>
        <v/>
      </c>
      <c r="AR176" s="126" t="str">
        <f t="shared" ca="1" si="225"/>
        <v/>
      </c>
      <c r="AS176" s="126" t="str">
        <f t="shared" ca="1" si="225"/>
        <v/>
      </c>
      <c r="AT176" s="126" t="str">
        <f t="shared" ca="1" si="225"/>
        <v/>
      </c>
      <c r="AU176" s="126" t="str">
        <f t="shared" ca="1" si="225"/>
        <v/>
      </c>
      <c r="AV176" s="126" t="str">
        <f t="shared" ca="1" si="225"/>
        <v/>
      </c>
      <c r="AW176" s="126" t="str">
        <f t="shared" ca="1" si="225"/>
        <v/>
      </c>
      <c r="AX176" s="126" t="str">
        <f t="shared" si="225"/>
        <v/>
      </c>
      <c r="AY176" s="126" t="str">
        <f t="shared" si="225"/>
        <v/>
      </c>
      <c r="AZ176" s="126" t="str">
        <f t="shared" si="225"/>
        <v/>
      </c>
      <c r="BA176" s="126" t="str">
        <f t="shared" si="225"/>
        <v/>
      </c>
      <c r="BB176" s="126" t="str">
        <f t="shared" si="225"/>
        <v/>
      </c>
      <c r="BC176" s="126" t="str">
        <f t="shared" si="225"/>
        <v/>
      </c>
      <c r="BD176" s="126" t="str">
        <f t="shared" si="225"/>
        <v/>
      </c>
      <c r="BE176" s="126" t="str">
        <f t="shared" si="225"/>
        <v/>
      </c>
      <c r="BF176" s="126" t="str">
        <f t="shared" si="225"/>
        <v/>
      </c>
      <c r="BG176" s="126" t="str">
        <f t="shared" si="225"/>
        <v/>
      </c>
      <c r="BH176" s="126" t="str">
        <f t="shared" si="225"/>
        <v/>
      </c>
      <c r="BI176" s="126" t="str">
        <f t="shared" si="225"/>
        <v/>
      </c>
      <c r="BJ176" s="126" t="str">
        <f t="shared" si="225"/>
        <v/>
      </c>
      <c r="BK176" s="126" t="str">
        <f t="shared" si="225"/>
        <v/>
      </c>
      <c r="BL176" s="126" t="str">
        <f t="shared" si="225"/>
        <v/>
      </c>
      <c r="BM176" s="126" t="str">
        <f t="shared" si="225"/>
        <v/>
      </c>
      <c r="BN176" s="126" t="str">
        <f t="shared" si="225"/>
        <v/>
      </c>
      <c r="BO176" s="126" t="str">
        <f t="shared" si="225"/>
        <v/>
      </c>
      <c r="BP176" s="126" t="str">
        <f t="shared" si="225"/>
        <v/>
      </c>
      <c r="BQ176" s="126" t="str">
        <f t="shared" si="225"/>
        <v/>
      </c>
      <c r="BR176" s="126" t="str">
        <f t="shared" si="225"/>
        <v/>
      </c>
      <c r="BS176" s="126" t="str">
        <f t="shared" si="225"/>
        <v/>
      </c>
      <c r="BT176" s="126" t="str">
        <f t="shared" si="225"/>
        <v/>
      </c>
      <c r="BU176" s="126" t="str">
        <f t="shared" si="225"/>
        <v/>
      </c>
      <c r="BV176" s="194"/>
      <c r="BW176" s="194"/>
      <c r="BX176" s="194"/>
      <c r="BZ176" s="116" t="s">
        <v>267</v>
      </c>
      <c r="CA176" s="118" t="s">
        <v>94</v>
      </c>
      <c r="CB176" s="113">
        <f t="shared" si="208"/>
        <v>36</v>
      </c>
      <c r="CC176" s="116">
        <f t="shared" ca="1" si="201"/>
        <v>0</v>
      </c>
      <c r="CD176" s="117">
        <f t="shared" ca="1" si="213"/>
        <v>0</v>
      </c>
      <c r="CE176" s="117">
        <f t="shared" ca="1" si="213"/>
        <v>0</v>
      </c>
      <c r="CF176" s="117">
        <f t="shared" ca="1" si="213"/>
        <v>0</v>
      </c>
      <c r="CG176" s="117">
        <f t="shared" ca="1" si="213"/>
        <v>0</v>
      </c>
      <c r="CH176" s="117">
        <f t="shared" ca="1" si="203"/>
        <v>0</v>
      </c>
      <c r="CI176" s="117">
        <f t="shared" ca="1" si="204"/>
        <v>0</v>
      </c>
      <c r="CJ176" s="127" cm="1">
        <f t="array" aca="1" ref="CJ176" ca="1">IFERROR(AVERAGE(IF(CD176:CG176&gt;1,CD176:CG176)),0)</f>
        <v>0</v>
      </c>
      <c r="CK176" s="127">
        <f ca="1">CJ176+(COUNTIFS($CJ$141:$CJ176,CJ176)-1)*0.00001</f>
        <v>0</v>
      </c>
      <c r="CL176" s="127">
        <f t="shared" ca="1" si="209"/>
        <v>2.4000000000000003E-4</v>
      </c>
      <c r="CM176" s="140">
        <f t="shared" ca="1" si="210"/>
        <v>0</v>
      </c>
      <c r="CN176" s="120">
        <f t="shared" ca="1" si="211"/>
        <v>0</v>
      </c>
      <c r="CO176" s="113"/>
      <c r="CP176" s="113"/>
      <c r="CQ176" s="113"/>
      <c r="CR176" s="115"/>
      <c r="CT176" s="117">
        <f ca="1">'ANVA-MDS Sin Fung.'!CI176+'ANVA-MDS Con Fung.'!CI176</f>
        <v>0</v>
      </c>
      <c r="CU176" s="115"/>
      <c r="CV176" s="115"/>
    </row>
    <row r="177" spans="1:100" ht="12.75" customHeight="1" x14ac:dyDescent="0.25">
      <c r="A177" s="212">
        <v>3</v>
      </c>
      <c r="K177" s="101">
        <f t="shared" si="212"/>
        <v>37</v>
      </c>
      <c r="L177" s="125">
        <f t="shared" ca="1" si="205"/>
        <v>0</v>
      </c>
      <c r="M177" s="126">
        <f t="shared" ca="1" si="206"/>
        <v>2.3000000000000001E-4</v>
      </c>
      <c r="N177" s="126" t="str">
        <f t="shared" ca="1" si="226"/>
        <v/>
      </c>
      <c r="O177" s="126" t="str">
        <f t="shared" ca="1" si="226"/>
        <v/>
      </c>
      <c r="P177" s="126" t="str">
        <f t="shared" ca="1" si="226"/>
        <v/>
      </c>
      <c r="Q177" s="126" t="str">
        <f t="shared" ca="1" si="226"/>
        <v/>
      </c>
      <c r="R177" s="126" t="str">
        <f t="shared" ca="1" si="226"/>
        <v/>
      </c>
      <c r="S177" s="126" t="str">
        <f t="shared" ca="1" si="226"/>
        <v/>
      </c>
      <c r="T177" s="126" t="str">
        <f t="shared" ca="1" si="226"/>
        <v/>
      </c>
      <c r="U177" s="126" t="str">
        <f t="shared" ca="1" si="226"/>
        <v/>
      </c>
      <c r="V177" s="126" t="str">
        <f t="shared" ca="1" si="226"/>
        <v/>
      </c>
      <c r="W177" s="126" t="str">
        <f t="shared" ca="1" si="226"/>
        <v/>
      </c>
      <c r="X177" s="126" t="str">
        <f t="shared" ca="1" si="226"/>
        <v/>
      </c>
      <c r="Y177" s="126" t="str">
        <f t="shared" ca="1" si="226"/>
        <v/>
      </c>
      <c r="Z177" s="126" t="str">
        <f t="shared" ca="1" si="226"/>
        <v/>
      </c>
      <c r="AA177" s="126" t="str">
        <f t="shared" ca="1" si="226"/>
        <v/>
      </c>
      <c r="AB177" s="126" t="str">
        <f t="shared" ca="1" si="226"/>
        <v/>
      </c>
      <c r="AC177" s="126" t="str">
        <f t="shared" ca="1" si="226"/>
        <v/>
      </c>
      <c r="AD177" s="126" t="str">
        <f t="shared" ca="1" si="225"/>
        <v/>
      </c>
      <c r="AE177" s="126" t="str">
        <f t="shared" ca="1" si="225"/>
        <v/>
      </c>
      <c r="AF177" s="126" t="str">
        <f t="shared" ca="1" si="225"/>
        <v/>
      </c>
      <c r="AG177" s="126" t="str">
        <f t="shared" ca="1" si="225"/>
        <v/>
      </c>
      <c r="AH177" s="126" t="str">
        <f t="shared" ca="1" si="225"/>
        <v/>
      </c>
      <c r="AI177" s="126" t="str">
        <f t="shared" ca="1" si="225"/>
        <v/>
      </c>
      <c r="AJ177" s="126" t="str">
        <f t="shared" ca="1" si="225"/>
        <v/>
      </c>
      <c r="AK177" s="126" t="str">
        <f t="shared" ca="1" si="225"/>
        <v/>
      </c>
      <c r="AL177" s="126" t="str">
        <f t="shared" ca="1" si="225"/>
        <v/>
      </c>
      <c r="AM177" s="126" t="str">
        <f t="shared" ca="1" si="225"/>
        <v/>
      </c>
      <c r="AN177" s="126" t="str">
        <f t="shared" ca="1" si="225"/>
        <v/>
      </c>
      <c r="AO177" s="126" t="str">
        <f t="shared" ca="1" si="225"/>
        <v/>
      </c>
      <c r="AP177" s="126" t="str">
        <f t="shared" ca="1" si="225"/>
        <v/>
      </c>
      <c r="AQ177" s="126" t="str">
        <f t="shared" ca="1" si="225"/>
        <v/>
      </c>
      <c r="AR177" s="126" t="str">
        <f t="shared" ca="1" si="225"/>
        <v/>
      </c>
      <c r="AS177" s="126" t="str">
        <f t="shared" ca="1" si="225"/>
        <v/>
      </c>
      <c r="AT177" s="126" t="str">
        <f t="shared" ca="1" si="225"/>
        <v/>
      </c>
      <c r="AU177" s="126" t="str">
        <f t="shared" ca="1" si="225"/>
        <v/>
      </c>
      <c r="AV177" s="126" t="str">
        <f t="shared" ca="1" si="225"/>
        <v/>
      </c>
      <c r="AW177" s="126" t="str">
        <f t="shared" ca="1" si="225"/>
        <v/>
      </c>
      <c r="AX177" s="126" t="str">
        <f t="shared" ca="1" si="225"/>
        <v/>
      </c>
      <c r="AY177" s="126" t="str">
        <f t="shared" si="225"/>
        <v/>
      </c>
      <c r="AZ177" s="126" t="str">
        <f t="shared" si="225"/>
        <v/>
      </c>
      <c r="BA177" s="126" t="str">
        <f t="shared" si="225"/>
        <v/>
      </c>
      <c r="BB177" s="126" t="str">
        <f t="shared" si="225"/>
        <v/>
      </c>
      <c r="BC177" s="126" t="str">
        <f t="shared" si="225"/>
        <v/>
      </c>
      <c r="BD177" s="126" t="str">
        <f t="shared" si="225"/>
        <v/>
      </c>
      <c r="BE177" s="126" t="str">
        <f t="shared" si="225"/>
        <v/>
      </c>
      <c r="BF177" s="126" t="str">
        <f t="shared" si="225"/>
        <v/>
      </c>
      <c r="BG177" s="126" t="str">
        <f t="shared" si="225"/>
        <v/>
      </c>
      <c r="BH177" s="126" t="str">
        <f t="shared" si="225"/>
        <v/>
      </c>
      <c r="BI177" s="126" t="str">
        <f t="shared" si="225"/>
        <v/>
      </c>
      <c r="BJ177" s="126" t="str">
        <f t="shared" si="225"/>
        <v/>
      </c>
      <c r="BK177" s="126" t="str">
        <f t="shared" si="225"/>
        <v/>
      </c>
      <c r="BL177" s="126" t="str">
        <f t="shared" si="225"/>
        <v/>
      </c>
      <c r="BM177" s="126" t="str">
        <f t="shared" si="225"/>
        <v/>
      </c>
      <c r="BN177" s="126" t="str">
        <f t="shared" si="225"/>
        <v/>
      </c>
      <c r="BO177" s="126" t="str">
        <f t="shared" si="225"/>
        <v/>
      </c>
      <c r="BP177" s="126" t="str">
        <f t="shared" si="225"/>
        <v/>
      </c>
      <c r="BQ177" s="126" t="str">
        <f t="shared" si="225"/>
        <v/>
      </c>
      <c r="BR177" s="126" t="str">
        <f t="shared" si="225"/>
        <v/>
      </c>
      <c r="BS177" s="126" t="str">
        <f t="shared" si="225"/>
        <v/>
      </c>
      <c r="BT177" s="126" t="str">
        <f t="shared" si="225"/>
        <v/>
      </c>
      <c r="BU177" s="126" t="str">
        <f t="shared" si="225"/>
        <v/>
      </c>
      <c r="BV177" s="194"/>
      <c r="BW177" s="194"/>
      <c r="BX177" s="194"/>
      <c r="BZ177" s="116" t="s">
        <v>267</v>
      </c>
      <c r="CA177" s="118" t="s">
        <v>94</v>
      </c>
      <c r="CB177" s="113">
        <f t="shared" si="208"/>
        <v>37</v>
      </c>
      <c r="CC177" s="116">
        <f t="shared" ca="1" si="201"/>
        <v>0</v>
      </c>
      <c r="CD177" s="117">
        <f t="shared" ca="1" si="213"/>
        <v>0</v>
      </c>
      <c r="CE177" s="117">
        <f t="shared" ca="1" si="213"/>
        <v>0</v>
      </c>
      <c r="CF177" s="117">
        <f t="shared" ca="1" si="213"/>
        <v>0</v>
      </c>
      <c r="CG177" s="117">
        <f t="shared" ca="1" si="213"/>
        <v>0</v>
      </c>
      <c r="CH177" s="117">
        <f t="shared" ca="1" si="203"/>
        <v>0</v>
      </c>
      <c r="CI177" s="117">
        <f t="shared" ca="1" si="204"/>
        <v>0</v>
      </c>
      <c r="CJ177" s="127" cm="1">
        <f t="array" aca="1" ref="CJ177" ca="1">IFERROR(AVERAGE(IF(CD177:CG177&gt;1,CD177:CG177)),0)</f>
        <v>0</v>
      </c>
      <c r="CK177" s="127">
        <f ca="1">CJ177+(COUNTIFS($CJ$141:$CJ177,CJ177)-1)*0.00001</f>
        <v>1.0000000000000001E-5</v>
      </c>
      <c r="CL177" s="127">
        <f t="shared" ca="1" si="209"/>
        <v>2.3000000000000001E-4</v>
      </c>
      <c r="CM177" s="140">
        <f t="shared" ca="1" si="210"/>
        <v>0</v>
      </c>
      <c r="CN177" s="120">
        <f t="shared" ca="1" si="211"/>
        <v>0</v>
      </c>
      <c r="CO177" s="113"/>
      <c r="CP177" s="113"/>
      <c r="CQ177" s="113"/>
      <c r="CR177" s="115"/>
      <c r="CT177" s="117">
        <f ca="1">'ANVA-MDS Sin Fung.'!CI177+'ANVA-MDS Con Fung.'!CI177</f>
        <v>0</v>
      </c>
      <c r="CU177" s="115"/>
      <c r="CV177" s="115"/>
    </row>
    <row r="178" spans="1:100" ht="12.75" customHeight="1" x14ac:dyDescent="0.25">
      <c r="A178" s="212">
        <v>3</v>
      </c>
      <c r="K178" s="101">
        <f t="shared" si="212"/>
        <v>38</v>
      </c>
      <c r="L178" s="125">
        <f t="shared" ca="1" si="205"/>
        <v>0</v>
      </c>
      <c r="M178" s="126">
        <f t="shared" ca="1" si="206"/>
        <v>2.2000000000000001E-4</v>
      </c>
      <c r="N178" s="126" t="str">
        <f t="shared" ca="1" si="226"/>
        <v/>
      </c>
      <c r="O178" s="126" t="str">
        <f t="shared" ca="1" si="226"/>
        <v/>
      </c>
      <c r="P178" s="126" t="str">
        <f t="shared" ca="1" si="226"/>
        <v/>
      </c>
      <c r="Q178" s="126" t="str">
        <f t="shared" ca="1" si="226"/>
        <v/>
      </c>
      <c r="R178" s="126" t="str">
        <f t="shared" ca="1" si="226"/>
        <v/>
      </c>
      <c r="S178" s="126" t="str">
        <f t="shared" ca="1" si="226"/>
        <v/>
      </c>
      <c r="T178" s="126" t="str">
        <f t="shared" ca="1" si="226"/>
        <v/>
      </c>
      <c r="U178" s="126" t="str">
        <f t="shared" ca="1" si="226"/>
        <v/>
      </c>
      <c r="V178" s="126" t="str">
        <f t="shared" ca="1" si="226"/>
        <v/>
      </c>
      <c r="W178" s="126" t="str">
        <f t="shared" ca="1" si="226"/>
        <v/>
      </c>
      <c r="X178" s="126" t="str">
        <f t="shared" ca="1" si="226"/>
        <v/>
      </c>
      <c r="Y178" s="126" t="str">
        <f t="shared" ca="1" si="226"/>
        <v/>
      </c>
      <c r="Z178" s="126" t="str">
        <f t="shared" ca="1" si="226"/>
        <v/>
      </c>
      <c r="AA178" s="126" t="str">
        <f t="shared" ca="1" si="226"/>
        <v/>
      </c>
      <c r="AB178" s="126" t="str">
        <f t="shared" ca="1" si="226"/>
        <v/>
      </c>
      <c r="AC178" s="126" t="str">
        <f t="shared" ca="1" si="226"/>
        <v/>
      </c>
      <c r="AD178" s="126" t="str">
        <f t="shared" ca="1" si="225"/>
        <v/>
      </c>
      <c r="AE178" s="126" t="str">
        <f t="shared" ca="1" si="225"/>
        <v/>
      </c>
      <c r="AF178" s="126" t="str">
        <f t="shared" ca="1" si="225"/>
        <v/>
      </c>
      <c r="AG178" s="126" t="str">
        <f t="shared" ca="1" si="225"/>
        <v/>
      </c>
      <c r="AH178" s="126" t="str">
        <f t="shared" ca="1" si="225"/>
        <v/>
      </c>
      <c r="AI178" s="126" t="str">
        <f t="shared" ca="1" si="225"/>
        <v/>
      </c>
      <c r="AJ178" s="126" t="str">
        <f t="shared" ca="1" si="225"/>
        <v/>
      </c>
      <c r="AK178" s="126" t="str">
        <f t="shared" ca="1" si="225"/>
        <v/>
      </c>
      <c r="AL178" s="126" t="str">
        <f t="shared" ca="1" si="225"/>
        <v/>
      </c>
      <c r="AM178" s="126" t="str">
        <f t="shared" ca="1" si="225"/>
        <v/>
      </c>
      <c r="AN178" s="126" t="str">
        <f t="shared" ca="1" si="225"/>
        <v/>
      </c>
      <c r="AO178" s="126" t="str">
        <f t="shared" ca="1" si="225"/>
        <v/>
      </c>
      <c r="AP178" s="126" t="str">
        <f t="shared" ca="1" si="225"/>
        <v/>
      </c>
      <c r="AQ178" s="126" t="str">
        <f t="shared" ca="1" si="225"/>
        <v/>
      </c>
      <c r="AR178" s="126" t="str">
        <f t="shared" ca="1" si="225"/>
        <v/>
      </c>
      <c r="AS178" s="126" t="str">
        <f t="shared" ca="1" si="225"/>
        <v/>
      </c>
      <c r="AT178" s="126" t="str">
        <f t="shared" ca="1" si="225"/>
        <v/>
      </c>
      <c r="AU178" s="126" t="str">
        <f t="shared" ca="1" si="225"/>
        <v/>
      </c>
      <c r="AV178" s="126" t="str">
        <f t="shared" ca="1" si="225"/>
        <v/>
      </c>
      <c r="AW178" s="126" t="str">
        <f t="shared" ca="1" si="225"/>
        <v/>
      </c>
      <c r="AX178" s="126" t="str">
        <f t="shared" ca="1" si="225"/>
        <v/>
      </c>
      <c r="AY178" s="126" t="str">
        <f t="shared" ca="1" si="225"/>
        <v/>
      </c>
      <c r="AZ178" s="126" t="str">
        <f t="shared" si="225"/>
        <v/>
      </c>
      <c r="BA178" s="126" t="str">
        <f t="shared" si="225"/>
        <v/>
      </c>
      <c r="BB178" s="126" t="str">
        <f t="shared" si="225"/>
        <v/>
      </c>
      <c r="BC178" s="126" t="str">
        <f t="shared" si="225"/>
        <v/>
      </c>
      <c r="BD178" s="126" t="str">
        <f t="shared" si="225"/>
        <v/>
      </c>
      <c r="BE178" s="126" t="str">
        <f t="shared" si="225"/>
        <v/>
      </c>
      <c r="BF178" s="126" t="str">
        <f t="shared" si="225"/>
        <v/>
      </c>
      <c r="BG178" s="126" t="str">
        <f t="shared" si="225"/>
        <v/>
      </c>
      <c r="BH178" s="126" t="str">
        <f t="shared" si="225"/>
        <v/>
      </c>
      <c r="BI178" s="126" t="str">
        <f t="shared" si="225"/>
        <v/>
      </c>
      <c r="BJ178" s="126" t="str">
        <f t="shared" si="225"/>
        <v/>
      </c>
      <c r="BK178" s="126" t="str">
        <f t="shared" si="225"/>
        <v/>
      </c>
      <c r="BL178" s="126" t="str">
        <f t="shared" ref="BL178:BU178" si="227">IF(BL$5&gt;$K178,"",IF($L178=0,"",IF($G$9&gt;$H$9,"ns",IF(ABS($M178-INDEX($CL$141:$CL$200,BL$5,1))&gt;$B$159,"s","ns"))))</f>
        <v/>
      </c>
      <c r="BM178" s="126" t="str">
        <f t="shared" si="227"/>
        <v/>
      </c>
      <c r="BN178" s="126" t="str">
        <f t="shared" si="227"/>
        <v/>
      </c>
      <c r="BO178" s="126" t="str">
        <f t="shared" si="227"/>
        <v/>
      </c>
      <c r="BP178" s="126" t="str">
        <f t="shared" si="227"/>
        <v/>
      </c>
      <c r="BQ178" s="126" t="str">
        <f t="shared" si="227"/>
        <v/>
      </c>
      <c r="BR178" s="126" t="str">
        <f t="shared" si="227"/>
        <v/>
      </c>
      <c r="BS178" s="126" t="str">
        <f t="shared" si="227"/>
        <v/>
      </c>
      <c r="BT178" s="126" t="str">
        <f t="shared" si="227"/>
        <v/>
      </c>
      <c r="BU178" s="126" t="str">
        <f t="shared" si="227"/>
        <v/>
      </c>
      <c r="BV178" s="194"/>
      <c r="BW178" s="194"/>
      <c r="BX178" s="194"/>
      <c r="BZ178" s="116" t="s">
        <v>267</v>
      </c>
      <c r="CA178" s="118" t="s">
        <v>94</v>
      </c>
      <c r="CB178" s="113">
        <f t="shared" si="208"/>
        <v>38</v>
      </c>
      <c r="CC178" s="116">
        <f t="shared" ca="1" si="201"/>
        <v>0</v>
      </c>
      <c r="CD178" s="117">
        <f t="shared" ca="1" si="213"/>
        <v>0</v>
      </c>
      <c r="CE178" s="117">
        <f t="shared" ca="1" si="213"/>
        <v>0</v>
      </c>
      <c r="CF178" s="117">
        <f t="shared" ca="1" si="213"/>
        <v>0</v>
      </c>
      <c r="CG178" s="117">
        <f t="shared" ca="1" si="213"/>
        <v>0</v>
      </c>
      <c r="CH178" s="117">
        <f t="shared" ca="1" si="203"/>
        <v>0</v>
      </c>
      <c r="CI178" s="117">
        <f t="shared" ca="1" si="204"/>
        <v>0</v>
      </c>
      <c r="CJ178" s="127" cm="1">
        <f t="array" aca="1" ref="CJ178" ca="1">IFERROR(AVERAGE(IF(CD178:CG178&gt;1,CD178:CG178)),0)</f>
        <v>0</v>
      </c>
      <c r="CK178" s="127">
        <f ca="1">CJ178+(COUNTIFS($CJ$141:$CJ178,CJ178)-1)*0.00001</f>
        <v>2.0000000000000002E-5</v>
      </c>
      <c r="CL178" s="127">
        <f t="shared" ca="1" si="209"/>
        <v>2.2000000000000001E-4</v>
      </c>
      <c r="CM178" s="140">
        <f t="shared" ca="1" si="210"/>
        <v>0</v>
      </c>
      <c r="CN178" s="120">
        <f t="shared" ca="1" si="211"/>
        <v>0</v>
      </c>
      <c r="CO178" s="113"/>
      <c r="CP178" s="113"/>
      <c r="CQ178" s="113"/>
      <c r="CR178" s="115"/>
      <c r="CT178" s="117">
        <f ca="1">'ANVA-MDS Sin Fung.'!CI178+'ANVA-MDS Con Fung.'!CI178</f>
        <v>0</v>
      </c>
      <c r="CU178" s="115"/>
      <c r="CV178" s="115"/>
    </row>
    <row r="179" spans="1:100" ht="12.75" customHeight="1" x14ac:dyDescent="0.25">
      <c r="A179" s="212">
        <v>3</v>
      </c>
      <c r="J179" s="4"/>
      <c r="K179" s="101">
        <f t="shared" si="212"/>
        <v>39</v>
      </c>
      <c r="L179" s="125">
        <f t="shared" ca="1" si="205"/>
        <v>0</v>
      </c>
      <c r="M179" s="126">
        <f t="shared" ca="1" si="206"/>
        <v>2.1000000000000001E-4</v>
      </c>
      <c r="N179" s="126" t="str">
        <f t="shared" ca="1" si="226"/>
        <v/>
      </c>
      <c r="O179" s="126" t="str">
        <f t="shared" ca="1" si="226"/>
        <v/>
      </c>
      <c r="P179" s="126" t="str">
        <f t="shared" ca="1" si="226"/>
        <v/>
      </c>
      <c r="Q179" s="126" t="str">
        <f t="shared" ca="1" si="226"/>
        <v/>
      </c>
      <c r="R179" s="126" t="str">
        <f t="shared" ca="1" si="226"/>
        <v/>
      </c>
      <c r="S179" s="126" t="str">
        <f t="shared" ca="1" si="226"/>
        <v/>
      </c>
      <c r="T179" s="126" t="str">
        <f t="shared" ca="1" si="226"/>
        <v/>
      </c>
      <c r="U179" s="126" t="str">
        <f t="shared" ca="1" si="226"/>
        <v/>
      </c>
      <c r="V179" s="126" t="str">
        <f t="shared" ca="1" si="226"/>
        <v/>
      </c>
      <c r="W179" s="126" t="str">
        <f t="shared" ca="1" si="226"/>
        <v/>
      </c>
      <c r="X179" s="126" t="str">
        <f t="shared" ca="1" si="226"/>
        <v/>
      </c>
      <c r="Y179" s="126" t="str">
        <f t="shared" ca="1" si="226"/>
        <v/>
      </c>
      <c r="Z179" s="126" t="str">
        <f t="shared" ca="1" si="226"/>
        <v/>
      </c>
      <c r="AA179" s="126" t="str">
        <f t="shared" ca="1" si="226"/>
        <v/>
      </c>
      <c r="AB179" s="126" t="str">
        <f t="shared" ca="1" si="226"/>
        <v/>
      </c>
      <c r="AC179" s="126" t="str">
        <f t="shared" ca="1" si="226"/>
        <v/>
      </c>
      <c r="AD179" s="126" t="str">
        <f t="shared" ref="AD179:BU184" ca="1" si="228">IF(AD$5&gt;$K179,"",IF($L179=0,"",IF($G$9&gt;$H$9,"ns",IF(ABS($M179-INDEX($CL$141:$CL$200,AD$5,1))&gt;$B$159,"s","ns"))))</f>
        <v/>
      </c>
      <c r="AE179" s="126" t="str">
        <f t="shared" ca="1" si="228"/>
        <v/>
      </c>
      <c r="AF179" s="126" t="str">
        <f t="shared" ca="1" si="228"/>
        <v/>
      </c>
      <c r="AG179" s="126" t="str">
        <f t="shared" ca="1" si="228"/>
        <v/>
      </c>
      <c r="AH179" s="126" t="str">
        <f t="shared" ca="1" si="228"/>
        <v/>
      </c>
      <c r="AI179" s="126" t="str">
        <f t="shared" ca="1" si="228"/>
        <v/>
      </c>
      <c r="AJ179" s="126" t="str">
        <f t="shared" ca="1" si="228"/>
        <v/>
      </c>
      <c r="AK179" s="126" t="str">
        <f t="shared" ca="1" si="228"/>
        <v/>
      </c>
      <c r="AL179" s="126" t="str">
        <f t="shared" ca="1" si="228"/>
        <v/>
      </c>
      <c r="AM179" s="126" t="str">
        <f t="shared" ca="1" si="228"/>
        <v/>
      </c>
      <c r="AN179" s="126" t="str">
        <f t="shared" ca="1" si="228"/>
        <v/>
      </c>
      <c r="AO179" s="126" t="str">
        <f t="shared" ca="1" si="228"/>
        <v/>
      </c>
      <c r="AP179" s="126" t="str">
        <f t="shared" ca="1" si="228"/>
        <v/>
      </c>
      <c r="AQ179" s="126" t="str">
        <f t="shared" ca="1" si="228"/>
        <v/>
      </c>
      <c r="AR179" s="126" t="str">
        <f t="shared" ca="1" si="228"/>
        <v/>
      </c>
      <c r="AS179" s="126" t="str">
        <f t="shared" ca="1" si="228"/>
        <v/>
      </c>
      <c r="AT179" s="126" t="str">
        <f t="shared" ca="1" si="228"/>
        <v/>
      </c>
      <c r="AU179" s="126" t="str">
        <f t="shared" ca="1" si="228"/>
        <v/>
      </c>
      <c r="AV179" s="126" t="str">
        <f t="shared" ca="1" si="228"/>
        <v/>
      </c>
      <c r="AW179" s="126" t="str">
        <f t="shared" ca="1" si="228"/>
        <v/>
      </c>
      <c r="AX179" s="126" t="str">
        <f t="shared" ca="1" si="228"/>
        <v/>
      </c>
      <c r="AY179" s="126" t="str">
        <f t="shared" ca="1" si="228"/>
        <v/>
      </c>
      <c r="AZ179" s="126" t="str">
        <f t="shared" ca="1" si="228"/>
        <v/>
      </c>
      <c r="BA179" s="126" t="str">
        <f t="shared" si="228"/>
        <v/>
      </c>
      <c r="BB179" s="126" t="str">
        <f t="shared" si="228"/>
        <v/>
      </c>
      <c r="BC179" s="126" t="str">
        <f t="shared" si="228"/>
        <v/>
      </c>
      <c r="BD179" s="126" t="str">
        <f t="shared" si="228"/>
        <v/>
      </c>
      <c r="BE179" s="126" t="str">
        <f t="shared" si="228"/>
        <v/>
      </c>
      <c r="BF179" s="126" t="str">
        <f t="shared" si="228"/>
        <v/>
      </c>
      <c r="BG179" s="126" t="str">
        <f t="shared" si="228"/>
        <v/>
      </c>
      <c r="BH179" s="126" t="str">
        <f t="shared" si="228"/>
        <v/>
      </c>
      <c r="BI179" s="126" t="str">
        <f t="shared" si="228"/>
        <v/>
      </c>
      <c r="BJ179" s="126" t="str">
        <f t="shared" si="228"/>
        <v/>
      </c>
      <c r="BK179" s="126" t="str">
        <f t="shared" si="228"/>
        <v/>
      </c>
      <c r="BL179" s="126" t="str">
        <f t="shared" si="228"/>
        <v/>
      </c>
      <c r="BM179" s="126" t="str">
        <f t="shared" si="228"/>
        <v/>
      </c>
      <c r="BN179" s="126" t="str">
        <f t="shared" si="228"/>
        <v/>
      </c>
      <c r="BO179" s="126" t="str">
        <f t="shared" si="228"/>
        <v/>
      </c>
      <c r="BP179" s="126" t="str">
        <f t="shared" si="228"/>
        <v/>
      </c>
      <c r="BQ179" s="126" t="str">
        <f t="shared" si="228"/>
        <v/>
      </c>
      <c r="BR179" s="126" t="str">
        <f t="shared" si="228"/>
        <v/>
      </c>
      <c r="BS179" s="126" t="str">
        <f t="shared" si="228"/>
        <v/>
      </c>
      <c r="BT179" s="126" t="str">
        <f t="shared" si="228"/>
        <v/>
      </c>
      <c r="BU179" s="126" t="str">
        <f t="shared" si="228"/>
        <v/>
      </c>
      <c r="BV179" s="194"/>
      <c r="BW179" s="194"/>
      <c r="BX179" s="194"/>
      <c r="BZ179" s="116" t="s">
        <v>267</v>
      </c>
      <c r="CA179" s="118" t="s">
        <v>94</v>
      </c>
      <c r="CB179" s="113">
        <f t="shared" si="208"/>
        <v>39</v>
      </c>
      <c r="CC179" s="116">
        <f t="shared" ca="1" si="201"/>
        <v>0</v>
      </c>
      <c r="CD179" s="117">
        <f t="shared" ca="1" si="213"/>
        <v>0</v>
      </c>
      <c r="CE179" s="117">
        <f t="shared" ca="1" si="213"/>
        <v>0</v>
      </c>
      <c r="CF179" s="117">
        <f t="shared" ca="1" si="213"/>
        <v>0</v>
      </c>
      <c r="CG179" s="117">
        <f t="shared" ca="1" si="213"/>
        <v>0</v>
      </c>
      <c r="CH179" s="117">
        <f t="shared" ca="1" si="203"/>
        <v>0</v>
      </c>
      <c r="CI179" s="117">
        <f t="shared" ca="1" si="204"/>
        <v>0</v>
      </c>
      <c r="CJ179" s="127" cm="1">
        <f t="array" aca="1" ref="CJ179" ca="1">IFERROR(AVERAGE(IF(CD179:CG179&gt;1,CD179:CG179)),0)</f>
        <v>0</v>
      </c>
      <c r="CK179" s="127">
        <f ca="1">CJ179+(COUNTIFS($CJ$141:$CJ179,CJ179)-1)*0.00001</f>
        <v>3.0000000000000004E-5</v>
      </c>
      <c r="CL179" s="127">
        <f t="shared" ca="1" si="209"/>
        <v>2.1000000000000001E-4</v>
      </c>
      <c r="CM179" s="140">
        <f t="shared" ca="1" si="210"/>
        <v>0</v>
      </c>
      <c r="CN179" s="120">
        <f t="shared" ca="1" si="211"/>
        <v>0</v>
      </c>
      <c r="CO179" s="113"/>
      <c r="CP179" s="113"/>
      <c r="CQ179" s="113"/>
      <c r="CR179" s="115"/>
      <c r="CT179" s="117">
        <f ca="1">'ANVA-MDS Sin Fung.'!CI179+'ANVA-MDS Con Fung.'!CI179</f>
        <v>0</v>
      </c>
      <c r="CU179" s="115"/>
      <c r="CV179" s="115"/>
    </row>
    <row r="180" spans="1:100" ht="12.75" customHeight="1" x14ac:dyDescent="0.25">
      <c r="A180" s="212">
        <v>3</v>
      </c>
      <c r="J180" s="4"/>
      <c r="K180" s="101">
        <f t="shared" si="212"/>
        <v>40</v>
      </c>
      <c r="L180" s="125">
        <f t="shared" ca="1" si="205"/>
        <v>0</v>
      </c>
      <c r="M180" s="126">
        <f t="shared" ca="1" si="206"/>
        <v>2.0000000000000001E-4</v>
      </c>
      <c r="N180" s="126" t="str">
        <f t="shared" ca="1" si="226"/>
        <v/>
      </c>
      <c r="O180" s="126" t="str">
        <f t="shared" ca="1" si="226"/>
        <v/>
      </c>
      <c r="P180" s="126" t="str">
        <f t="shared" ca="1" si="226"/>
        <v/>
      </c>
      <c r="Q180" s="126" t="str">
        <f t="shared" ca="1" si="226"/>
        <v/>
      </c>
      <c r="R180" s="126" t="str">
        <f t="shared" ca="1" si="226"/>
        <v/>
      </c>
      <c r="S180" s="126" t="str">
        <f t="shared" ca="1" si="226"/>
        <v/>
      </c>
      <c r="T180" s="126" t="str">
        <f t="shared" ca="1" si="226"/>
        <v/>
      </c>
      <c r="U180" s="126" t="str">
        <f t="shared" ca="1" si="226"/>
        <v/>
      </c>
      <c r="V180" s="126" t="str">
        <f t="shared" ca="1" si="226"/>
        <v/>
      </c>
      <c r="W180" s="126" t="str">
        <f t="shared" ca="1" si="226"/>
        <v/>
      </c>
      <c r="X180" s="126" t="str">
        <f t="shared" ca="1" si="226"/>
        <v/>
      </c>
      <c r="Y180" s="126" t="str">
        <f t="shared" ca="1" si="226"/>
        <v/>
      </c>
      <c r="Z180" s="126" t="str">
        <f t="shared" ca="1" si="226"/>
        <v/>
      </c>
      <c r="AA180" s="126" t="str">
        <f t="shared" ca="1" si="226"/>
        <v/>
      </c>
      <c r="AB180" s="126" t="str">
        <f t="shared" ca="1" si="226"/>
        <v/>
      </c>
      <c r="AC180" s="126" t="str">
        <f t="shared" ca="1" si="226"/>
        <v/>
      </c>
      <c r="AD180" s="126" t="str">
        <f t="shared" ca="1" si="228"/>
        <v/>
      </c>
      <c r="AE180" s="126" t="str">
        <f t="shared" ca="1" si="228"/>
        <v/>
      </c>
      <c r="AF180" s="126" t="str">
        <f t="shared" ca="1" si="228"/>
        <v/>
      </c>
      <c r="AG180" s="126" t="str">
        <f t="shared" ca="1" si="228"/>
        <v/>
      </c>
      <c r="AH180" s="126" t="str">
        <f t="shared" ca="1" si="228"/>
        <v/>
      </c>
      <c r="AI180" s="126" t="str">
        <f t="shared" ca="1" si="228"/>
        <v/>
      </c>
      <c r="AJ180" s="126" t="str">
        <f t="shared" ca="1" si="228"/>
        <v/>
      </c>
      <c r="AK180" s="126" t="str">
        <f t="shared" ca="1" si="228"/>
        <v/>
      </c>
      <c r="AL180" s="126" t="str">
        <f t="shared" ca="1" si="228"/>
        <v/>
      </c>
      <c r="AM180" s="126" t="str">
        <f t="shared" ca="1" si="228"/>
        <v/>
      </c>
      <c r="AN180" s="126" t="str">
        <f t="shared" ca="1" si="228"/>
        <v/>
      </c>
      <c r="AO180" s="126" t="str">
        <f t="shared" ca="1" si="228"/>
        <v/>
      </c>
      <c r="AP180" s="126" t="str">
        <f t="shared" ca="1" si="228"/>
        <v/>
      </c>
      <c r="AQ180" s="126" t="str">
        <f t="shared" ca="1" si="228"/>
        <v/>
      </c>
      <c r="AR180" s="126" t="str">
        <f t="shared" ca="1" si="228"/>
        <v/>
      </c>
      <c r="AS180" s="126" t="str">
        <f t="shared" ca="1" si="228"/>
        <v/>
      </c>
      <c r="AT180" s="126" t="str">
        <f t="shared" ca="1" si="228"/>
        <v/>
      </c>
      <c r="AU180" s="126" t="str">
        <f t="shared" ca="1" si="228"/>
        <v/>
      </c>
      <c r="AV180" s="126" t="str">
        <f t="shared" ca="1" si="228"/>
        <v/>
      </c>
      <c r="AW180" s="126" t="str">
        <f t="shared" ca="1" si="228"/>
        <v/>
      </c>
      <c r="AX180" s="126" t="str">
        <f t="shared" ca="1" si="228"/>
        <v/>
      </c>
      <c r="AY180" s="126" t="str">
        <f t="shared" ca="1" si="228"/>
        <v/>
      </c>
      <c r="AZ180" s="126" t="str">
        <f t="shared" ca="1" si="228"/>
        <v/>
      </c>
      <c r="BA180" s="126" t="str">
        <f t="shared" ca="1" si="228"/>
        <v/>
      </c>
      <c r="BB180" s="126" t="str">
        <f t="shared" si="228"/>
        <v/>
      </c>
      <c r="BC180" s="126" t="str">
        <f t="shared" si="228"/>
        <v/>
      </c>
      <c r="BD180" s="126" t="str">
        <f t="shared" si="228"/>
        <v/>
      </c>
      <c r="BE180" s="126" t="str">
        <f t="shared" si="228"/>
        <v/>
      </c>
      <c r="BF180" s="126" t="str">
        <f t="shared" si="228"/>
        <v/>
      </c>
      <c r="BG180" s="126" t="str">
        <f t="shared" si="228"/>
        <v/>
      </c>
      <c r="BH180" s="126" t="str">
        <f t="shared" si="228"/>
        <v/>
      </c>
      <c r="BI180" s="126" t="str">
        <f t="shared" si="228"/>
        <v/>
      </c>
      <c r="BJ180" s="126" t="str">
        <f t="shared" si="228"/>
        <v/>
      </c>
      <c r="BK180" s="126" t="str">
        <f t="shared" si="228"/>
        <v/>
      </c>
      <c r="BL180" s="126" t="str">
        <f t="shared" si="228"/>
        <v/>
      </c>
      <c r="BM180" s="126" t="str">
        <f t="shared" si="228"/>
        <v/>
      </c>
      <c r="BN180" s="126" t="str">
        <f t="shared" si="228"/>
        <v/>
      </c>
      <c r="BO180" s="126" t="str">
        <f t="shared" si="228"/>
        <v/>
      </c>
      <c r="BP180" s="126" t="str">
        <f t="shared" si="228"/>
        <v/>
      </c>
      <c r="BQ180" s="126" t="str">
        <f t="shared" si="228"/>
        <v/>
      </c>
      <c r="BR180" s="126" t="str">
        <f t="shared" si="228"/>
        <v/>
      </c>
      <c r="BS180" s="126" t="str">
        <f t="shared" si="228"/>
        <v/>
      </c>
      <c r="BT180" s="126" t="str">
        <f t="shared" si="228"/>
        <v/>
      </c>
      <c r="BU180" s="126" t="str">
        <f t="shared" si="228"/>
        <v/>
      </c>
      <c r="BV180" s="194"/>
      <c r="BW180" s="194"/>
      <c r="BX180" s="194"/>
      <c r="BZ180" s="116" t="s">
        <v>267</v>
      </c>
      <c r="CA180" s="118" t="s">
        <v>94</v>
      </c>
      <c r="CB180" s="113">
        <f t="shared" si="208"/>
        <v>40</v>
      </c>
      <c r="CC180" s="116">
        <f t="shared" ca="1" si="201"/>
        <v>0</v>
      </c>
      <c r="CD180" s="117">
        <f t="shared" ca="1" si="213"/>
        <v>0</v>
      </c>
      <c r="CE180" s="117">
        <f t="shared" ca="1" si="213"/>
        <v>0</v>
      </c>
      <c r="CF180" s="117">
        <f t="shared" ca="1" si="213"/>
        <v>0</v>
      </c>
      <c r="CG180" s="117">
        <f t="shared" ca="1" si="213"/>
        <v>0</v>
      </c>
      <c r="CH180" s="117">
        <f t="shared" ca="1" si="203"/>
        <v>0</v>
      </c>
      <c r="CI180" s="117">
        <f t="shared" ca="1" si="204"/>
        <v>0</v>
      </c>
      <c r="CJ180" s="127" cm="1">
        <f t="array" aca="1" ref="CJ180" ca="1">IFERROR(AVERAGE(IF(CD180:CG180&gt;1,CD180:CG180)),0)</f>
        <v>0</v>
      </c>
      <c r="CK180" s="127">
        <f ca="1">CJ180+(COUNTIFS($CJ$141:$CJ180,CJ180)-1)*0.00001</f>
        <v>4.0000000000000003E-5</v>
      </c>
      <c r="CL180" s="127">
        <f t="shared" ca="1" si="209"/>
        <v>2.0000000000000001E-4</v>
      </c>
      <c r="CM180" s="140">
        <f t="shared" ca="1" si="210"/>
        <v>0</v>
      </c>
      <c r="CN180" s="120">
        <f t="shared" ca="1" si="211"/>
        <v>0</v>
      </c>
      <c r="CO180" s="113"/>
      <c r="CP180" s="113"/>
      <c r="CQ180" s="113"/>
      <c r="CR180" s="115"/>
      <c r="CT180" s="117">
        <f ca="1">'ANVA-MDS Sin Fung.'!CI180+'ANVA-MDS Con Fung.'!CI180</f>
        <v>0</v>
      </c>
      <c r="CU180" s="115"/>
      <c r="CV180" s="115"/>
    </row>
    <row r="181" spans="1:100" ht="12.75" customHeight="1" x14ac:dyDescent="0.25">
      <c r="A181" s="212">
        <v>3</v>
      </c>
      <c r="J181" s="4"/>
      <c r="K181" s="101">
        <f t="shared" si="212"/>
        <v>41</v>
      </c>
      <c r="L181" s="125">
        <f t="shared" ca="1" si="205"/>
        <v>0</v>
      </c>
      <c r="M181" s="126">
        <f t="shared" ca="1" si="206"/>
        <v>1.9000000000000001E-4</v>
      </c>
      <c r="N181" s="126" t="str">
        <f t="shared" ca="1" si="226"/>
        <v/>
      </c>
      <c r="O181" s="126" t="str">
        <f t="shared" ca="1" si="226"/>
        <v/>
      </c>
      <c r="P181" s="126" t="str">
        <f t="shared" ca="1" si="226"/>
        <v/>
      </c>
      <c r="Q181" s="126" t="str">
        <f t="shared" ca="1" si="226"/>
        <v/>
      </c>
      <c r="R181" s="126" t="str">
        <f t="shared" ca="1" si="226"/>
        <v/>
      </c>
      <c r="S181" s="126" t="str">
        <f t="shared" ca="1" si="226"/>
        <v/>
      </c>
      <c r="T181" s="126" t="str">
        <f t="shared" ca="1" si="226"/>
        <v/>
      </c>
      <c r="U181" s="126" t="str">
        <f t="shared" ca="1" si="226"/>
        <v/>
      </c>
      <c r="V181" s="126" t="str">
        <f t="shared" ca="1" si="226"/>
        <v/>
      </c>
      <c r="W181" s="126" t="str">
        <f t="shared" ca="1" si="226"/>
        <v/>
      </c>
      <c r="X181" s="126" t="str">
        <f t="shared" ca="1" si="226"/>
        <v/>
      </c>
      <c r="Y181" s="126" t="str">
        <f t="shared" ca="1" si="226"/>
        <v/>
      </c>
      <c r="Z181" s="126" t="str">
        <f t="shared" ca="1" si="226"/>
        <v/>
      </c>
      <c r="AA181" s="126" t="str">
        <f t="shared" ca="1" si="226"/>
        <v/>
      </c>
      <c r="AB181" s="126" t="str">
        <f t="shared" ca="1" si="226"/>
        <v/>
      </c>
      <c r="AC181" s="126" t="str">
        <f t="shared" ca="1" si="226"/>
        <v/>
      </c>
      <c r="AD181" s="126" t="str">
        <f t="shared" ca="1" si="228"/>
        <v/>
      </c>
      <c r="AE181" s="126" t="str">
        <f t="shared" ca="1" si="228"/>
        <v/>
      </c>
      <c r="AF181" s="126" t="str">
        <f t="shared" ca="1" si="228"/>
        <v/>
      </c>
      <c r="AG181" s="126" t="str">
        <f t="shared" ca="1" si="228"/>
        <v/>
      </c>
      <c r="AH181" s="126" t="str">
        <f t="shared" ca="1" si="228"/>
        <v/>
      </c>
      <c r="AI181" s="126" t="str">
        <f t="shared" ca="1" si="228"/>
        <v/>
      </c>
      <c r="AJ181" s="126" t="str">
        <f t="shared" ca="1" si="228"/>
        <v/>
      </c>
      <c r="AK181" s="126" t="str">
        <f t="shared" ca="1" si="228"/>
        <v/>
      </c>
      <c r="AL181" s="126" t="str">
        <f t="shared" ca="1" si="228"/>
        <v/>
      </c>
      <c r="AM181" s="126" t="str">
        <f t="shared" ca="1" si="228"/>
        <v/>
      </c>
      <c r="AN181" s="126" t="str">
        <f t="shared" ca="1" si="228"/>
        <v/>
      </c>
      <c r="AO181" s="126" t="str">
        <f t="shared" ca="1" si="228"/>
        <v/>
      </c>
      <c r="AP181" s="126" t="str">
        <f t="shared" ca="1" si="228"/>
        <v/>
      </c>
      <c r="AQ181" s="126" t="str">
        <f t="shared" ca="1" si="228"/>
        <v/>
      </c>
      <c r="AR181" s="126" t="str">
        <f t="shared" ca="1" si="228"/>
        <v/>
      </c>
      <c r="AS181" s="126" t="str">
        <f t="shared" ca="1" si="228"/>
        <v/>
      </c>
      <c r="AT181" s="126" t="str">
        <f t="shared" ca="1" si="228"/>
        <v/>
      </c>
      <c r="AU181" s="126" t="str">
        <f t="shared" ca="1" si="228"/>
        <v/>
      </c>
      <c r="AV181" s="126" t="str">
        <f t="shared" ca="1" si="228"/>
        <v/>
      </c>
      <c r="AW181" s="126" t="str">
        <f t="shared" ca="1" si="228"/>
        <v/>
      </c>
      <c r="AX181" s="126" t="str">
        <f t="shared" ca="1" si="228"/>
        <v/>
      </c>
      <c r="AY181" s="126" t="str">
        <f t="shared" ca="1" si="228"/>
        <v/>
      </c>
      <c r="AZ181" s="126" t="str">
        <f t="shared" ca="1" si="228"/>
        <v/>
      </c>
      <c r="BA181" s="126" t="str">
        <f t="shared" ca="1" si="228"/>
        <v/>
      </c>
      <c r="BB181" s="126" t="str">
        <f t="shared" ca="1" si="228"/>
        <v/>
      </c>
      <c r="BC181" s="126" t="str">
        <f t="shared" si="228"/>
        <v/>
      </c>
      <c r="BD181" s="126" t="str">
        <f t="shared" si="228"/>
        <v/>
      </c>
      <c r="BE181" s="126" t="str">
        <f t="shared" si="228"/>
        <v/>
      </c>
      <c r="BF181" s="126" t="str">
        <f t="shared" si="228"/>
        <v/>
      </c>
      <c r="BG181" s="126" t="str">
        <f t="shared" si="228"/>
        <v/>
      </c>
      <c r="BH181" s="126" t="str">
        <f t="shared" si="228"/>
        <v/>
      </c>
      <c r="BI181" s="126" t="str">
        <f t="shared" si="228"/>
        <v/>
      </c>
      <c r="BJ181" s="126" t="str">
        <f t="shared" si="228"/>
        <v/>
      </c>
      <c r="BK181" s="126" t="str">
        <f t="shared" si="228"/>
        <v/>
      </c>
      <c r="BL181" s="126" t="str">
        <f t="shared" si="228"/>
        <v/>
      </c>
      <c r="BM181" s="126" t="str">
        <f t="shared" si="228"/>
        <v/>
      </c>
      <c r="BN181" s="126" t="str">
        <f t="shared" si="228"/>
        <v/>
      </c>
      <c r="BO181" s="126" t="str">
        <f t="shared" si="228"/>
        <v/>
      </c>
      <c r="BP181" s="126" t="str">
        <f t="shared" si="228"/>
        <v/>
      </c>
      <c r="BQ181" s="126" t="str">
        <f t="shared" si="228"/>
        <v/>
      </c>
      <c r="BR181" s="126" t="str">
        <f t="shared" si="228"/>
        <v/>
      </c>
      <c r="BS181" s="126" t="str">
        <f t="shared" si="228"/>
        <v/>
      </c>
      <c r="BT181" s="126" t="str">
        <f t="shared" si="228"/>
        <v/>
      </c>
      <c r="BU181" s="126" t="str">
        <f t="shared" si="228"/>
        <v/>
      </c>
      <c r="BV181" s="194"/>
      <c r="BW181" s="194"/>
      <c r="BX181" s="194"/>
      <c r="BZ181" s="116" t="s">
        <v>267</v>
      </c>
      <c r="CA181" s="118" t="s">
        <v>94</v>
      </c>
      <c r="CB181" s="113">
        <f t="shared" si="208"/>
        <v>41</v>
      </c>
      <c r="CC181" s="116">
        <f t="shared" ca="1" si="201"/>
        <v>0</v>
      </c>
      <c r="CD181" s="117">
        <f t="shared" ca="1" si="213"/>
        <v>0</v>
      </c>
      <c r="CE181" s="117">
        <f t="shared" ca="1" si="213"/>
        <v>0</v>
      </c>
      <c r="CF181" s="117">
        <f t="shared" ca="1" si="213"/>
        <v>0</v>
      </c>
      <c r="CG181" s="117">
        <f t="shared" ca="1" si="213"/>
        <v>0</v>
      </c>
      <c r="CH181" s="117">
        <f t="shared" ca="1" si="203"/>
        <v>0</v>
      </c>
      <c r="CI181" s="117">
        <f t="shared" ca="1" si="204"/>
        <v>0</v>
      </c>
      <c r="CJ181" s="127" cm="1">
        <f t="array" aca="1" ref="CJ181" ca="1">IFERROR(AVERAGE(IF(CD181:CG181&gt;1,CD181:CG181)),0)</f>
        <v>0</v>
      </c>
      <c r="CK181" s="127">
        <f ca="1">CJ181+(COUNTIFS($CJ$141:$CJ181,CJ181)-1)*0.00001</f>
        <v>5.0000000000000002E-5</v>
      </c>
      <c r="CL181" s="127">
        <f t="shared" ca="1" si="209"/>
        <v>1.9000000000000001E-4</v>
      </c>
      <c r="CM181" s="140">
        <f t="shared" ca="1" si="210"/>
        <v>0</v>
      </c>
      <c r="CN181" s="120">
        <f t="shared" ca="1" si="211"/>
        <v>0</v>
      </c>
      <c r="CO181" s="113"/>
      <c r="CP181" s="113"/>
      <c r="CQ181" s="113"/>
      <c r="CR181" s="115"/>
      <c r="CT181" s="117">
        <f ca="1">'ANVA-MDS Sin Fung.'!CI181+'ANVA-MDS Con Fung.'!CI181</f>
        <v>0</v>
      </c>
      <c r="CU181" s="115"/>
      <c r="CV181" s="115"/>
    </row>
    <row r="182" spans="1:100" ht="12.75" customHeight="1" x14ac:dyDescent="0.25">
      <c r="A182" s="212">
        <v>3</v>
      </c>
      <c r="J182" s="4"/>
      <c r="K182" s="101">
        <f t="shared" si="212"/>
        <v>42</v>
      </c>
      <c r="L182" s="125">
        <f t="shared" ca="1" si="205"/>
        <v>0</v>
      </c>
      <c r="M182" s="126">
        <f t="shared" ca="1" si="206"/>
        <v>1.8000000000000001E-4</v>
      </c>
      <c r="N182" s="126" t="str">
        <f t="shared" ca="1" si="226"/>
        <v/>
      </c>
      <c r="O182" s="126" t="str">
        <f t="shared" ca="1" si="226"/>
        <v/>
      </c>
      <c r="P182" s="126" t="str">
        <f t="shared" ca="1" si="226"/>
        <v/>
      </c>
      <c r="Q182" s="126" t="str">
        <f t="shared" ca="1" si="226"/>
        <v/>
      </c>
      <c r="R182" s="126" t="str">
        <f t="shared" ca="1" si="226"/>
        <v/>
      </c>
      <c r="S182" s="126" t="str">
        <f t="shared" ca="1" si="226"/>
        <v/>
      </c>
      <c r="T182" s="126" t="str">
        <f t="shared" ca="1" si="226"/>
        <v/>
      </c>
      <c r="U182" s="126" t="str">
        <f t="shared" ca="1" si="226"/>
        <v/>
      </c>
      <c r="V182" s="126" t="str">
        <f t="shared" ca="1" si="226"/>
        <v/>
      </c>
      <c r="W182" s="126" t="str">
        <f t="shared" ca="1" si="226"/>
        <v/>
      </c>
      <c r="X182" s="126" t="str">
        <f t="shared" ca="1" si="226"/>
        <v/>
      </c>
      <c r="Y182" s="126" t="str">
        <f t="shared" ca="1" si="226"/>
        <v/>
      </c>
      <c r="Z182" s="126" t="str">
        <f t="shared" ca="1" si="226"/>
        <v/>
      </c>
      <c r="AA182" s="126" t="str">
        <f t="shared" ca="1" si="226"/>
        <v/>
      </c>
      <c r="AB182" s="126" t="str">
        <f t="shared" ca="1" si="226"/>
        <v/>
      </c>
      <c r="AC182" s="126" t="str">
        <f t="shared" ca="1" si="226"/>
        <v/>
      </c>
      <c r="AD182" s="126" t="str">
        <f t="shared" ca="1" si="228"/>
        <v/>
      </c>
      <c r="AE182" s="126" t="str">
        <f t="shared" ca="1" si="228"/>
        <v/>
      </c>
      <c r="AF182" s="126" t="str">
        <f t="shared" ca="1" si="228"/>
        <v/>
      </c>
      <c r="AG182" s="126" t="str">
        <f t="shared" ca="1" si="228"/>
        <v/>
      </c>
      <c r="AH182" s="126" t="str">
        <f t="shared" ca="1" si="228"/>
        <v/>
      </c>
      <c r="AI182" s="126" t="str">
        <f t="shared" ca="1" si="228"/>
        <v/>
      </c>
      <c r="AJ182" s="126" t="str">
        <f t="shared" ca="1" si="228"/>
        <v/>
      </c>
      <c r="AK182" s="126" t="str">
        <f t="shared" ca="1" si="228"/>
        <v/>
      </c>
      <c r="AL182" s="126" t="str">
        <f t="shared" ca="1" si="228"/>
        <v/>
      </c>
      <c r="AM182" s="126" t="str">
        <f t="shared" ca="1" si="228"/>
        <v/>
      </c>
      <c r="AN182" s="126" t="str">
        <f t="shared" ca="1" si="228"/>
        <v/>
      </c>
      <c r="AO182" s="126" t="str">
        <f t="shared" ca="1" si="228"/>
        <v/>
      </c>
      <c r="AP182" s="126" t="str">
        <f t="shared" ca="1" si="228"/>
        <v/>
      </c>
      <c r="AQ182" s="126" t="str">
        <f t="shared" ca="1" si="228"/>
        <v/>
      </c>
      <c r="AR182" s="126" t="str">
        <f t="shared" ca="1" si="228"/>
        <v/>
      </c>
      <c r="AS182" s="126" t="str">
        <f t="shared" ca="1" si="228"/>
        <v/>
      </c>
      <c r="AT182" s="126" t="str">
        <f t="shared" ca="1" si="228"/>
        <v/>
      </c>
      <c r="AU182" s="126" t="str">
        <f t="shared" ca="1" si="228"/>
        <v/>
      </c>
      <c r="AV182" s="126" t="str">
        <f t="shared" ca="1" si="228"/>
        <v/>
      </c>
      <c r="AW182" s="126" t="str">
        <f t="shared" ca="1" si="228"/>
        <v/>
      </c>
      <c r="AX182" s="126" t="str">
        <f t="shared" ca="1" si="228"/>
        <v/>
      </c>
      <c r="AY182" s="126" t="str">
        <f t="shared" ca="1" si="228"/>
        <v/>
      </c>
      <c r="AZ182" s="126" t="str">
        <f t="shared" ca="1" si="228"/>
        <v/>
      </c>
      <c r="BA182" s="126" t="str">
        <f t="shared" ca="1" si="228"/>
        <v/>
      </c>
      <c r="BB182" s="126" t="str">
        <f t="shared" ca="1" si="228"/>
        <v/>
      </c>
      <c r="BC182" s="126" t="str">
        <f t="shared" ca="1" si="228"/>
        <v/>
      </c>
      <c r="BD182" s="126" t="str">
        <f t="shared" si="228"/>
        <v/>
      </c>
      <c r="BE182" s="126" t="str">
        <f t="shared" si="228"/>
        <v/>
      </c>
      <c r="BF182" s="126" t="str">
        <f t="shared" si="228"/>
        <v/>
      </c>
      <c r="BG182" s="126" t="str">
        <f t="shared" si="228"/>
        <v/>
      </c>
      <c r="BH182" s="126" t="str">
        <f t="shared" si="228"/>
        <v/>
      </c>
      <c r="BI182" s="126" t="str">
        <f t="shared" si="228"/>
        <v/>
      </c>
      <c r="BJ182" s="126" t="str">
        <f t="shared" si="228"/>
        <v/>
      </c>
      <c r="BK182" s="126" t="str">
        <f t="shared" si="228"/>
        <v/>
      </c>
      <c r="BL182" s="126" t="str">
        <f t="shared" si="228"/>
        <v/>
      </c>
      <c r="BM182" s="126" t="str">
        <f t="shared" si="228"/>
        <v/>
      </c>
      <c r="BN182" s="126" t="str">
        <f t="shared" si="228"/>
        <v/>
      </c>
      <c r="BO182" s="126" t="str">
        <f t="shared" si="228"/>
        <v/>
      </c>
      <c r="BP182" s="126" t="str">
        <f t="shared" si="228"/>
        <v/>
      </c>
      <c r="BQ182" s="126" t="str">
        <f t="shared" si="228"/>
        <v/>
      </c>
      <c r="BR182" s="126" t="str">
        <f t="shared" si="228"/>
        <v/>
      </c>
      <c r="BS182" s="126" t="str">
        <f t="shared" si="228"/>
        <v/>
      </c>
      <c r="BT182" s="126" t="str">
        <f t="shared" si="228"/>
        <v/>
      </c>
      <c r="BU182" s="126" t="str">
        <f t="shared" si="228"/>
        <v/>
      </c>
      <c r="BV182" s="194"/>
      <c r="BW182" s="194"/>
      <c r="BX182" s="194"/>
      <c r="BZ182" s="116" t="s">
        <v>267</v>
      </c>
      <c r="CA182" s="118" t="s">
        <v>94</v>
      </c>
      <c r="CB182" s="113">
        <f t="shared" si="208"/>
        <v>42</v>
      </c>
      <c r="CC182" s="116">
        <f t="shared" ca="1" si="201"/>
        <v>0</v>
      </c>
      <c r="CD182" s="117">
        <f t="shared" ref="CD182:CG200" ca="1" si="229">IFERROR(INDEX(INDIRECT($CA182),$CB182,CD$6),0)</f>
        <v>0</v>
      </c>
      <c r="CE182" s="117">
        <f t="shared" ca="1" si="229"/>
        <v>0</v>
      </c>
      <c r="CF182" s="117">
        <f t="shared" ca="1" si="229"/>
        <v>0</v>
      </c>
      <c r="CG182" s="117">
        <f t="shared" ca="1" si="229"/>
        <v>0</v>
      </c>
      <c r="CH182" s="117">
        <f t="shared" ca="1" si="203"/>
        <v>0</v>
      </c>
      <c r="CI182" s="117">
        <f t="shared" ca="1" si="204"/>
        <v>0</v>
      </c>
      <c r="CJ182" s="127" cm="1">
        <f t="array" aca="1" ref="CJ182" ca="1">IFERROR(AVERAGE(IF(CD182:CG182&gt;1,CD182:CG182)),0)</f>
        <v>0</v>
      </c>
      <c r="CK182" s="127">
        <f ca="1">CJ182+(COUNTIFS($CJ$141:$CJ182,CJ182)-1)*0.00001</f>
        <v>6.0000000000000008E-5</v>
      </c>
      <c r="CL182" s="127">
        <f t="shared" ca="1" si="209"/>
        <v>1.8000000000000001E-4</v>
      </c>
      <c r="CM182" s="140">
        <f t="shared" ca="1" si="210"/>
        <v>0</v>
      </c>
      <c r="CN182" s="120">
        <f t="shared" ca="1" si="211"/>
        <v>0</v>
      </c>
      <c r="CO182" s="113"/>
      <c r="CP182" s="113"/>
      <c r="CQ182" s="113"/>
      <c r="CR182" s="115"/>
      <c r="CT182" s="117">
        <f ca="1">'ANVA-MDS Sin Fung.'!CI182+'ANVA-MDS Con Fung.'!CI182</f>
        <v>0</v>
      </c>
      <c r="CU182" s="115"/>
      <c r="CV182" s="115"/>
    </row>
    <row r="183" spans="1:100" ht="12.75" customHeight="1" x14ac:dyDescent="0.25">
      <c r="A183" s="212">
        <v>3</v>
      </c>
      <c r="J183" s="4"/>
      <c r="K183" s="101">
        <f t="shared" si="212"/>
        <v>43</v>
      </c>
      <c r="L183" s="125">
        <f t="shared" ca="1" si="205"/>
        <v>0</v>
      </c>
      <c r="M183" s="126">
        <f t="shared" ca="1" si="206"/>
        <v>1.7000000000000001E-4</v>
      </c>
      <c r="N183" s="126" t="str">
        <f t="shared" ca="1" si="226"/>
        <v/>
      </c>
      <c r="O183" s="126" t="str">
        <f t="shared" ca="1" si="226"/>
        <v/>
      </c>
      <c r="P183" s="126" t="str">
        <f t="shared" ca="1" si="226"/>
        <v/>
      </c>
      <c r="Q183" s="126" t="str">
        <f t="shared" ca="1" si="226"/>
        <v/>
      </c>
      <c r="R183" s="126" t="str">
        <f t="shared" ca="1" si="226"/>
        <v/>
      </c>
      <c r="S183" s="126" t="str">
        <f t="shared" ca="1" si="226"/>
        <v/>
      </c>
      <c r="T183" s="126" t="str">
        <f t="shared" ca="1" si="226"/>
        <v/>
      </c>
      <c r="U183" s="126" t="str">
        <f t="shared" ca="1" si="226"/>
        <v/>
      </c>
      <c r="V183" s="126" t="str">
        <f t="shared" ca="1" si="226"/>
        <v/>
      </c>
      <c r="W183" s="126" t="str">
        <f t="shared" ca="1" si="226"/>
        <v/>
      </c>
      <c r="X183" s="126" t="str">
        <f t="shared" ca="1" si="226"/>
        <v/>
      </c>
      <c r="Y183" s="126" t="str">
        <f t="shared" ca="1" si="226"/>
        <v/>
      </c>
      <c r="Z183" s="126" t="str">
        <f t="shared" ca="1" si="226"/>
        <v/>
      </c>
      <c r="AA183" s="126" t="str">
        <f t="shared" ca="1" si="226"/>
        <v/>
      </c>
      <c r="AB183" s="126" t="str">
        <f t="shared" ca="1" si="226"/>
        <v/>
      </c>
      <c r="AC183" s="126" t="str">
        <f t="shared" ca="1" si="226"/>
        <v/>
      </c>
      <c r="AD183" s="126" t="str">
        <f t="shared" ca="1" si="228"/>
        <v/>
      </c>
      <c r="AE183" s="126" t="str">
        <f t="shared" ca="1" si="228"/>
        <v/>
      </c>
      <c r="AF183" s="126" t="str">
        <f t="shared" ca="1" si="228"/>
        <v/>
      </c>
      <c r="AG183" s="126" t="str">
        <f t="shared" ca="1" si="228"/>
        <v/>
      </c>
      <c r="AH183" s="126" t="str">
        <f t="shared" ca="1" si="228"/>
        <v/>
      </c>
      <c r="AI183" s="126" t="str">
        <f t="shared" ca="1" si="228"/>
        <v/>
      </c>
      <c r="AJ183" s="126" t="str">
        <f t="shared" ca="1" si="228"/>
        <v/>
      </c>
      <c r="AK183" s="126" t="str">
        <f t="shared" ca="1" si="228"/>
        <v/>
      </c>
      <c r="AL183" s="126" t="str">
        <f t="shared" ca="1" si="228"/>
        <v/>
      </c>
      <c r="AM183" s="126" t="str">
        <f t="shared" ca="1" si="228"/>
        <v/>
      </c>
      <c r="AN183" s="126" t="str">
        <f t="shared" ca="1" si="228"/>
        <v/>
      </c>
      <c r="AO183" s="126" t="str">
        <f t="shared" ca="1" si="228"/>
        <v/>
      </c>
      <c r="AP183" s="126" t="str">
        <f t="shared" ca="1" si="228"/>
        <v/>
      </c>
      <c r="AQ183" s="126" t="str">
        <f t="shared" ca="1" si="228"/>
        <v/>
      </c>
      <c r="AR183" s="126" t="str">
        <f t="shared" ca="1" si="228"/>
        <v/>
      </c>
      <c r="AS183" s="126" t="str">
        <f t="shared" ca="1" si="228"/>
        <v/>
      </c>
      <c r="AT183" s="126" t="str">
        <f t="shared" ca="1" si="228"/>
        <v/>
      </c>
      <c r="AU183" s="126" t="str">
        <f t="shared" ca="1" si="228"/>
        <v/>
      </c>
      <c r="AV183" s="126" t="str">
        <f t="shared" ca="1" si="228"/>
        <v/>
      </c>
      <c r="AW183" s="126" t="str">
        <f t="shared" ca="1" si="228"/>
        <v/>
      </c>
      <c r="AX183" s="126" t="str">
        <f t="shared" ca="1" si="228"/>
        <v/>
      </c>
      <c r="AY183" s="126" t="str">
        <f t="shared" ca="1" si="228"/>
        <v/>
      </c>
      <c r="AZ183" s="126" t="str">
        <f t="shared" ca="1" si="228"/>
        <v/>
      </c>
      <c r="BA183" s="126" t="str">
        <f t="shared" ca="1" si="228"/>
        <v/>
      </c>
      <c r="BB183" s="126" t="str">
        <f t="shared" ca="1" si="228"/>
        <v/>
      </c>
      <c r="BC183" s="126" t="str">
        <f t="shared" ca="1" si="228"/>
        <v/>
      </c>
      <c r="BD183" s="126" t="str">
        <f t="shared" ca="1" si="228"/>
        <v/>
      </c>
      <c r="BE183" s="126" t="str">
        <f t="shared" si="228"/>
        <v/>
      </c>
      <c r="BF183" s="126" t="str">
        <f t="shared" si="228"/>
        <v/>
      </c>
      <c r="BG183" s="126" t="str">
        <f t="shared" si="228"/>
        <v/>
      </c>
      <c r="BH183" s="126" t="str">
        <f t="shared" si="228"/>
        <v/>
      </c>
      <c r="BI183" s="126" t="str">
        <f t="shared" si="228"/>
        <v/>
      </c>
      <c r="BJ183" s="126" t="str">
        <f t="shared" si="228"/>
        <v/>
      </c>
      <c r="BK183" s="126" t="str">
        <f t="shared" si="228"/>
        <v/>
      </c>
      <c r="BL183" s="126" t="str">
        <f t="shared" si="228"/>
        <v/>
      </c>
      <c r="BM183" s="126" t="str">
        <f t="shared" si="228"/>
        <v/>
      </c>
      <c r="BN183" s="126" t="str">
        <f t="shared" si="228"/>
        <v/>
      </c>
      <c r="BO183" s="126" t="str">
        <f t="shared" si="228"/>
        <v/>
      </c>
      <c r="BP183" s="126" t="str">
        <f t="shared" si="228"/>
        <v/>
      </c>
      <c r="BQ183" s="126" t="str">
        <f t="shared" si="228"/>
        <v/>
      </c>
      <c r="BR183" s="126" t="str">
        <f t="shared" si="228"/>
        <v/>
      </c>
      <c r="BS183" s="126" t="str">
        <f t="shared" si="228"/>
        <v/>
      </c>
      <c r="BT183" s="126" t="str">
        <f t="shared" si="228"/>
        <v/>
      </c>
      <c r="BU183" s="126" t="str">
        <f t="shared" si="228"/>
        <v/>
      </c>
      <c r="BV183" s="194"/>
      <c r="BW183" s="194"/>
      <c r="BX183" s="194"/>
      <c r="BZ183" s="116" t="s">
        <v>267</v>
      </c>
      <c r="CA183" s="118" t="s">
        <v>94</v>
      </c>
      <c r="CB183" s="113">
        <f t="shared" si="208"/>
        <v>43</v>
      </c>
      <c r="CC183" s="116">
        <f t="shared" ca="1" si="201"/>
        <v>0</v>
      </c>
      <c r="CD183" s="117">
        <f t="shared" ca="1" si="229"/>
        <v>0</v>
      </c>
      <c r="CE183" s="117">
        <f t="shared" ca="1" si="229"/>
        <v>0</v>
      </c>
      <c r="CF183" s="117">
        <f t="shared" ca="1" si="229"/>
        <v>0</v>
      </c>
      <c r="CG183" s="117">
        <f t="shared" ca="1" si="229"/>
        <v>0</v>
      </c>
      <c r="CH183" s="117">
        <f t="shared" ca="1" si="203"/>
        <v>0</v>
      </c>
      <c r="CI183" s="117">
        <f t="shared" ca="1" si="204"/>
        <v>0</v>
      </c>
      <c r="CJ183" s="127" cm="1">
        <f t="array" aca="1" ref="CJ183" ca="1">IFERROR(AVERAGE(IF(CD183:CG183&gt;1,CD183:CG183)),0)</f>
        <v>0</v>
      </c>
      <c r="CK183" s="127">
        <f ca="1">CJ183+(COUNTIFS($CJ$141:$CJ183,CJ183)-1)*0.00001</f>
        <v>7.0000000000000007E-5</v>
      </c>
      <c r="CL183" s="127">
        <f t="shared" ca="1" si="209"/>
        <v>1.7000000000000001E-4</v>
      </c>
      <c r="CM183" s="140">
        <f t="shared" ca="1" si="210"/>
        <v>0</v>
      </c>
      <c r="CN183" s="120">
        <f t="shared" ca="1" si="211"/>
        <v>0</v>
      </c>
      <c r="CO183" s="113"/>
      <c r="CP183" s="113"/>
      <c r="CQ183" s="113"/>
      <c r="CR183" s="115"/>
      <c r="CT183" s="117">
        <f ca="1">'ANVA-MDS Sin Fung.'!CI183+'ANVA-MDS Con Fung.'!CI183</f>
        <v>0</v>
      </c>
      <c r="CU183" s="115"/>
      <c r="CV183" s="115"/>
    </row>
    <row r="184" spans="1:100" ht="12.75" customHeight="1" x14ac:dyDescent="0.25">
      <c r="A184" s="212">
        <v>3</v>
      </c>
      <c r="J184" s="4"/>
      <c r="K184" s="101">
        <f t="shared" si="212"/>
        <v>44</v>
      </c>
      <c r="L184" s="125">
        <f t="shared" ca="1" si="205"/>
        <v>0</v>
      </c>
      <c r="M184" s="126">
        <f t="shared" ca="1" si="206"/>
        <v>1.6000000000000001E-4</v>
      </c>
      <c r="N184" s="126" t="str">
        <f t="shared" ca="1" si="226"/>
        <v/>
      </c>
      <c r="O184" s="126" t="str">
        <f t="shared" ca="1" si="226"/>
        <v/>
      </c>
      <c r="P184" s="126" t="str">
        <f t="shared" ca="1" si="226"/>
        <v/>
      </c>
      <c r="Q184" s="126" t="str">
        <f t="shared" ca="1" si="226"/>
        <v/>
      </c>
      <c r="R184" s="126" t="str">
        <f t="shared" ca="1" si="226"/>
        <v/>
      </c>
      <c r="S184" s="126" t="str">
        <f t="shared" ca="1" si="226"/>
        <v/>
      </c>
      <c r="T184" s="126" t="str">
        <f t="shared" ca="1" si="226"/>
        <v/>
      </c>
      <c r="U184" s="126" t="str">
        <f t="shared" ca="1" si="226"/>
        <v/>
      </c>
      <c r="V184" s="126" t="str">
        <f t="shared" ca="1" si="226"/>
        <v/>
      </c>
      <c r="W184" s="126" t="str">
        <f t="shared" ca="1" si="226"/>
        <v/>
      </c>
      <c r="X184" s="126" t="str">
        <f t="shared" ca="1" si="226"/>
        <v/>
      </c>
      <c r="Y184" s="126" t="str">
        <f t="shared" ca="1" si="226"/>
        <v/>
      </c>
      <c r="Z184" s="126" t="str">
        <f t="shared" ca="1" si="226"/>
        <v/>
      </c>
      <c r="AA184" s="126" t="str">
        <f t="shared" ca="1" si="226"/>
        <v/>
      </c>
      <c r="AB184" s="126" t="str">
        <f t="shared" ca="1" si="226"/>
        <v/>
      </c>
      <c r="AC184" s="126" t="str">
        <f t="shared" ca="1" si="226"/>
        <v/>
      </c>
      <c r="AD184" s="126" t="str">
        <f t="shared" ca="1" si="228"/>
        <v/>
      </c>
      <c r="AE184" s="126" t="str">
        <f t="shared" ca="1" si="228"/>
        <v/>
      </c>
      <c r="AF184" s="126" t="str">
        <f t="shared" ca="1" si="228"/>
        <v/>
      </c>
      <c r="AG184" s="126" t="str">
        <f t="shared" ca="1" si="228"/>
        <v/>
      </c>
      <c r="AH184" s="126" t="str">
        <f t="shared" ca="1" si="228"/>
        <v/>
      </c>
      <c r="AI184" s="126" t="str">
        <f t="shared" ca="1" si="228"/>
        <v/>
      </c>
      <c r="AJ184" s="126" t="str">
        <f t="shared" ca="1" si="228"/>
        <v/>
      </c>
      <c r="AK184" s="126" t="str">
        <f t="shared" ca="1" si="228"/>
        <v/>
      </c>
      <c r="AL184" s="126" t="str">
        <f t="shared" ca="1" si="228"/>
        <v/>
      </c>
      <c r="AM184" s="126" t="str">
        <f t="shared" ca="1" si="228"/>
        <v/>
      </c>
      <c r="AN184" s="126" t="str">
        <f t="shared" ca="1" si="228"/>
        <v/>
      </c>
      <c r="AO184" s="126" t="str">
        <f t="shared" ca="1" si="228"/>
        <v/>
      </c>
      <c r="AP184" s="126" t="str">
        <f t="shared" ca="1" si="228"/>
        <v/>
      </c>
      <c r="AQ184" s="126" t="str">
        <f t="shared" ca="1" si="228"/>
        <v/>
      </c>
      <c r="AR184" s="126" t="str">
        <f t="shared" ca="1" si="228"/>
        <v/>
      </c>
      <c r="AS184" s="126" t="str">
        <f t="shared" ca="1" si="228"/>
        <v/>
      </c>
      <c r="AT184" s="126" t="str">
        <f t="shared" ca="1" si="228"/>
        <v/>
      </c>
      <c r="AU184" s="126" t="str">
        <f t="shared" ca="1" si="228"/>
        <v/>
      </c>
      <c r="AV184" s="126" t="str">
        <f t="shared" ca="1" si="228"/>
        <v/>
      </c>
      <c r="AW184" s="126" t="str">
        <f t="shared" ca="1" si="228"/>
        <v/>
      </c>
      <c r="AX184" s="126" t="str">
        <f t="shared" ca="1" si="228"/>
        <v/>
      </c>
      <c r="AY184" s="126" t="str">
        <f t="shared" ca="1" si="228"/>
        <v/>
      </c>
      <c r="AZ184" s="126" t="str">
        <f t="shared" ca="1" si="228"/>
        <v/>
      </c>
      <c r="BA184" s="126" t="str">
        <f t="shared" ca="1" si="228"/>
        <v/>
      </c>
      <c r="BB184" s="126" t="str">
        <f t="shared" ca="1" si="228"/>
        <v/>
      </c>
      <c r="BC184" s="126" t="str">
        <f t="shared" ca="1" si="228"/>
        <v/>
      </c>
      <c r="BD184" s="126" t="str">
        <f t="shared" ca="1" si="228"/>
        <v/>
      </c>
      <c r="BE184" s="126" t="str">
        <f t="shared" ca="1" si="228"/>
        <v/>
      </c>
      <c r="BF184" s="126" t="str">
        <f t="shared" si="228"/>
        <v/>
      </c>
      <c r="BG184" s="126" t="str">
        <f t="shared" si="228"/>
        <v/>
      </c>
      <c r="BH184" s="126" t="str">
        <f t="shared" si="228"/>
        <v/>
      </c>
      <c r="BI184" s="126" t="str">
        <f t="shared" si="228"/>
        <v/>
      </c>
      <c r="BJ184" s="126" t="str">
        <f t="shared" si="228"/>
        <v/>
      </c>
      <c r="BK184" s="126" t="str">
        <f t="shared" si="228"/>
        <v/>
      </c>
      <c r="BL184" s="126" t="str">
        <f t="shared" si="228"/>
        <v/>
      </c>
      <c r="BM184" s="126" t="str">
        <f t="shared" ref="BM184:BU184" si="230">IF(BM$5&gt;$K184,"",IF($L184=0,"",IF($G$9&gt;$H$9,"ns",IF(ABS($M184-INDEX($CL$141:$CL$200,BM$5,1))&gt;$B$159,"s","ns"))))</f>
        <v/>
      </c>
      <c r="BN184" s="126" t="str">
        <f t="shared" si="230"/>
        <v/>
      </c>
      <c r="BO184" s="126" t="str">
        <f t="shared" si="230"/>
        <v/>
      </c>
      <c r="BP184" s="126" t="str">
        <f t="shared" si="230"/>
        <v/>
      </c>
      <c r="BQ184" s="126" t="str">
        <f t="shared" si="230"/>
        <v/>
      </c>
      <c r="BR184" s="126" t="str">
        <f t="shared" si="230"/>
        <v/>
      </c>
      <c r="BS184" s="126" t="str">
        <f t="shared" si="230"/>
        <v/>
      </c>
      <c r="BT184" s="126" t="str">
        <f t="shared" si="230"/>
        <v/>
      </c>
      <c r="BU184" s="126" t="str">
        <f t="shared" si="230"/>
        <v/>
      </c>
      <c r="BV184" s="194"/>
      <c r="BW184" s="194"/>
      <c r="BX184" s="194"/>
      <c r="BZ184" s="116" t="s">
        <v>267</v>
      </c>
      <c r="CA184" s="118" t="s">
        <v>94</v>
      </c>
      <c r="CB184" s="113">
        <f t="shared" si="208"/>
        <v>44</v>
      </c>
      <c r="CC184" s="116">
        <f t="shared" ca="1" si="201"/>
        <v>0</v>
      </c>
      <c r="CD184" s="117">
        <f t="shared" ca="1" si="229"/>
        <v>0</v>
      </c>
      <c r="CE184" s="117">
        <f t="shared" ca="1" si="229"/>
        <v>0</v>
      </c>
      <c r="CF184" s="117">
        <f t="shared" ca="1" si="229"/>
        <v>0</v>
      </c>
      <c r="CG184" s="117">
        <f t="shared" ca="1" si="229"/>
        <v>0</v>
      </c>
      <c r="CH184" s="117">
        <f t="shared" ca="1" si="203"/>
        <v>0</v>
      </c>
      <c r="CI184" s="117">
        <f t="shared" ca="1" si="204"/>
        <v>0</v>
      </c>
      <c r="CJ184" s="127" cm="1">
        <f t="array" aca="1" ref="CJ184" ca="1">IFERROR(AVERAGE(IF(CD184:CG184&gt;1,CD184:CG184)),0)</f>
        <v>0</v>
      </c>
      <c r="CK184" s="127">
        <f ca="1">CJ184+(COUNTIFS($CJ$141:$CJ184,CJ184)-1)*0.00001</f>
        <v>8.0000000000000007E-5</v>
      </c>
      <c r="CL184" s="127">
        <f t="shared" ca="1" si="209"/>
        <v>1.6000000000000001E-4</v>
      </c>
      <c r="CM184" s="140">
        <f t="shared" ca="1" si="210"/>
        <v>0</v>
      </c>
      <c r="CN184" s="120">
        <f t="shared" ca="1" si="211"/>
        <v>0</v>
      </c>
      <c r="CO184" s="113"/>
      <c r="CP184" s="113"/>
      <c r="CQ184" s="113"/>
      <c r="CR184" s="115"/>
      <c r="CT184" s="117">
        <f ca="1">'ANVA-MDS Sin Fung.'!CI184+'ANVA-MDS Con Fung.'!CI184</f>
        <v>0</v>
      </c>
      <c r="CU184" s="115"/>
      <c r="CV184" s="115"/>
    </row>
    <row r="185" spans="1:100" ht="12.75" customHeight="1" x14ac:dyDescent="0.25">
      <c r="A185" s="212">
        <v>3</v>
      </c>
      <c r="J185" s="4"/>
      <c r="K185" s="101">
        <f t="shared" si="212"/>
        <v>45</v>
      </c>
      <c r="L185" s="125">
        <f t="shared" ca="1" si="205"/>
        <v>0</v>
      </c>
      <c r="M185" s="126">
        <f t="shared" ca="1" si="206"/>
        <v>1.5000000000000001E-4</v>
      </c>
      <c r="N185" s="126" t="str">
        <f t="shared" ca="1" si="226"/>
        <v/>
      </c>
      <c r="O185" s="126" t="str">
        <f t="shared" ca="1" si="226"/>
        <v/>
      </c>
      <c r="P185" s="126" t="str">
        <f t="shared" ca="1" si="226"/>
        <v/>
      </c>
      <c r="Q185" s="126" t="str">
        <f t="shared" ca="1" si="226"/>
        <v/>
      </c>
      <c r="R185" s="126" t="str">
        <f t="shared" ca="1" si="226"/>
        <v/>
      </c>
      <c r="S185" s="126" t="str">
        <f t="shared" ca="1" si="226"/>
        <v/>
      </c>
      <c r="T185" s="126" t="str">
        <f t="shared" ca="1" si="226"/>
        <v/>
      </c>
      <c r="U185" s="126" t="str">
        <f t="shared" ca="1" si="226"/>
        <v/>
      </c>
      <c r="V185" s="126" t="str">
        <f t="shared" ca="1" si="226"/>
        <v/>
      </c>
      <c r="W185" s="126" t="str">
        <f t="shared" ca="1" si="226"/>
        <v/>
      </c>
      <c r="X185" s="126" t="str">
        <f t="shared" ca="1" si="226"/>
        <v/>
      </c>
      <c r="Y185" s="126" t="str">
        <f t="shared" ca="1" si="226"/>
        <v/>
      </c>
      <c r="Z185" s="126" t="str">
        <f t="shared" ca="1" si="226"/>
        <v/>
      </c>
      <c r="AA185" s="126" t="str">
        <f t="shared" ca="1" si="226"/>
        <v/>
      </c>
      <c r="AB185" s="126" t="str">
        <f t="shared" ca="1" si="226"/>
        <v/>
      </c>
      <c r="AC185" s="126" t="str">
        <f t="shared" ca="1" si="226"/>
        <v/>
      </c>
      <c r="AD185" s="126" t="str">
        <f t="shared" ref="AD185:BU188" ca="1" si="231">IF(AD$5&gt;$K185,"",IF($L185=0,"",IF($G$9&gt;$H$9,"ns",IF(ABS($M185-INDEX($CL$141:$CL$200,AD$5,1))&gt;$B$159,"s","ns"))))</f>
        <v/>
      </c>
      <c r="AE185" s="126" t="str">
        <f t="shared" ca="1" si="231"/>
        <v/>
      </c>
      <c r="AF185" s="126" t="str">
        <f t="shared" ca="1" si="231"/>
        <v/>
      </c>
      <c r="AG185" s="126" t="str">
        <f t="shared" ca="1" si="231"/>
        <v/>
      </c>
      <c r="AH185" s="126" t="str">
        <f t="shared" ca="1" si="231"/>
        <v/>
      </c>
      <c r="AI185" s="126" t="str">
        <f t="shared" ca="1" si="231"/>
        <v/>
      </c>
      <c r="AJ185" s="126" t="str">
        <f t="shared" ca="1" si="231"/>
        <v/>
      </c>
      <c r="AK185" s="126" t="str">
        <f t="shared" ca="1" si="231"/>
        <v/>
      </c>
      <c r="AL185" s="126" t="str">
        <f t="shared" ca="1" si="231"/>
        <v/>
      </c>
      <c r="AM185" s="126" t="str">
        <f t="shared" ca="1" si="231"/>
        <v/>
      </c>
      <c r="AN185" s="126" t="str">
        <f t="shared" ca="1" si="231"/>
        <v/>
      </c>
      <c r="AO185" s="126" t="str">
        <f t="shared" ca="1" si="231"/>
        <v/>
      </c>
      <c r="AP185" s="126" t="str">
        <f t="shared" ca="1" si="231"/>
        <v/>
      </c>
      <c r="AQ185" s="126" t="str">
        <f t="shared" ca="1" si="231"/>
        <v/>
      </c>
      <c r="AR185" s="126" t="str">
        <f t="shared" ca="1" si="231"/>
        <v/>
      </c>
      <c r="AS185" s="126" t="str">
        <f t="shared" ca="1" si="231"/>
        <v/>
      </c>
      <c r="AT185" s="126" t="str">
        <f t="shared" ca="1" si="231"/>
        <v/>
      </c>
      <c r="AU185" s="126" t="str">
        <f t="shared" ca="1" si="231"/>
        <v/>
      </c>
      <c r="AV185" s="126" t="str">
        <f t="shared" ca="1" si="231"/>
        <v/>
      </c>
      <c r="AW185" s="126" t="str">
        <f t="shared" ca="1" si="231"/>
        <v/>
      </c>
      <c r="AX185" s="126" t="str">
        <f t="shared" ca="1" si="231"/>
        <v/>
      </c>
      <c r="AY185" s="126" t="str">
        <f t="shared" ca="1" si="231"/>
        <v/>
      </c>
      <c r="AZ185" s="126" t="str">
        <f t="shared" ca="1" si="231"/>
        <v/>
      </c>
      <c r="BA185" s="126" t="str">
        <f t="shared" ca="1" si="231"/>
        <v/>
      </c>
      <c r="BB185" s="126" t="str">
        <f t="shared" ca="1" si="231"/>
        <v/>
      </c>
      <c r="BC185" s="126" t="str">
        <f t="shared" ca="1" si="231"/>
        <v/>
      </c>
      <c r="BD185" s="126" t="str">
        <f t="shared" ca="1" si="231"/>
        <v/>
      </c>
      <c r="BE185" s="126" t="str">
        <f t="shared" ca="1" si="231"/>
        <v/>
      </c>
      <c r="BF185" s="126" t="str">
        <f t="shared" ca="1" si="231"/>
        <v/>
      </c>
      <c r="BG185" s="126" t="str">
        <f t="shared" si="231"/>
        <v/>
      </c>
      <c r="BH185" s="126" t="str">
        <f t="shared" si="231"/>
        <v/>
      </c>
      <c r="BI185" s="126" t="str">
        <f t="shared" si="231"/>
        <v/>
      </c>
      <c r="BJ185" s="126" t="str">
        <f t="shared" si="231"/>
        <v/>
      </c>
      <c r="BK185" s="126" t="str">
        <f t="shared" si="231"/>
        <v/>
      </c>
      <c r="BL185" s="126" t="str">
        <f t="shared" si="231"/>
        <v/>
      </c>
      <c r="BM185" s="126" t="str">
        <f t="shared" si="231"/>
        <v/>
      </c>
      <c r="BN185" s="126" t="str">
        <f t="shared" si="231"/>
        <v/>
      </c>
      <c r="BO185" s="126" t="str">
        <f t="shared" si="231"/>
        <v/>
      </c>
      <c r="BP185" s="126" t="str">
        <f t="shared" si="231"/>
        <v/>
      </c>
      <c r="BQ185" s="126" t="str">
        <f t="shared" si="231"/>
        <v/>
      </c>
      <c r="BR185" s="126" t="str">
        <f t="shared" si="231"/>
        <v/>
      </c>
      <c r="BS185" s="126" t="str">
        <f t="shared" si="231"/>
        <v/>
      </c>
      <c r="BT185" s="126" t="str">
        <f t="shared" si="231"/>
        <v/>
      </c>
      <c r="BU185" s="126" t="str">
        <f t="shared" si="231"/>
        <v/>
      </c>
      <c r="BV185" s="194"/>
      <c r="BW185" s="194"/>
      <c r="BX185" s="194"/>
      <c r="BZ185" s="116" t="s">
        <v>267</v>
      </c>
      <c r="CA185" s="118" t="s">
        <v>94</v>
      </c>
      <c r="CB185" s="113">
        <f t="shared" si="208"/>
        <v>45</v>
      </c>
      <c r="CC185" s="116">
        <f t="shared" ca="1" si="201"/>
        <v>0</v>
      </c>
      <c r="CD185" s="117">
        <f t="shared" ca="1" si="229"/>
        <v>0</v>
      </c>
      <c r="CE185" s="117">
        <f t="shared" ca="1" si="229"/>
        <v>0</v>
      </c>
      <c r="CF185" s="117">
        <f t="shared" ca="1" si="229"/>
        <v>0</v>
      </c>
      <c r="CG185" s="117">
        <f t="shared" ca="1" si="229"/>
        <v>0</v>
      </c>
      <c r="CH185" s="117">
        <f t="shared" ca="1" si="203"/>
        <v>0</v>
      </c>
      <c r="CI185" s="117">
        <f t="shared" ca="1" si="204"/>
        <v>0</v>
      </c>
      <c r="CJ185" s="127" cm="1">
        <f t="array" aca="1" ref="CJ185" ca="1">IFERROR(AVERAGE(IF(CD185:CG185&gt;1,CD185:CG185)),0)</f>
        <v>0</v>
      </c>
      <c r="CK185" s="127">
        <f ca="1">CJ185+(COUNTIFS($CJ$141:$CJ185,CJ185)-1)*0.00001</f>
        <v>9.0000000000000006E-5</v>
      </c>
      <c r="CL185" s="127">
        <f t="shared" ca="1" si="209"/>
        <v>1.5000000000000001E-4</v>
      </c>
      <c r="CM185" s="140">
        <f t="shared" ca="1" si="210"/>
        <v>0</v>
      </c>
      <c r="CN185" s="120">
        <f t="shared" ca="1" si="211"/>
        <v>0</v>
      </c>
      <c r="CO185" s="113"/>
      <c r="CP185" s="113"/>
      <c r="CQ185" s="113"/>
      <c r="CR185" s="115"/>
      <c r="CT185" s="117">
        <f ca="1">'ANVA-MDS Sin Fung.'!CI185+'ANVA-MDS Con Fung.'!CI185</f>
        <v>0</v>
      </c>
      <c r="CU185" s="115"/>
      <c r="CV185" s="115"/>
    </row>
    <row r="186" spans="1:100" ht="12.75" customHeight="1" x14ac:dyDescent="0.25">
      <c r="A186" s="212">
        <v>3</v>
      </c>
      <c r="J186" s="4"/>
      <c r="K186" s="101">
        <f t="shared" si="212"/>
        <v>46</v>
      </c>
      <c r="L186" s="125">
        <f t="shared" ca="1" si="205"/>
        <v>0</v>
      </c>
      <c r="M186" s="126">
        <f t="shared" ca="1" si="206"/>
        <v>1.4000000000000001E-4</v>
      </c>
      <c r="N186" s="126" t="str">
        <f t="shared" ca="1" si="226"/>
        <v/>
      </c>
      <c r="O186" s="126" t="str">
        <f t="shared" ca="1" si="226"/>
        <v/>
      </c>
      <c r="P186" s="126" t="str">
        <f t="shared" ca="1" si="226"/>
        <v/>
      </c>
      <c r="Q186" s="126" t="str">
        <f t="shared" ca="1" si="226"/>
        <v/>
      </c>
      <c r="R186" s="126" t="str">
        <f t="shared" ca="1" si="226"/>
        <v/>
      </c>
      <c r="S186" s="126" t="str">
        <f t="shared" ca="1" si="226"/>
        <v/>
      </c>
      <c r="T186" s="126" t="str">
        <f t="shared" ca="1" si="226"/>
        <v/>
      </c>
      <c r="U186" s="126" t="str">
        <f t="shared" ca="1" si="226"/>
        <v/>
      </c>
      <c r="V186" s="126" t="str">
        <f t="shared" ca="1" si="226"/>
        <v/>
      </c>
      <c r="W186" s="126" t="str">
        <f t="shared" ca="1" si="226"/>
        <v/>
      </c>
      <c r="X186" s="126" t="str">
        <f t="shared" ca="1" si="226"/>
        <v/>
      </c>
      <c r="Y186" s="126" t="str">
        <f t="shared" ca="1" si="226"/>
        <v/>
      </c>
      <c r="Z186" s="126" t="str">
        <f t="shared" ca="1" si="226"/>
        <v/>
      </c>
      <c r="AA186" s="126" t="str">
        <f t="shared" ca="1" si="226"/>
        <v/>
      </c>
      <c r="AB186" s="126" t="str">
        <f t="shared" ca="1" si="226"/>
        <v/>
      </c>
      <c r="AC186" s="126" t="str">
        <f t="shared" ca="1" si="226"/>
        <v/>
      </c>
      <c r="AD186" s="126" t="str">
        <f t="shared" ca="1" si="231"/>
        <v/>
      </c>
      <c r="AE186" s="126" t="str">
        <f t="shared" ca="1" si="231"/>
        <v/>
      </c>
      <c r="AF186" s="126" t="str">
        <f t="shared" ca="1" si="231"/>
        <v/>
      </c>
      <c r="AG186" s="126" t="str">
        <f t="shared" ca="1" si="231"/>
        <v/>
      </c>
      <c r="AH186" s="126" t="str">
        <f t="shared" ca="1" si="231"/>
        <v/>
      </c>
      <c r="AI186" s="126" t="str">
        <f t="shared" ca="1" si="231"/>
        <v/>
      </c>
      <c r="AJ186" s="126" t="str">
        <f t="shared" ca="1" si="231"/>
        <v/>
      </c>
      <c r="AK186" s="126" t="str">
        <f t="shared" ca="1" si="231"/>
        <v/>
      </c>
      <c r="AL186" s="126" t="str">
        <f t="shared" ca="1" si="231"/>
        <v/>
      </c>
      <c r="AM186" s="126" t="str">
        <f t="shared" ca="1" si="231"/>
        <v/>
      </c>
      <c r="AN186" s="126" t="str">
        <f t="shared" ca="1" si="231"/>
        <v/>
      </c>
      <c r="AO186" s="126" t="str">
        <f t="shared" ca="1" si="231"/>
        <v/>
      </c>
      <c r="AP186" s="126" t="str">
        <f t="shared" ca="1" si="231"/>
        <v/>
      </c>
      <c r="AQ186" s="126" t="str">
        <f t="shared" ca="1" si="231"/>
        <v/>
      </c>
      <c r="AR186" s="126" t="str">
        <f t="shared" ca="1" si="231"/>
        <v/>
      </c>
      <c r="AS186" s="126" t="str">
        <f t="shared" ca="1" si="231"/>
        <v/>
      </c>
      <c r="AT186" s="126" t="str">
        <f t="shared" ca="1" si="231"/>
        <v/>
      </c>
      <c r="AU186" s="126" t="str">
        <f t="shared" ca="1" si="231"/>
        <v/>
      </c>
      <c r="AV186" s="126" t="str">
        <f t="shared" ca="1" si="231"/>
        <v/>
      </c>
      <c r="AW186" s="126" t="str">
        <f t="shared" ca="1" si="231"/>
        <v/>
      </c>
      <c r="AX186" s="126" t="str">
        <f t="shared" ca="1" si="231"/>
        <v/>
      </c>
      <c r="AY186" s="126" t="str">
        <f t="shared" ca="1" si="231"/>
        <v/>
      </c>
      <c r="AZ186" s="126" t="str">
        <f t="shared" ca="1" si="231"/>
        <v/>
      </c>
      <c r="BA186" s="126" t="str">
        <f t="shared" ca="1" si="231"/>
        <v/>
      </c>
      <c r="BB186" s="126" t="str">
        <f t="shared" ca="1" si="231"/>
        <v/>
      </c>
      <c r="BC186" s="126" t="str">
        <f t="shared" ca="1" si="231"/>
        <v/>
      </c>
      <c r="BD186" s="126" t="str">
        <f t="shared" ca="1" si="231"/>
        <v/>
      </c>
      <c r="BE186" s="126" t="str">
        <f t="shared" ca="1" si="231"/>
        <v/>
      </c>
      <c r="BF186" s="126" t="str">
        <f t="shared" ca="1" si="231"/>
        <v/>
      </c>
      <c r="BG186" s="126" t="str">
        <f t="shared" ca="1" si="231"/>
        <v/>
      </c>
      <c r="BH186" s="126" t="str">
        <f t="shared" si="231"/>
        <v/>
      </c>
      <c r="BI186" s="126" t="str">
        <f t="shared" si="231"/>
        <v/>
      </c>
      <c r="BJ186" s="126" t="str">
        <f t="shared" si="231"/>
        <v/>
      </c>
      <c r="BK186" s="126" t="str">
        <f t="shared" si="231"/>
        <v/>
      </c>
      <c r="BL186" s="126" t="str">
        <f t="shared" si="231"/>
        <v/>
      </c>
      <c r="BM186" s="126" t="str">
        <f t="shared" si="231"/>
        <v/>
      </c>
      <c r="BN186" s="126" t="str">
        <f t="shared" si="231"/>
        <v/>
      </c>
      <c r="BO186" s="126" t="str">
        <f t="shared" si="231"/>
        <v/>
      </c>
      <c r="BP186" s="126" t="str">
        <f t="shared" si="231"/>
        <v/>
      </c>
      <c r="BQ186" s="126" t="str">
        <f t="shared" si="231"/>
        <v/>
      </c>
      <c r="BR186" s="126" t="str">
        <f t="shared" si="231"/>
        <v/>
      </c>
      <c r="BS186" s="126" t="str">
        <f t="shared" si="231"/>
        <v/>
      </c>
      <c r="BT186" s="126" t="str">
        <f t="shared" si="231"/>
        <v/>
      </c>
      <c r="BU186" s="126" t="str">
        <f t="shared" si="231"/>
        <v/>
      </c>
      <c r="BV186" s="194"/>
      <c r="BW186" s="194"/>
      <c r="BX186" s="194"/>
      <c r="BZ186" s="116" t="s">
        <v>267</v>
      </c>
      <c r="CA186" s="118" t="s">
        <v>94</v>
      </c>
      <c r="CB186" s="113">
        <f t="shared" si="208"/>
        <v>46</v>
      </c>
      <c r="CC186" s="116">
        <f t="shared" ca="1" si="201"/>
        <v>0</v>
      </c>
      <c r="CD186" s="117">
        <f t="shared" ca="1" si="229"/>
        <v>0</v>
      </c>
      <c r="CE186" s="117">
        <f t="shared" ca="1" si="229"/>
        <v>0</v>
      </c>
      <c r="CF186" s="117">
        <f t="shared" ca="1" si="229"/>
        <v>0</v>
      </c>
      <c r="CG186" s="117">
        <f t="shared" ca="1" si="229"/>
        <v>0</v>
      </c>
      <c r="CH186" s="117">
        <f t="shared" ca="1" si="203"/>
        <v>0</v>
      </c>
      <c r="CI186" s="117">
        <f t="shared" ca="1" si="204"/>
        <v>0</v>
      </c>
      <c r="CJ186" s="127" cm="1">
        <f t="array" aca="1" ref="CJ186" ca="1">IFERROR(AVERAGE(IF(CD186:CG186&gt;1,CD186:CG186)),0)</f>
        <v>0</v>
      </c>
      <c r="CK186" s="127">
        <f ca="1">CJ186+(COUNTIFS($CJ$141:$CJ186,CJ186)-1)*0.00001</f>
        <v>1E-4</v>
      </c>
      <c r="CL186" s="127">
        <f t="shared" ca="1" si="209"/>
        <v>1.4000000000000001E-4</v>
      </c>
      <c r="CM186" s="140">
        <f t="shared" ca="1" si="210"/>
        <v>0</v>
      </c>
      <c r="CN186" s="120">
        <f t="shared" ca="1" si="211"/>
        <v>0</v>
      </c>
      <c r="CO186" s="113"/>
      <c r="CP186" s="113"/>
      <c r="CQ186" s="113"/>
      <c r="CR186" s="115"/>
      <c r="CT186" s="117">
        <f ca="1">'ANVA-MDS Sin Fung.'!CI186+'ANVA-MDS Con Fung.'!CI186</f>
        <v>0</v>
      </c>
      <c r="CU186" s="115"/>
      <c r="CV186" s="115"/>
    </row>
    <row r="187" spans="1:100" ht="12.75" customHeight="1" x14ac:dyDescent="0.25">
      <c r="A187" s="212">
        <v>3</v>
      </c>
      <c r="J187" s="4"/>
      <c r="K187" s="101">
        <f t="shared" si="212"/>
        <v>47</v>
      </c>
      <c r="L187" s="125">
        <f t="shared" ca="1" si="205"/>
        <v>0</v>
      </c>
      <c r="M187" s="126">
        <f t="shared" ca="1" si="206"/>
        <v>1.3000000000000002E-4</v>
      </c>
      <c r="N187" s="126" t="str">
        <f t="shared" ca="1" si="226"/>
        <v/>
      </c>
      <c r="O187" s="126" t="str">
        <f t="shared" ca="1" si="226"/>
        <v/>
      </c>
      <c r="P187" s="126" t="str">
        <f t="shared" ca="1" si="226"/>
        <v/>
      </c>
      <c r="Q187" s="126" t="str">
        <f t="shared" ca="1" si="226"/>
        <v/>
      </c>
      <c r="R187" s="126" t="str">
        <f t="shared" ca="1" si="226"/>
        <v/>
      </c>
      <c r="S187" s="126" t="str">
        <f t="shared" ca="1" si="226"/>
        <v/>
      </c>
      <c r="T187" s="126" t="str">
        <f t="shared" ca="1" si="226"/>
        <v/>
      </c>
      <c r="U187" s="126" t="str">
        <f t="shared" ca="1" si="226"/>
        <v/>
      </c>
      <c r="V187" s="126" t="str">
        <f t="shared" ca="1" si="226"/>
        <v/>
      </c>
      <c r="W187" s="126" t="str">
        <f t="shared" ca="1" si="226"/>
        <v/>
      </c>
      <c r="X187" s="126" t="str">
        <f t="shared" ca="1" si="226"/>
        <v/>
      </c>
      <c r="Y187" s="126" t="str">
        <f t="shared" ca="1" si="226"/>
        <v/>
      </c>
      <c r="Z187" s="126" t="str">
        <f t="shared" ca="1" si="226"/>
        <v/>
      </c>
      <c r="AA187" s="126" t="str">
        <f t="shared" ca="1" si="226"/>
        <v/>
      </c>
      <c r="AB187" s="126" t="str">
        <f t="shared" ca="1" si="226"/>
        <v/>
      </c>
      <c r="AC187" s="126" t="str">
        <f t="shared" ca="1" si="226"/>
        <v/>
      </c>
      <c r="AD187" s="126" t="str">
        <f t="shared" ca="1" si="231"/>
        <v/>
      </c>
      <c r="AE187" s="126" t="str">
        <f t="shared" ca="1" si="231"/>
        <v/>
      </c>
      <c r="AF187" s="126" t="str">
        <f t="shared" ca="1" si="231"/>
        <v/>
      </c>
      <c r="AG187" s="126" t="str">
        <f t="shared" ca="1" si="231"/>
        <v/>
      </c>
      <c r="AH187" s="126" t="str">
        <f t="shared" ca="1" si="231"/>
        <v/>
      </c>
      <c r="AI187" s="126" t="str">
        <f t="shared" ca="1" si="231"/>
        <v/>
      </c>
      <c r="AJ187" s="126" t="str">
        <f t="shared" ca="1" si="231"/>
        <v/>
      </c>
      <c r="AK187" s="126" t="str">
        <f t="shared" ca="1" si="231"/>
        <v/>
      </c>
      <c r="AL187" s="126" t="str">
        <f t="shared" ca="1" si="231"/>
        <v/>
      </c>
      <c r="AM187" s="126" t="str">
        <f t="shared" ca="1" si="231"/>
        <v/>
      </c>
      <c r="AN187" s="126" t="str">
        <f t="shared" ca="1" si="231"/>
        <v/>
      </c>
      <c r="AO187" s="126" t="str">
        <f t="shared" ca="1" si="231"/>
        <v/>
      </c>
      <c r="AP187" s="126" t="str">
        <f t="shared" ca="1" si="231"/>
        <v/>
      </c>
      <c r="AQ187" s="126" t="str">
        <f t="shared" ca="1" si="231"/>
        <v/>
      </c>
      <c r="AR187" s="126" t="str">
        <f t="shared" ca="1" si="231"/>
        <v/>
      </c>
      <c r="AS187" s="126" t="str">
        <f t="shared" ca="1" si="231"/>
        <v/>
      </c>
      <c r="AT187" s="126" t="str">
        <f t="shared" ca="1" si="231"/>
        <v/>
      </c>
      <c r="AU187" s="126" t="str">
        <f t="shared" ca="1" si="231"/>
        <v/>
      </c>
      <c r="AV187" s="126" t="str">
        <f t="shared" ca="1" si="231"/>
        <v/>
      </c>
      <c r="AW187" s="126" t="str">
        <f t="shared" ca="1" si="231"/>
        <v/>
      </c>
      <c r="AX187" s="126" t="str">
        <f t="shared" ca="1" si="231"/>
        <v/>
      </c>
      <c r="AY187" s="126" t="str">
        <f t="shared" ca="1" si="231"/>
        <v/>
      </c>
      <c r="AZ187" s="126" t="str">
        <f t="shared" ca="1" si="231"/>
        <v/>
      </c>
      <c r="BA187" s="126" t="str">
        <f t="shared" ca="1" si="231"/>
        <v/>
      </c>
      <c r="BB187" s="126" t="str">
        <f t="shared" ca="1" si="231"/>
        <v/>
      </c>
      <c r="BC187" s="126" t="str">
        <f t="shared" ca="1" si="231"/>
        <v/>
      </c>
      <c r="BD187" s="126" t="str">
        <f t="shared" ca="1" si="231"/>
        <v/>
      </c>
      <c r="BE187" s="126" t="str">
        <f t="shared" ca="1" si="231"/>
        <v/>
      </c>
      <c r="BF187" s="126" t="str">
        <f t="shared" ca="1" si="231"/>
        <v/>
      </c>
      <c r="BG187" s="126" t="str">
        <f t="shared" ca="1" si="231"/>
        <v/>
      </c>
      <c r="BH187" s="126" t="str">
        <f t="shared" ca="1" si="231"/>
        <v/>
      </c>
      <c r="BI187" s="126" t="str">
        <f t="shared" si="231"/>
        <v/>
      </c>
      <c r="BJ187" s="126" t="str">
        <f t="shared" si="231"/>
        <v/>
      </c>
      <c r="BK187" s="126" t="str">
        <f t="shared" si="231"/>
        <v/>
      </c>
      <c r="BL187" s="126" t="str">
        <f t="shared" si="231"/>
        <v/>
      </c>
      <c r="BM187" s="126" t="str">
        <f t="shared" si="231"/>
        <v/>
      </c>
      <c r="BN187" s="126" t="str">
        <f t="shared" si="231"/>
        <v/>
      </c>
      <c r="BO187" s="126" t="str">
        <f t="shared" si="231"/>
        <v/>
      </c>
      <c r="BP187" s="126" t="str">
        <f t="shared" si="231"/>
        <v/>
      </c>
      <c r="BQ187" s="126" t="str">
        <f t="shared" si="231"/>
        <v/>
      </c>
      <c r="BR187" s="126" t="str">
        <f t="shared" si="231"/>
        <v/>
      </c>
      <c r="BS187" s="126" t="str">
        <f t="shared" si="231"/>
        <v/>
      </c>
      <c r="BT187" s="126" t="str">
        <f t="shared" si="231"/>
        <v/>
      </c>
      <c r="BU187" s="126" t="str">
        <f t="shared" si="231"/>
        <v/>
      </c>
      <c r="BV187" s="194"/>
      <c r="BW187" s="194"/>
      <c r="BX187" s="194"/>
      <c r="BZ187" s="116" t="s">
        <v>267</v>
      </c>
      <c r="CA187" s="118" t="s">
        <v>94</v>
      </c>
      <c r="CB187" s="113">
        <f t="shared" si="208"/>
        <v>47</v>
      </c>
      <c r="CC187" s="116">
        <f t="shared" ca="1" si="201"/>
        <v>0</v>
      </c>
      <c r="CD187" s="117">
        <f t="shared" ca="1" si="229"/>
        <v>0</v>
      </c>
      <c r="CE187" s="117">
        <f t="shared" ca="1" si="229"/>
        <v>0</v>
      </c>
      <c r="CF187" s="117">
        <f t="shared" ca="1" si="229"/>
        <v>0</v>
      </c>
      <c r="CG187" s="117">
        <f t="shared" ca="1" si="229"/>
        <v>0</v>
      </c>
      <c r="CH187" s="117">
        <f t="shared" ca="1" si="203"/>
        <v>0</v>
      </c>
      <c r="CI187" s="117">
        <f t="shared" ca="1" si="204"/>
        <v>0</v>
      </c>
      <c r="CJ187" s="127" cm="1">
        <f t="array" aca="1" ref="CJ187" ca="1">IFERROR(AVERAGE(IF(CD187:CG187&gt;1,CD187:CG187)),0)</f>
        <v>0</v>
      </c>
      <c r="CK187" s="127">
        <f ca="1">CJ187+(COUNTIFS($CJ$141:$CJ187,CJ187)-1)*0.00001</f>
        <v>1.1E-4</v>
      </c>
      <c r="CL187" s="127">
        <f t="shared" ca="1" si="209"/>
        <v>1.3000000000000002E-4</v>
      </c>
      <c r="CM187" s="140">
        <f t="shared" ca="1" si="210"/>
        <v>0</v>
      </c>
      <c r="CN187" s="120">
        <f t="shared" ca="1" si="211"/>
        <v>0</v>
      </c>
      <c r="CO187" s="113"/>
      <c r="CP187" s="113"/>
      <c r="CQ187" s="113"/>
      <c r="CR187" s="115"/>
      <c r="CT187" s="117">
        <f ca="1">'ANVA-MDS Sin Fung.'!CI187+'ANVA-MDS Con Fung.'!CI187</f>
        <v>0</v>
      </c>
      <c r="CU187" s="115"/>
      <c r="CV187" s="115"/>
    </row>
    <row r="188" spans="1:100" ht="12.75" customHeight="1" x14ac:dyDescent="0.25">
      <c r="A188" s="212">
        <v>3</v>
      </c>
      <c r="J188" s="4"/>
      <c r="K188" s="101">
        <f t="shared" si="212"/>
        <v>48</v>
      </c>
      <c r="L188" s="125">
        <f t="shared" ca="1" si="205"/>
        <v>0</v>
      </c>
      <c r="M188" s="126">
        <f t="shared" ca="1" si="206"/>
        <v>1.2000000000000002E-4</v>
      </c>
      <c r="N188" s="126" t="str">
        <f t="shared" ca="1" si="226"/>
        <v/>
      </c>
      <c r="O188" s="126" t="str">
        <f t="shared" ca="1" si="226"/>
        <v/>
      </c>
      <c r="P188" s="126" t="str">
        <f t="shared" ca="1" si="226"/>
        <v/>
      </c>
      <c r="Q188" s="126" t="str">
        <f t="shared" ca="1" si="226"/>
        <v/>
      </c>
      <c r="R188" s="126" t="str">
        <f t="shared" ca="1" si="226"/>
        <v/>
      </c>
      <c r="S188" s="126" t="str">
        <f t="shared" ca="1" si="226"/>
        <v/>
      </c>
      <c r="T188" s="126" t="str">
        <f t="shared" ca="1" si="226"/>
        <v/>
      </c>
      <c r="U188" s="126" t="str">
        <f t="shared" ca="1" si="226"/>
        <v/>
      </c>
      <c r="V188" s="126" t="str">
        <f t="shared" ca="1" si="226"/>
        <v/>
      </c>
      <c r="W188" s="126" t="str">
        <f t="shared" ca="1" si="226"/>
        <v/>
      </c>
      <c r="X188" s="126" t="str">
        <f t="shared" ca="1" si="226"/>
        <v/>
      </c>
      <c r="Y188" s="126" t="str">
        <f t="shared" ca="1" si="226"/>
        <v/>
      </c>
      <c r="Z188" s="126" t="str">
        <f t="shared" ca="1" si="226"/>
        <v/>
      </c>
      <c r="AA188" s="126" t="str">
        <f t="shared" ca="1" si="226"/>
        <v/>
      </c>
      <c r="AB188" s="126" t="str">
        <f t="shared" ca="1" si="226"/>
        <v/>
      </c>
      <c r="AC188" s="126" t="str">
        <f t="shared" ca="1" si="226"/>
        <v/>
      </c>
      <c r="AD188" s="126" t="str">
        <f t="shared" ca="1" si="231"/>
        <v/>
      </c>
      <c r="AE188" s="126" t="str">
        <f t="shared" ca="1" si="231"/>
        <v/>
      </c>
      <c r="AF188" s="126" t="str">
        <f t="shared" ca="1" si="231"/>
        <v/>
      </c>
      <c r="AG188" s="126" t="str">
        <f t="shared" ca="1" si="231"/>
        <v/>
      </c>
      <c r="AH188" s="126" t="str">
        <f t="shared" ca="1" si="231"/>
        <v/>
      </c>
      <c r="AI188" s="126" t="str">
        <f t="shared" ca="1" si="231"/>
        <v/>
      </c>
      <c r="AJ188" s="126" t="str">
        <f t="shared" ca="1" si="231"/>
        <v/>
      </c>
      <c r="AK188" s="126" t="str">
        <f t="shared" ca="1" si="231"/>
        <v/>
      </c>
      <c r="AL188" s="126" t="str">
        <f t="shared" ca="1" si="231"/>
        <v/>
      </c>
      <c r="AM188" s="126" t="str">
        <f t="shared" ca="1" si="231"/>
        <v/>
      </c>
      <c r="AN188" s="126" t="str">
        <f t="shared" ca="1" si="231"/>
        <v/>
      </c>
      <c r="AO188" s="126" t="str">
        <f t="shared" ca="1" si="231"/>
        <v/>
      </c>
      <c r="AP188" s="126" t="str">
        <f t="shared" ca="1" si="231"/>
        <v/>
      </c>
      <c r="AQ188" s="126" t="str">
        <f t="shared" ca="1" si="231"/>
        <v/>
      </c>
      <c r="AR188" s="126" t="str">
        <f t="shared" ca="1" si="231"/>
        <v/>
      </c>
      <c r="AS188" s="126" t="str">
        <f t="shared" ca="1" si="231"/>
        <v/>
      </c>
      <c r="AT188" s="126" t="str">
        <f t="shared" ca="1" si="231"/>
        <v/>
      </c>
      <c r="AU188" s="126" t="str">
        <f t="shared" ca="1" si="231"/>
        <v/>
      </c>
      <c r="AV188" s="126" t="str">
        <f t="shared" ca="1" si="231"/>
        <v/>
      </c>
      <c r="AW188" s="126" t="str">
        <f t="shared" ca="1" si="231"/>
        <v/>
      </c>
      <c r="AX188" s="126" t="str">
        <f t="shared" ca="1" si="231"/>
        <v/>
      </c>
      <c r="AY188" s="126" t="str">
        <f t="shared" ca="1" si="231"/>
        <v/>
      </c>
      <c r="AZ188" s="126" t="str">
        <f t="shared" ca="1" si="231"/>
        <v/>
      </c>
      <c r="BA188" s="126" t="str">
        <f t="shared" ca="1" si="231"/>
        <v/>
      </c>
      <c r="BB188" s="126" t="str">
        <f t="shared" ca="1" si="231"/>
        <v/>
      </c>
      <c r="BC188" s="126" t="str">
        <f t="shared" ca="1" si="231"/>
        <v/>
      </c>
      <c r="BD188" s="126" t="str">
        <f t="shared" ca="1" si="231"/>
        <v/>
      </c>
      <c r="BE188" s="126" t="str">
        <f t="shared" ca="1" si="231"/>
        <v/>
      </c>
      <c r="BF188" s="126" t="str">
        <f t="shared" ca="1" si="231"/>
        <v/>
      </c>
      <c r="BG188" s="126" t="str">
        <f t="shared" ca="1" si="231"/>
        <v/>
      </c>
      <c r="BH188" s="126" t="str">
        <f t="shared" ca="1" si="231"/>
        <v/>
      </c>
      <c r="BI188" s="126" t="str">
        <f t="shared" ca="1" si="231"/>
        <v/>
      </c>
      <c r="BJ188" s="126" t="str">
        <f t="shared" si="231"/>
        <v/>
      </c>
      <c r="BK188" s="126" t="str">
        <f t="shared" si="231"/>
        <v/>
      </c>
      <c r="BL188" s="126" t="str">
        <f t="shared" si="231"/>
        <v/>
      </c>
      <c r="BM188" s="126" t="str">
        <f t="shared" si="231"/>
        <v/>
      </c>
      <c r="BN188" s="126" t="str">
        <f t="shared" si="231"/>
        <v/>
      </c>
      <c r="BO188" s="126" t="str">
        <f t="shared" si="231"/>
        <v/>
      </c>
      <c r="BP188" s="126" t="str">
        <f t="shared" si="231"/>
        <v/>
      </c>
      <c r="BQ188" s="126" t="str">
        <f t="shared" si="231"/>
        <v/>
      </c>
      <c r="BR188" s="126" t="str">
        <f t="shared" si="231"/>
        <v/>
      </c>
      <c r="BS188" s="126" t="str">
        <f t="shared" si="231"/>
        <v/>
      </c>
      <c r="BT188" s="126" t="str">
        <f t="shared" si="231"/>
        <v/>
      </c>
      <c r="BU188" s="126" t="str">
        <f t="shared" si="231"/>
        <v/>
      </c>
      <c r="BV188" s="194"/>
      <c r="BW188" s="194"/>
      <c r="BX188" s="194"/>
      <c r="BZ188" s="116" t="s">
        <v>267</v>
      </c>
      <c r="CA188" s="118" t="s">
        <v>94</v>
      </c>
      <c r="CB188" s="113">
        <f t="shared" si="208"/>
        <v>48</v>
      </c>
      <c r="CC188" s="116">
        <f t="shared" ca="1" si="201"/>
        <v>0</v>
      </c>
      <c r="CD188" s="117">
        <f t="shared" ca="1" si="229"/>
        <v>0</v>
      </c>
      <c r="CE188" s="117">
        <f t="shared" ca="1" si="229"/>
        <v>0</v>
      </c>
      <c r="CF188" s="117">
        <f t="shared" ca="1" si="229"/>
        <v>0</v>
      </c>
      <c r="CG188" s="117">
        <f t="shared" ca="1" si="229"/>
        <v>0</v>
      </c>
      <c r="CH188" s="117">
        <f t="shared" ca="1" si="203"/>
        <v>0</v>
      </c>
      <c r="CI188" s="117">
        <f t="shared" ca="1" si="204"/>
        <v>0</v>
      </c>
      <c r="CJ188" s="127" cm="1">
        <f t="array" aca="1" ref="CJ188" ca="1">IFERROR(AVERAGE(IF(CD188:CG188&gt;1,CD188:CG188)),0)</f>
        <v>0</v>
      </c>
      <c r="CK188" s="127">
        <f ca="1">CJ188+(COUNTIFS($CJ$141:$CJ188,CJ188)-1)*0.00001</f>
        <v>1.2000000000000002E-4</v>
      </c>
      <c r="CL188" s="127">
        <f t="shared" ca="1" si="209"/>
        <v>1.2000000000000002E-4</v>
      </c>
      <c r="CM188" s="140">
        <f t="shared" ca="1" si="210"/>
        <v>0</v>
      </c>
      <c r="CN188" s="120">
        <f t="shared" ca="1" si="211"/>
        <v>0</v>
      </c>
      <c r="CO188" s="113"/>
      <c r="CP188" s="113"/>
      <c r="CQ188" s="113"/>
      <c r="CR188" s="115"/>
      <c r="CT188" s="117">
        <f ca="1">'ANVA-MDS Sin Fung.'!CI188+'ANVA-MDS Con Fung.'!CI188</f>
        <v>0</v>
      </c>
      <c r="CU188" s="115"/>
      <c r="CV188" s="115"/>
    </row>
    <row r="189" spans="1:100" ht="12.75" customHeight="1" x14ac:dyDescent="0.25">
      <c r="A189" s="212">
        <v>3</v>
      </c>
      <c r="J189" s="4"/>
      <c r="K189" s="101">
        <f t="shared" si="212"/>
        <v>49</v>
      </c>
      <c r="L189" s="125">
        <f t="shared" ca="1" si="205"/>
        <v>0</v>
      </c>
      <c r="M189" s="126">
        <f t="shared" ca="1" si="206"/>
        <v>1.1E-4</v>
      </c>
      <c r="N189" s="126" t="str">
        <f t="shared" ca="1" si="226"/>
        <v/>
      </c>
      <c r="O189" s="126" t="str">
        <f t="shared" ca="1" si="226"/>
        <v/>
      </c>
      <c r="P189" s="126" t="str">
        <f t="shared" ca="1" si="226"/>
        <v/>
      </c>
      <c r="Q189" s="126" t="str">
        <f t="shared" ca="1" si="226"/>
        <v/>
      </c>
      <c r="R189" s="126" t="str">
        <f t="shared" ca="1" si="226"/>
        <v/>
      </c>
      <c r="S189" s="126" t="str">
        <f t="shared" ca="1" si="226"/>
        <v/>
      </c>
      <c r="T189" s="126" t="str">
        <f t="shared" ca="1" si="226"/>
        <v/>
      </c>
      <c r="U189" s="126" t="str">
        <f t="shared" ca="1" si="226"/>
        <v/>
      </c>
      <c r="V189" s="126" t="str">
        <f t="shared" ca="1" si="226"/>
        <v/>
      </c>
      <c r="W189" s="126" t="str">
        <f t="shared" ca="1" si="226"/>
        <v/>
      </c>
      <c r="X189" s="126" t="str">
        <f t="shared" ca="1" si="226"/>
        <v/>
      </c>
      <c r="Y189" s="126" t="str">
        <f t="shared" ca="1" si="226"/>
        <v/>
      </c>
      <c r="Z189" s="126" t="str">
        <f t="shared" ca="1" si="226"/>
        <v/>
      </c>
      <c r="AA189" s="126" t="str">
        <f t="shared" ca="1" si="226"/>
        <v/>
      </c>
      <c r="AB189" s="126" t="str">
        <f t="shared" ca="1" si="226"/>
        <v/>
      </c>
      <c r="AC189" s="126" t="str">
        <f t="shared" ref="AC189:BU194" ca="1" si="232">IF(AC$5&gt;$K189,"",IF($L189=0,"",IF($G$9&gt;$H$9,"ns",IF(ABS($M189-INDEX($CL$141:$CL$200,AC$5,1))&gt;$B$159,"s","ns"))))</f>
        <v/>
      </c>
      <c r="AD189" s="126" t="str">
        <f t="shared" ca="1" si="232"/>
        <v/>
      </c>
      <c r="AE189" s="126" t="str">
        <f t="shared" ca="1" si="232"/>
        <v/>
      </c>
      <c r="AF189" s="126" t="str">
        <f t="shared" ca="1" si="232"/>
        <v/>
      </c>
      <c r="AG189" s="126" t="str">
        <f t="shared" ca="1" si="232"/>
        <v/>
      </c>
      <c r="AH189" s="126" t="str">
        <f t="shared" ca="1" si="232"/>
        <v/>
      </c>
      <c r="AI189" s="126" t="str">
        <f t="shared" ca="1" si="232"/>
        <v/>
      </c>
      <c r="AJ189" s="126" t="str">
        <f t="shared" ca="1" si="232"/>
        <v/>
      </c>
      <c r="AK189" s="126" t="str">
        <f t="shared" ca="1" si="232"/>
        <v/>
      </c>
      <c r="AL189" s="126" t="str">
        <f t="shared" ca="1" si="232"/>
        <v/>
      </c>
      <c r="AM189" s="126" t="str">
        <f t="shared" ca="1" si="232"/>
        <v/>
      </c>
      <c r="AN189" s="126" t="str">
        <f t="shared" ca="1" si="232"/>
        <v/>
      </c>
      <c r="AO189" s="126" t="str">
        <f t="shared" ca="1" si="232"/>
        <v/>
      </c>
      <c r="AP189" s="126" t="str">
        <f t="shared" ca="1" si="232"/>
        <v/>
      </c>
      <c r="AQ189" s="126" t="str">
        <f t="shared" ca="1" si="232"/>
        <v/>
      </c>
      <c r="AR189" s="126" t="str">
        <f t="shared" ca="1" si="232"/>
        <v/>
      </c>
      <c r="AS189" s="126" t="str">
        <f t="shared" ca="1" si="232"/>
        <v/>
      </c>
      <c r="AT189" s="126" t="str">
        <f t="shared" ca="1" si="232"/>
        <v/>
      </c>
      <c r="AU189" s="126" t="str">
        <f t="shared" ca="1" si="232"/>
        <v/>
      </c>
      <c r="AV189" s="126" t="str">
        <f t="shared" ca="1" si="232"/>
        <v/>
      </c>
      <c r="AW189" s="126" t="str">
        <f t="shared" ca="1" si="232"/>
        <v/>
      </c>
      <c r="AX189" s="126" t="str">
        <f t="shared" ca="1" si="232"/>
        <v/>
      </c>
      <c r="AY189" s="126" t="str">
        <f t="shared" ca="1" si="232"/>
        <v/>
      </c>
      <c r="AZ189" s="126" t="str">
        <f t="shared" ca="1" si="232"/>
        <v/>
      </c>
      <c r="BA189" s="126" t="str">
        <f t="shared" ca="1" si="232"/>
        <v/>
      </c>
      <c r="BB189" s="126" t="str">
        <f t="shared" ca="1" si="232"/>
        <v/>
      </c>
      <c r="BC189" s="126" t="str">
        <f t="shared" ca="1" si="232"/>
        <v/>
      </c>
      <c r="BD189" s="126" t="str">
        <f t="shared" ca="1" si="232"/>
        <v/>
      </c>
      <c r="BE189" s="126" t="str">
        <f t="shared" ca="1" si="232"/>
        <v/>
      </c>
      <c r="BF189" s="126" t="str">
        <f t="shared" ca="1" si="232"/>
        <v/>
      </c>
      <c r="BG189" s="126" t="str">
        <f t="shared" ca="1" si="232"/>
        <v/>
      </c>
      <c r="BH189" s="126" t="str">
        <f t="shared" ca="1" si="232"/>
        <v/>
      </c>
      <c r="BI189" s="126" t="str">
        <f t="shared" ca="1" si="232"/>
        <v/>
      </c>
      <c r="BJ189" s="126" t="str">
        <f t="shared" ca="1" si="232"/>
        <v/>
      </c>
      <c r="BK189" s="126" t="str">
        <f t="shared" si="232"/>
        <v/>
      </c>
      <c r="BL189" s="126" t="str">
        <f t="shared" si="232"/>
        <v/>
      </c>
      <c r="BM189" s="126" t="str">
        <f t="shared" si="232"/>
        <v/>
      </c>
      <c r="BN189" s="126" t="str">
        <f t="shared" si="232"/>
        <v/>
      </c>
      <c r="BO189" s="126" t="str">
        <f t="shared" si="232"/>
        <v/>
      </c>
      <c r="BP189" s="126" t="str">
        <f t="shared" si="232"/>
        <v/>
      </c>
      <c r="BQ189" s="126" t="str">
        <f t="shared" si="232"/>
        <v/>
      </c>
      <c r="BR189" s="126" t="str">
        <f t="shared" si="232"/>
        <v/>
      </c>
      <c r="BS189" s="126" t="str">
        <f t="shared" si="232"/>
        <v/>
      </c>
      <c r="BT189" s="126" t="str">
        <f t="shared" si="232"/>
        <v/>
      </c>
      <c r="BU189" s="126" t="str">
        <f t="shared" si="232"/>
        <v/>
      </c>
      <c r="BV189" s="194"/>
      <c r="BW189" s="194"/>
      <c r="BX189" s="194"/>
      <c r="BZ189" s="116" t="s">
        <v>267</v>
      </c>
      <c r="CA189" s="118" t="s">
        <v>94</v>
      </c>
      <c r="CB189" s="113">
        <f t="shared" si="208"/>
        <v>49</v>
      </c>
      <c r="CC189" s="116">
        <f t="shared" ca="1" si="201"/>
        <v>0</v>
      </c>
      <c r="CD189" s="117">
        <f t="shared" ca="1" si="229"/>
        <v>0</v>
      </c>
      <c r="CE189" s="117">
        <f t="shared" ca="1" si="229"/>
        <v>0</v>
      </c>
      <c r="CF189" s="117">
        <f t="shared" ca="1" si="229"/>
        <v>0</v>
      </c>
      <c r="CG189" s="117">
        <f t="shared" ca="1" si="229"/>
        <v>0</v>
      </c>
      <c r="CH189" s="117">
        <f t="shared" ca="1" si="203"/>
        <v>0</v>
      </c>
      <c r="CI189" s="117">
        <f t="shared" ca="1" si="204"/>
        <v>0</v>
      </c>
      <c r="CJ189" s="127" cm="1">
        <f t="array" aca="1" ref="CJ189" ca="1">IFERROR(AVERAGE(IF(CD189:CG189&gt;1,CD189:CG189)),0)</f>
        <v>0</v>
      </c>
      <c r="CK189" s="127">
        <f ca="1">CJ189+(COUNTIFS($CJ$141:$CJ189,CJ189)-1)*0.00001</f>
        <v>1.3000000000000002E-4</v>
      </c>
      <c r="CL189" s="127">
        <f t="shared" ca="1" si="209"/>
        <v>1.1E-4</v>
      </c>
      <c r="CM189" s="140">
        <f t="shared" ca="1" si="210"/>
        <v>0</v>
      </c>
      <c r="CN189" s="120">
        <f t="shared" ca="1" si="211"/>
        <v>0</v>
      </c>
      <c r="CO189" s="113"/>
      <c r="CP189" s="113"/>
      <c r="CQ189" s="113"/>
      <c r="CR189" s="115"/>
      <c r="CT189" s="117">
        <f ca="1">'ANVA-MDS Sin Fung.'!CI189+'ANVA-MDS Con Fung.'!CI189</f>
        <v>0</v>
      </c>
      <c r="CU189" s="115"/>
      <c r="CV189" s="115"/>
    </row>
    <row r="190" spans="1:100" ht="12.75" customHeight="1" x14ac:dyDescent="0.25">
      <c r="A190" s="212">
        <v>3</v>
      </c>
      <c r="K190" s="101">
        <f t="shared" si="212"/>
        <v>50</v>
      </c>
      <c r="L190" s="125">
        <f t="shared" ca="1" si="205"/>
        <v>0</v>
      </c>
      <c r="M190" s="126">
        <f t="shared" ca="1" si="206"/>
        <v>1E-4</v>
      </c>
      <c r="N190" s="126" t="str">
        <f t="shared" ref="N190:AC200" ca="1" si="233">IF(N$5&gt;$K190,"",IF($L190=0,"",IF($G$9&gt;$H$9,"ns",IF(ABS($M190-INDEX($CL$141:$CL$200,N$5,1))&gt;$B$159,"s","ns"))))</f>
        <v/>
      </c>
      <c r="O190" s="126" t="str">
        <f t="shared" ca="1" si="233"/>
        <v/>
      </c>
      <c r="P190" s="126" t="str">
        <f t="shared" ca="1" si="233"/>
        <v/>
      </c>
      <c r="Q190" s="126" t="str">
        <f t="shared" ca="1" si="233"/>
        <v/>
      </c>
      <c r="R190" s="126" t="str">
        <f t="shared" ca="1" si="233"/>
        <v/>
      </c>
      <c r="S190" s="126" t="str">
        <f t="shared" ca="1" si="233"/>
        <v/>
      </c>
      <c r="T190" s="126" t="str">
        <f t="shared" ca="1" si="233"/>
        <v/>
      </c>
      <c r="U190" s="126" t="str">
        <f t="shared" ca="1" si="233"/>
        <v/>
      </c>
      <c r="V190" s="126" t="str">
        <f t="shared" ca="1" si="233"/>
        <v/>
      </c>
      <c r="W190" s="126" t="str">
        <f t="shared" ca="1" si="233"/>
        <v/>
      </c>
      <c r="X190" s="126" t="str">
        <f t="shared" ca="1" si="233"/>
        <v/>
      </c>
      <c r="Y190" s="126" t="str">
        <f t="shared" ca="1" si="233"/>
        <v/>
      </c>
      <c r="Z190" s="126" t="str">
        <f t="shared" ca="1" si="233"/>
        <v/>
      </c>
      <c r="AA190" s="126" t="str">
        <f t="shared" ca="1" si="233"/>
        <v/>
      </c>
      <c r="AB190" s="126" t="str">
        <f t="shared" ca="1" si="233"/>
        <v/>
      </c>
      <c r="AC190" s="126" t="str">
        <f t="shared" ca="1" si="233"/>
        <v/>
      </c>
      <c r="AD190" s="126" t="str">
        <f t="shared" ca="1" si="232"/>
        <v/>
      </c>
      <c r="AE190" s="126" t="str">
        <f t="shared" ca="1" si="232"/>
        <v/>
      </c>
      <c r="AF190" s="126" t="str">
        <f t="shared" ca="1" si="232"/>
        <v/>
      </c>
      <c r="AG190" s="126" t="str">
        <f t="shared" ca="1" si="232"/>
        <v/>
      </c>
      <c r="AH190" s="126" t="str">
        <f t="shared" ca="1" si="232"/>
        <v/>
      </c>
      <c r="AI190" s="126" t="str">
        <f t="shared" ca="1" si="232"/>
        <v/>
      </c>
      <c r="AJ190" s="126" t="str">
        <f t="shared" ca="1" si="232"/>
        <v/>
      </c>
      <c r="AK190" s="126" t="str">
        <f t="shared" ca="1" si="232"/>
        <v/>
      </c>
      <c r="AL190" s="126" t="str">
        <f t="shared" ca="1" si="232"/>
        <v/>
      </c>
      <c r="AM190" s="126" t="str">
        <f t="shared" ca="1" si="232"/>
        <v/>
      </c>
      <c r="AN190" s="126" t="str">
        <f t="shared" ca="1" si="232"/>
        <v/>
      </c>
      <c r="AO190" s="126" t="str">
        <f t="shared" ca="1" si="232"/>
        <v/>
      </c>
      <c r="AP190" s="126" t="str">
        <f t="shared" ca="1" si="232"/>
        <v/>
      </c>
      <c r="AQ190" s="126" t="str">
        <f t="shared" ca="1" si="232"/>
        <v/>
      </c>
      <c r="AR190" s="126" t="str">
        <f t="shared" ca="1" si="232"/>
        <v/>
      </c>
      <c r="AS190" s="126" t="str">
        <f t="shared" ca="1" si="232"/>
        <v/>
      </c>
      <c r="AT190" s="126" t="str">
        <f t="shared" ca="1" si="232"/>
        <v/>
      </c>
      <c r="AU190" s="126" t="str">
        <f t="shared" ca="1" si="232"/>
        <v/>
      </c>
      <c r="AV190" s="126" t="str">
        <f t="shared" ca="1" si="232"/>
        <v/>
      </c>
      <c r="AW190" s="126" t="str">
        <f t="shared" ca="1" si="232"/>
        <v/>
      </c>
      <c r="AX190" s="126" t="str">
        <f t="shared" ca="1" si="232"/>
        <v/>
      </c>
      <c r="AY190" s="126" t="str">
        <f t="shared" ca="1" si="232"/>
        <v/>
      </c>
      <c r="AZ190" s="126" t="str">
        <f t="shared" ca="1" si="232"/>
        <v/>
      </c>
      <c r="BA190" s="126" t="str">
        <f t="shared" ca="1" si="232"/>
        <v/>
      </c>
      <c r="BB190" s="126" t="str">
        <f t="shared" ca="1" si="232"/>
        <v/>
      </c>
      <c r="BC190" s="126" t="str">
        <f t="shared" ca="1" si="232"/>
        <v/>
      </c>
      <c r="BD190" s="126" t="str">
        <f t="shared" ca="1" si="232"/>
        <v/>
      </c>
      <c r="BE190" s="126" t="str">
        <f t="shared" ca="1" si="232"/>
        <v/>
      </c>
      <c r="BF190" s="126" t="str">
        <f t="shared" ca="1" si="232"/>
        <v/>
      </c>
      <c r="BG190" s="126" t="str">
        <f t="shared" ca="1" si="232"/>
        <v/>
      </c>
      <c r="BH190" s="126" t="str">
        <f t="shared" ca="1" si="232"/>
        <v/>
      </c>
      <c r="BI190" s="126" t="str">
        <f t="shared" ca="1" si="232"/>
        <v/>
      </c>
      <c r="BJ190" s="126" t="str">
        <f t="shared" ca="1" si="232"/>
        <v/>
      </c>
      <c r="BK190" s="126" t="str">
        <f t="shared" ca="1" si="232"/>
        <v/>
      </c>
      <c r="BL190" s="126" t="str">
        <f t="shared" si="232"/>
        <v/>
      </c>
      <c r="BM190" s="126" t="str">
        <f t="shared" si="232"/>
        <v/>
      </c>
      <c r="BN190" s="126" t="str">
        <f t="shared" si="232"/>
        <v/>
      </c>
      <c r="BO190" s="126" t="str">
        <f t="shared" si="232"/>
        <v/>
      </c>
      <c r="BP190" s="126" t="str">
        <f t="shared" si="232"/>
        <v/>
      </c>
      <c r="BQ190" s="126" t="str">
        <f t="shared" si="232"/>
        <v/>
      </c>
      <c r="BR190" s="126" t="str">
        <f t="shared" si="232"/>
        <v/>
      </c>
      <c r="BS190" s="126" t="str">
        <f t="shared" si="232"/>
        <v/>
      </c>
      <c r="BT190" s="126" t="str">
        <f t="shared" si="232"/>
        <v/>
      </c>
      <c r="BU190" s="126" t="str">
        <f t="shared" si="232"/>
        <v/>
      </c>
      <c r="BV190" s="194"/>
      <c r="BW190" s="194"/>
      <c r="BX190" s="194"/>
      <c r="BZ190" s="116" t="s">
        <v>267</v>
      </c>
      <c r="CA190" s="118" t="s">
        <v>94</v>
      </c>
      <c r="CB190" s="113">
        <f t="shared" si="208"/>
        <v>50</v>
      </c>
      <c r="CC190" s="116">
        <f t="shared" ca="1" si="201"/>
        <v>0</v>
      </c>
      <c r="CD190" s="117">
        <f t="shared" ca="1" si="229"/>
        <v>0</v>
      </c>
      <c r="CE190" s="117">
        <f t="shared" ca="1" si="229"/>
        <v>0</v>
      </c>
      <c r="CF190" s="117">
        <f t="shared" ca="1" si="229"/>
        <v>0</v>
      </c>
      <c r="CG190" s="117">
        <f t="shared" ca="1" si="229"/>
        <v>0</v>
      </c>
      <c r="CH190" s="117">
        <f t="shared" ca="1" si="203"/>
        <v>0</v>
      </c>
      <c r="CI190" s="117">
        <f t="shared" ca="1" si="204"/>
        <v>0</v>
      </c>
      <c r="CJ190" s="127" cm="1">
        <f t="array" aca="1" ref="CJ190" ca="1">IFERROR(AVERAGE(IF(CD190:CG190&gt;1,CD190:CG190)),0)</f>
        <v>0</v>
      </c>
      <c r="CK190" s="127">
        <f ca="1">CJ190+(COUNTIFS($CJ$141:$CJ190,CJ190)-1)*0.00001</f>
        <v>1.4000000000000001E-4</v>
      </c>
      <c r="CL190" s="127">
        <f t="shared" ca="1" si="209"/>
        <v>1E-4</v>
      </c>
      <c r="CM190" s="140">
        <f t="shared" ca="1" si="210"/>
        <v>0</v>
      </c>
      <c r="CN190" s="120">
        <f t="shared" ca="1" si="211"/>
        <v>0</v>
      </c>
      <c r="CO190" s="113"/>
      <c r="CP190" s="113"/>
      <c r="CQ190" s="113"/>
      <c r="CR190" s="115"/>
      <c r="CT190" s="117">
        <f ca="1">'ANVA-MDS Sin Fung.'!CI190+'ANVA-MDS Con Fung.'!CI190</f>
        <v>0</v>
      </c>
      <c r="CU190" s="115"/>
      <c r="CV190" s="115"/>
    </row>
    <row r="191" spans="1:100" ht="12.75" customHeight="1" x14ac:dyDescent="0.25">
      <c r="A191" s="212">
        <v>3</v>
      </c>
      <c r="K191" s="101">
        <f t="shared" si="212"/>
        <v>51</v>
      </c>
      <c r="L191" s="125">
        <f t="shared" ca="1" si="205"/>
        <v>0</v>
      </c>
      <c r="M191" s="126">
        <f t="shared" ca="1" si="206"/>
        <v>9.0000000000000006E-5</v>
      </c>
      <c r="N191" s="126" t="str">
        <f t="shared" ca="1" si="233"/>
        <v/>
      </c>
      <c r="O191" s="126" t="str">
        <f t="shared" ca="1" si="233"/>
        <v/>
      </c>
      <c r="P191" s="126" t="str">
        <f t="shared" ca="1" si="233"/>
        <v/>
      </c>
      <c r="Q191" s="126" t="str">
        <f t="shared" ca="1" si="233"/>
        <v/>
      </c>
      <c r="R191" s="126" t="str">
        <f t="shared" ca="1" si="233"/>
        <v/>
      </c>
      <c r="S191" s="126" t="str">
        <f t="shared" ca="1" si="233"/>
        <v/>
      </c>
      <c r="T191" s="126" t="str">
        <f t="shared" ca="1" si="233"/>
        <v/>
      </c>
      <c r="U191" s="126" t="str">
        <f t="shared" ca="1" si="233"/>
        <v/>
      </c>
      <c r="V191" s="126" t="str">
        <f t="shared" ca="1" si="233"/>
        <v/>
      </c>
      <c r="W191" s="126" t="str">
        <f t="shared" ca="1" si="233"/>
        <v/>
      </c>
      <c r="X191" s="126" t="str">
        <f t="shared" ca="1" si="233"/>
        <v/>
      </c>
      <c r="Y191" s="126" t="str">
        <f t="shared" ca="1" si="233"/>
        <v/>
      </c>
      <c r="Z191" s="126" t="str">
        <f t="shared" ca="1" si="233"/>
        <v/>
      </c>
      <c r="AA191" s="126" t="str">
        <f t="shared" ca="1" si="233"/>
        <v/>
      </c>
      <c r="AB191" s="126" t="str">
        <f t="shared" ca="1" si="233"/>
        <v/>
      </c>
      <c r="AC191" s="126" t="str">
        <f t="shared" ca="1" si="233"/>
        <v/>
      </c>
      <c r="AD191" s="126" t="str">
        <f t="shared" ca="1" si="232"/>
        <v/>
      </c>
      <c r="AE191" s="126" t="str">
        <f t="shared" ca="1" si="232"/>
        <v/>
      </c>
      <c r="AF191" s="126" t="str">
        <f t="shared" ca="1" si="232"/>
        <v/>
      </c>
      <c r="AG191" s="126" t="str">
        <f t="shared" ca="1" si="232"/>
        <v/>
      </c>
      <c r="AH191" s="126" t="str">
        <f t="shared" ca="1" si="232"/>
        <v/>
      </c>
      <c r="AI191" s="126" t="str">
        <f t="shared" ca="1" si="232"/>
        <v/>
      </c>
      <c r="AJ191" s="126" t="str">
        <f t="shared" ca="1" si="232"/>
        <v/>
      </c>
      <c r="AK191" s="126" t="str">
        <f t="shared" ca="1" si="232"/>
        <v/>
      </c>
      <c r="AL191" s="126" t="str">
        <f t="shared" ca="1" si="232"/>
        <v/>
      </c>
      <c r="AM191" s="126" t="str">
        <f t="shared" ca="1" si="232"/>
        <v/>
      </c>
      <c r="AN191" s="126" t="str">
        <f t="shared" ca="1" si="232"/>
        <v/>
      </c>
      <c r="AO191" s="126" t="str">
        <f t="shared" ca="1" si="232"/>
        <v/>
      </c>
      <c r="AP191" s="126" t="str">
        <f t="shared" ca="1" si="232"/>
        <v/>
      </c>
      <c r="AQ191" s="126" t="str">
        <f t="shared" ca="1" si="232"/>
        <v/>
      </c>
      <c r="AR191" s="126" t="str">
        <f t="shared" ca="1" si="232"/>
        <v/>
      </c>
      <c r="AS191" s="126" t="str">
        <f t="shared" ca="1" si="232"/>
        <v/>
      </c>
      <c r="AT191" s="126" t="str">
        <f t="shared" ca="1" si="232"/>
        <v/>
      </c>
      <c r="AU191" s="126" t="str">
        <f t="shared" ca="1" si="232"/>
        <v/>
      </c>
      <c r="AV191" s="126" t="str">
        <f t="shared" ca="1" si="232"/>
        <v/>
      </c>
      <c r="AW191" s="126" t="str">
        <f t="shared" ca="1" si="232"/>
        <v/>
      </c>
      <c r="AX191" s="126" t="str">
        <f t="shared" ca="1" si="232"/>
        <v/>
      </c>
      <c r="AY191" s="126" t="str">
        <f t="shared" ca="1" si="232"/>
        <v/>
      </c>
      <c r="AZ191" s="126" t="str">
        <f t="shared" ca="1" si="232"/>
        <v/>
      </c>
      <c r="BA191" s="126" t="str">
        <f t="shared" ca="1" si="232"/>
        <v/>
      </c>
      <c r="BB191" s="126" t="str">
        <f t="shared" ca="1" si="232"/>
        <v/>
      </c>
      <c r="BC191" s="126" t="str">
        <f t="shared" ca="1" si="232"/>
        <v/>
      </c>
      <c r="BD191" s="126" t="str">
        <f t="shared" ca="1" si="232"/>
        <v/>
      </c>
      <c r="BE191" s="126" t="str">
        <f t="shared" ca="1" si="232"/>
        <v/>
      </c>
      <c r="BF191" s="126" t="str">
        <f t="shared" ca="1" si="232"/>
        <v/>
      </c>
      <c r="BG191" s="126" t="str">
        <f t="shared" ca="1" si="232"/>
        <v/>
      </c>
      <c r="BH191" s="126" t="str">
        <f t="shared" ca="1" si="232"/>
        <v/>
      </c>
      <c r="BI191" s="126" t="str">
        <f t="shared" ca="1" si="232"/>
        <v/>
      </c>
      <c r="BJ191" s="126" t="str">
        <f t="shared" ca="1" si="232"/>
        <v/>
      </c>
      <c r="BK191" s="126" t="str">
        <f t="shared" ca="1" si="232"/>
        <v/>
      </c>
      <c r="BL191" s="126" t="str">
        <f t="shared" ca="1" si="232"/>
        <v/>
      </c>
      <c r="BM191" s="126" t="str">
        <f t="shared" si="232"/>
        <v/>
      </c>
      <c r="BN191" s="126" t="str">
        <f t="shared" si="232"/>
        <v/>
      </c>
      <c r="BO191" s="126" t="str">
        <f t="shared" si="232"/>
        <v/>
      </c>
      <c r="BP191" s="126" t="str">
        <f t="shared" si="232"/>
        <v/>
      </c>
      <c r="BQ191" s="126" t="str">
        <f t="shared" si="232"/>
        <v/>
      </c>
      <c r="BR191" s="126" t="str">
        <f t="shared" si="232"/>
        <v/>
      </c>
      <c r="BS191" s="126" t="str">
        <f t="shared" si="232"/>
        <v/>
      </c>
      <c r="BT191" s="126" t="str">
        <f t="shared" si="232"/>
        <v/>
      </c>
      <c r="BU191" s="126" t="str">
        <f t="shared" si="232"/>
        <v/>
      </c>
      <c r="BV191" s="194"/>
      <c r="BW191" s="194"/>
      <c r="BX191" s="194"/>
      <c r="BZ191" s="116" t="s">
        <v>267</v>
      </c>
      <c r="CA191" s="118" t="s">
        <v>94</v>
      </c>
      <c r="CB191" s="113">
        <f t="shared" si="208"/>
        <v>51</v>
      </c>
      <c r="CC191" s="116">
        <f t="shared" ca="1" si="201"/>
        <v>0</v>
      </c>
      <c r="CD191" s="117">
        <f t="shared" ca="1" si="229"/>
        <v>0</v>
      </c>
      <c r="CE191" s="117">
        <f t="shared" ca="1" si="229"/>
        <v>0</v>
      </c>
      <c r="CF191" s="117">
        <f t="shared" ca="1" si="229"/>
        <v>0</v>
      </c>
      <c r="CG191" s="117">
        <f t="shared" ca="1" si="229"/>
        <v>0</v>
      </c>
      <c r="CH191" s="117">
        <f t="shared" ca="1" si="203"/>
        <v>0</v>
      </c>
      <c r="CI191" s="117">
        <f t="shared" ca="1" si="204"/>
        <v>0</v>
      </c>
      <c r="CJ191" s="127" cm="1">
        <f t="array" aca="1" ref="CJ191" ca="1">IFERROR(AVERAGE(IF(CD191:CG191&gt;1,CD191:CG191)),0)</f>
        <v>0</v>
      </c>
      <c r="CK191" s="127">
        <f ca="1">CJ191+(COUNTIFS($CJ$141:$CJ191,CJ191)-1)*0.00001</f>
        <v>1.5000000000000001E-4</v>
      </c>
      <c r="CL191" s="127">
        <f t="shared" ca="1" si="209"/>
        <v>9.0000000000000006E-5</v>
      </c>
      <c r="CM191" s="140">
        <f t="shared" ca="1" si="210"/>
        <v>0</v>
      </c>
      <c r="CN191" s="120">
        <f t="shared" ca="1" si="211"/>
        <v>0</v>
      </c>
      <c r="CO191" s="113"/>
      <c r="CP191" s="113"/>
      <c r="CQ191" s="113"/>
      <c r="CR191" s="115"/>
      <c r="CT191" s="117">
        <f ca="1">'ANVA-MDS Sin Fung.'!CI191+'ANVA-MDS Con Fung.'!CI191</f>
        <v>0</v>
      </c>
      <c r="CU191" s="115"/>
      <c r="CV191" s="115"/>
    </row>
    <row r="192" spans="1:100" ht="12.75" customHeight="1" x14ac:dyDescent="0.25">
      <c r="A192" s="212">
        <v>3</v>
      </c>
      <c r="K192" s="101">
        <f t="shared" si="212"/>
        <v>52</v>
      </c>
      <c r="L192" s="125">
        <f t="shared" ca="1" si="205"/>
        <v>0</v>
      </c>
      <c r="M192" s="126">
        <f t="shared" ca="1" si="206"/>
        <v>8.0000000000000007E-5</v>
      </c>
      <c r="N192" s="126" t="str">
        <f t="shared" ca="1" si="233"/>
        <v/>
      </c>
      <c r="O192" s="126" t="str">
        <f t="shared" ca="1" si="233"/>
        <v/>
      </c>
      <c r="P192" s="126" t="str">
        <f t="shared" ca="1" si="233"/>
        <v/>
      </c>
      <c r="Q192" s="126" t="str">
        <f t="shared" ca="1" si="233"/>
        <v/>
      </c>
      <c r="R192" s="126" t="str">
        <f t="shared" ca="1" si="233"/>
        <v/>
      </c>
      <c r="S192" s="126" t="str">
        <f t="shared" ca="1" si="233"/>
        <v/>
      </c>
      <c r="T192" s="126" t="str">
        <f t="shared" ca="1" si="233"/>
        <v/>
      </c>
      <c r="U192" s="126" t="str">
        <f t="shared" ca="1" si="233"/>
        <v/>
      </c>
      <c r="V192" s="126" t="str">
        <f t="shared" ca="1" si="233"/>
        <v/>
      </c>
      <c r="W192" s="126" t="str">
        <f t="shared" ca="1" si="233"/>
        <v/>
      </c>
      <c r="X192" s="126" t="str">
        <f t="shared" ca="1" si="233"/>
        <v/>
      </c>
      <c r="Y192" s="126" t="str">
        <f t="shared" ca="1" si="233"/>
        <v/>
      </c>
      <c r="Z192" s="126" t="str">
        <f t="shared" ca="1" si="233"/>
        <v/>
      </c>
      <c r="AA192" s="126" t="str">
        <f t="shared" ca="1" si="233"/>
        <v/>
      </c>
      <c r="AB192" s="126" t="str">
        <f t="shared" ca="1" si="233"/>
        <v/>
      </c>
      <c r="AC192" s="126" t="str">
        <f t="shared" ca="1" si="233"/>
        <v/>
      </c>
      <c r="AD192" s="126" t="str">
        <f t="shared" ca="1" si="232"/>
        <v/>
      </c>
      <c r="AE192" s="126" t="str">
        <f t="shared" ca="1" si="232"/>
        <v/>
      </c>
      <c r="AF192" s="126" t="str">
        <f t="shared" ca="1" si="232"/>
        <v/>
      </c>
      <c r="AG192" s="126" t="str">
        <f t="shared" ca="1" si="232"/>
        <v/>
      </c>
      <c r="AH192" s="126" t="str">
        <f t="shared" ca="1" si="232"/>
        <v/>
      </c>
      <c r="AI192" s="126" t="str">
        <f t="shared" ca="1" si="232"/>
        <v/>
      </c>
      <c r="AJ192" s="126" t="str">
        <f t="shared" ca="1" si="232"/>
        <v/>
      </c>
      <c r="AK192" s="126" t="str">
        <f t="shared" ca="1" si="232"/>
        <v/>
      </c>
      <c r="AL192" s="126" t="str">
        <f t="shared" ca="1" si="232"/>
        <v/>
      </c>
      <c r="AM192" s="126" t="str">
        <f t="shared" ca="1" si="232"/>
        <v/>
      </c>
      <c r="AN192" s="126" t="str">
        <f t="shared" ca="1" si="232"/>
        <v/>
      </c>
      <c r="AO192" s="126" t="str">
        <f t="shared" ca="1" si="232"/>
        <v/>
      </c>
      <c r="AP192" s="126" t="str">
        <f t="shared" ca="1" si="232"/>
        <v/>
      </c>
      <c r="AQ192" s="126" t="str">
        <f t="shared" ca="1" si="232"/>
        <v/>
      </c>
      <c r="AR192" s="126" t="str">
        <f t="shared" ca="1" si="232"/>
        <v/>
      </c>
      <c r="AS192" s="126" t="str">
        <f t="shared" ca="1" si="232"/>
        <v/>
      </c>
      <c r="AT192" s="126" t="str">
        <f t="shared" ca="1" si="232"/>
        <v/>
      </c>
      <c r="AU192" s="126" t="str">
        <f t="shared" ca="1" si="232"/>
        <v/>
      </c>
      <c r="AV192" s="126" t="str">
        <f t="shared" ca="1" si="232"/>
        <v/>
      </c>
      <c r="AW192" s="126" t="str">
        <f t="shared" ca="1" si="232"/>
        <v/>
      </c>
      <c r="AX192" s="126" t="str">
        <f t="shared" ca="1" si="232"/>
        <v/>
      </c>
      <c r="AY192" s="126" t="str">
        <f t="shared" ca="1" si="232"/>
        <v/>
      </c>
      <c r="AZ192" s="126" t="str">
        <f t="shared" ca="1" si="232"/>
        <v/>
      </c>
      <c r="BA192" s="126" t="str">
        <f t="shared" ca="1" si="232"/>
        <v/>
      </c>
      <c r="BB192" s="126" t="str">
        <f t="shared" ca="1" si="232"/>
        <v/>
      </c>
      <c r="BC192" s="126" t="str">
        <f t="shared" ca="1" si="232"/>
        <v/>
      </c>
      <c r="BD192" s="126" t="str">
        <f t="shared" ca="1" si="232"/>
        <v/>
      </c>
      <c r="BE192" s="126" t="str">
        <f t="shared" ca="1" si="232"/>
        <v/>
      </c>
      <c r="BF192" s="126" t="str">
        <f t="shared" ca="1" si="232"/>
        <v/>
      </c>
      <c r="BG192" s="126" t="str">
        <f t="shared" ca="1" si="232"/>
        <v/>
      </c>
      <c r="BH192" s="126" t="str">
        <f t="shared" ca="1" si="232"/>
        <v/>
      </c>
      <c r="BI192" s="126" t="str">
        <f t="shared" ca="1" si="232"/>
        <v/>
      </c>
      <c r="BJ192" s="126" t="str">
        <f t="shared" ca="1" si="232"/>
        <v/>
      </c>
      <c r="BK192" s="126" t="str">
        <f t="shared" ca="1" si="232"/>
        <v/>
      </c>
      <c r="BL192" s="126" t="str">
        <f t="shared" ca="1" si="232"/>
        <v/>
      </c>
      <c r="BM192" s="126" t="str">
        <f t="shared" ca="1" si="232"/>
        <v/>
      </c>
      <c r="BN192" s="126" t="str">
        <f t="shared" si="232"/>
        <v/>
      </c>
      <c r="BO192" s="126" t="str">
        <f t="shared" si="232"/>
        <v/>
      </c>
      <c r="BP192" s="126" t="str">
        <f t="shared" si="232"/>
        <v/>
      </c>
      <c r="BQ192" s="126" t="str">
        <f t="shared" si="232"/>
        <v/>
      </c>
      <c r="BR192" s="126" t="str">
        <f t="shared" si="232"/>
        <v/>
      </c>
      <c r="BS192" s="126" t="str">
        <f t="shared" si="232"/>
        <v/>
      </c>
      <c r="BT192" s="126" t="str">
        <f t="shared" si="232"/>
        <v/>
      </c>
      <c r="BU192" s="126" t="str">
        <f t="shared" si="232"/>
        <v/>
      </c>
      <c r="BV192" s="194"/>
      <c r="BW192" s="194"/>
      <c r="BX192" s="194"/>
      <c r="BZ192" s="116" t="s">
        <v>267</v>
      </c>
      <c r="CA192" s="118" t="s">
        <v>94</v>
      </c>
      <c r="CB192" s="113">
        <f t="shared" si="208"/>
        <v>52</v>
      </c>
      <c r="CC192" s="116">
        <f t="shared" ca="1" si="201"/>
        <v>0</v>
      </c>
      <c r="CD192" s="117">
        <f t="shared" ca="1" si="229"/>
        <v>0</v>
      </c>
      <c r="CE192" s="117">
        <f t="shared" ca="1" si="229"/>
        <v>0</v>
      </c>
      <c r="CF192" s="117">
        <f t="shared" ca="1" si="229"/>
        <v>0</v>
      </c>
      <c r="CG192" s="117">
        <f t="shared" ca="1" si="229"/>
        <v>0</v>
      </c>
      <c r="CH192" s="117">
        <f t="shared" ca="1" si="203"/>
        <v>0</v>
      </c>
      <c r="CI192" s="117">
        <f t="shared" ca="1" si="204"/>
        <v>0</v>
      </c>
      <c r="CJ192" s="127" cm="1">
        <f t="array" aca="1" ref="CJ192" ca="1">IFERROR(AVERAGE(IF(CD192:CG192&gt;1,CD192:CG192)),0)</f>
        <v>0</v>
      </c>
      <c r="CK192" s="127">
        <f ca="1">CJ192+(COUNTIFS($CJ$141:$CJ192,CJ192)-1)*0.00001</f>
        <v>1.6000000000000001E-4</v>
      </c>
      <c r="CL192" s="127">
        <f t="shared" ca="1" si="209"/>
        <v>8.0000000000000007E-5</v>
      </c>
      <c r="CM192" s="140">
        <f t="shared" ca="1" si="210"/>
        <v>0</v>
      </c>
      <c r="CN192" s="120">
        <f t="shared" ca="1" si="211"/>
        <v>0</v>
      </c>
      <c r="CO192" s="113"/>
      <c r="CP192" s="113"/>
      <c r="CQ192" s="113"/>
      <c r="CR192" s="115"/>
      <c r="CT192" s="117">
        <f ca="1">'ANVA-MDS Sin Fung.'!CI192+'ANVA-MDS Con Fung.'!CI192</f>
        <v>0</v>
      </c>
      <c r="CU192" s="115"/>
      <c r="CV192" s="115"/>
    </row>
    <row r="193" spans="1:100" ht="12.75" customHeight="1" x14ac:dyDescent="0.25">
      <c r="A193" s="212">
        <v>3</v>
      </c>
      <c r="K193" s="101">
        <f t="shared" si="212"/>
        <v>53</v>
      </c>
      <c r="L193" s="125">
        <f t="shared" ca="1" si="205"/>
        <v>0</v>
      </c>
      <c r="M193" s="126">
        <f t="shared" ca="1" si="206"/>
        <v>7.0000000000000007E-5</v>
      </c>
      <c r="N193" s="126" t="str">
        <f t="shared" ca="1" si="233"/>
        <v/>
      </c>
      <c r="O193" s="126" t="str">
        <f t="shared" ca="1" si="233"/>
        <v/>
      </c>
      <c r="P193" s="126" t="str">
        <f t="shared" ca="1" si="233"/>
        <v/>
      </c>
      <c r="Q193" s="126" t="str">
        <f t="shared" ca="1" si="233"/>
        <v/>
      </c>
      <c r="R193" s="126" t="str">
        <f t="shared" ca="1" si="233"/>
        <v/>
      </c>
      <c r="S193" s="126" t="str">
        <f t="shared" ca="1" si="233"/>
        <v/>
      </c>
      <c r="T193" s="126" t="str">
        <f t="shared" ca="1" si="233"/>
        <v/>
      </c>
      <c r="U193" s="126" t="str">
        <f t="shared" ca="1" si="233"/>
        <v/>
      </c>
      <c r="V193" s="126" t="str">
        <f t="shared" ca="1" si="233"/>
        <v/>
      </c>
      <c r="W193" s="126" t="str">
        <f t="shared" ca="1" si="233"/>
        <v/>
      </c>
      <c r="X193" s="126" t="str">
        <f t="shared" ca="1" si="233"/>
        <v/>
      </c>
      <c r="Y193" s="126" t="str">
        <f t="shared" ca="1" si="233"/>
        <v/>
      </c>
      <c r="Z193" s="126" t="str">
        <f t="shared" ca="1" si="233"/>
        <v/>
      </c>
      <c r="AA193" s="126" t="str">
        <f t="shared" ca="1" si="233"/>
        <v/>
      </c>
      <c r="AB193" s="126" t="str">
        <f t="shared" ca="1" si="233"/>
        <v/>
      </c>
      <c r="AC193" s="126" t="str">
        <f t="shared" ca="1" si="233"/>
        <v/>
      </c>
      <c r="AD193" s="126" t="str">
        <f t="shared" ca="1" si="232"/>
        <v/>
      </c>
      <c r="AE193" s="126" t="str">
        <f t="shared" ca="1" si="232"/>
        <v/>
      </c>
      <c r="AF193" s="126" t="str">
        <f t="shared" ca="1" si="232"/>
        <v/>
      </c>
      <c r="AG193" s="126" t="str">
        <f t="shared" ca="1" si="232"/>
        <v/>
      </c>
      <c r="AH193" s="126" t="str">
        <f t="shared" ca="1" si="232"/>
        <v/>
      </c>
      <c r="AI193" s="126" t="str">
        <f t="shared" ca="1" si="232"/>
        <v/>
      </c>
      <c r="AJ193" s="126" t="str">
        <f t="shared" ca="1" si="232"/>
        <v/>
      </c>
      <c r="AK193" s="126" t="str">
        <f t="shared" ca="1" si="232"/>
        <v/>
      </c>
      <c r="AL193" s="126" t="str">
        <f t="shared" ca="1" si="232"/>
        <v/>
      </c>
      <c r="AM193" s="126" t="str">
        <f t="shared" ca="1" si="232"/>
        <v/>
      </c>
      <c r="AN193" s="126" t="str">
        <f t="shared" ca="1" si="232"/>
        <v/>
      </c>
      <c r="AO193" s="126" t="str">
        <f t="shared" ca="1" si="232"/>
        <v/>
      </c>
      <c r="AP193" s="126" t="str">
        <f t="shared" ca="1" si="232"/>
        <v/>
      </c>
      <c r="AQ193" s="126" t="str">
        <f t="shared" ca="1" si="232"/>
        <v/>
      </c>
      <c r="AR193" s="126" t="str">
        <f t="shared" ca="1" si="232"/>
        <v/>
      </c>
      <c r="AS193" s="126" t="str">
        <f t="shared" ca="1" si="232"/>
        <v/>
      </c>
      <c r="AT193" s="126" t="str">
        <f t="shared" ca="1" si="232"/>
        <v/>
      </c>
      <c r="AU193" s="126" t="str">
        <f t="shared" ca="1" si="232"/>
        <v/>
      </c>
      <c r="AV193" s="126" t="str">
        <f t="shared" ca="1" si="232"/>
        <v/>
      </c>
      <c r="AW193" s="126" t="str">
        <f t="shared" ca="1" si="232"/>
        <v/>
      </c>
      <c r="AX193" s="126" t="str">
        <f t="shared" ca="1" si="232"/>
        <v/>
      </c>
      <c r="AY193" s="126" t="str">
        <f t="shared" ca="1" si="232"/>
        <v/>
      </c>
      <c r="AZ193" s="126" t="str">
        <f t="shared" ca="1" si="232"/>
        <v/>
      </c>
      <c r="BA193" s="126" t="str">
        <f t="shared" ca="1" si="232"/>
        <v/>
      </c>
      <c r="BB193" s="126" t="str">
        <f t="shared" ca="1" si="232"/>
        <v/>
      </c>
      <c r="BC193" s="126" t="str">
        <f t="shared" ca="1" si="232"/>
        <v/>
      </c>
      <c r="BD193" s="126" t="str">
        <f t="shared" ca="1" si="232"/>
        <v/>
      </c>
      <c r="BE193" s="126" t="str">
        <f t="shared" ca="1" si="232"/>
        <v/>
      </c>
      <c r="BF193" s="126" t="str">
        <f t="shared" ca="1" si="232"/>
        <v/>
      </c>
      <c r="BG193" s="126" t="str">
        <f t="shared" ca="1" si="232"/>
        <v/>
      </c>
      <c r="BH193" s="126" t="str">
        <f t="shared" ca="1" si="232"/>
        <v/>
      </c>
      <c r="BI193" s="126" t="str">
        <f t="shared" ca="1" si="232"/>
        <v/>
      </c>
      <c r="BJ193" s="126" t="str">
        <f t="shared" ca="1" si="232"/>
        <v/>
      </c>
      <c r="BK193" s="126" t="str">
        <f t="shared" ca="1" si="232"/>
        <v/>
      </c>
      <c r="BL193" s="126" t="str">
        <f t="shared" ca="1" si="232"/>
        <v/>
      </c>
      <c r="BM193" s="126" t="str">
        <f t="shared" ca="1" si="232"/>
        <v/>
      </c>
      <c r="BN193" s="126" t="str">
        <f t="shared" ca="1" si="232"/>
        <v/>
      </c>
      <c r="BO193" s="126" t="str">
        <f t="shared" si="232"/>
        <v/>
      </c>
      <c r="BP193" s="126" t="str">
        <f t="shared" si="232"/>
        <v/>
      </c>
      <c r="BQ193" s="126" t="str">
        <f t="shared" si="232"/>
        <v/>
      </c>
      <c r="BR193" s="126" t="str">
        <f t="shared" si="232"/>
        <v/>
      </c>
      <c r="BS193" s="126" t="str">
        <f t="shared" si="232"/>
        <v/>
      </c>
      <c r="BT193" s="126" t="str">
        <f t="shared" si="232"/>
        <v/>
      </c>
      <c r="BU193" s="126" t="str">
        <f t="shared" si="232"/>
        <v/>
      </c>
      <c r="BV193" s="194"/>
      <c r="BW193" s="194"/>
      <c r="BX193" s="194"/>
      <c r="BZ193" s="116" t="s">
        <v>267</v>
      </c>
      <c r="CA193" s="118" t="s">
        <v>94</v>
      </c>
      <c r="CB193" s="113">
        <f t="shared" si="208"/>
        <v>53</v>
      </c>
      <c r="CC193" s="116">
        <f t="shared" ca="1" si="201"/>
        <v>0</v>
      </c>
      <c r="CD193" s="117">
        <f t="shared" ca="1" si="229"/>
        <v>0</v>
      </c>
      <c r="CE193" s="117">
        <f t="shared" ca="1" si="229"/>
        <v>0</v>
      </c>
      <c r="CF193" s="117">
        <f t="shared" ca="1" si="229"/>
        <v>0</v>
      </c>
      <c r="CG193" s="117">
        <f t="shared" ca="1" si="229"/>
        <v>0</v>
      </c>
      <c r="CH193" s="117">
        <f t="shared" ca="1" si="203"/>
        <v>0</v>
      </c>
      <c r="CI193" s="117">
        <f t="shared" ca="1" si="204"/>
        <v>0</v>
      </c>
      <c r="CJ193" s="127" cm="1">
        <f t="array" aca="1" ref="CJ193" ca="1">IFERROR(AVERAGE(IF(CD193:CG193&gt;1,CD193:CG193)),0)</f>
        <v>0</v>
      </c>
      <c r="CK193" s="127">
        <f ca="1">CJ193+(COUNTIFS($CJ$141:$CJ193,CJ193)-1)*0.00001</f>
        <v>1.7000000000000001E-4</v>
      </c>
      <c r="CL193" s="127">
        <f t="shared" ca="1" si="209"/>
        <v>7.0000000000000007E-5</v>
      </c>
      <c r="CM193" s="140">
        <f t="shared" ca="1" si="210"/>
        <v>0</v>
      </c>
      <c r="CN193" s="120">
        <f t="shared" ca="1" si="211"/>
        <v>0</v>
      </c>
      <c r="CO193" s="113"/>
      <c r="CP193" s="113"/>
      <c r="CQ193" s="113"/>
      <c r="CR193" s="115"/>
      <c r="CT193" s="117">
        <f ca="1">'ANVA-MDS Sin Fung.'!CI193+'ANVA-MDS Con Fung.'!CI193</f>
        <v>0</v>
      </c>
      <c r="CU193" s="115"/>
      <c r="CV193" s="115"/>
    </row>
    <row r="194" spans="1:100" ht="12.75" customHeight="1" x14ac:dyDescent="0.25">
      <c r="A194" s="212">
        <v>3</v>
      </c>
      <c r="K194" s="101">
        <f t="shared" si="212"/>
        <v>54</v>
      </c>
      <c r="L194" s="125">
        <f t="shared" ca="1" si="205"/>
        <v>0</v>
      </c>
      <c r="M194" s="126">
        <f t="shared" ca="1" si="206"/>
        <v>6.0000000000000008E-5</v>
      </c>
      <c r="N194" s="126" t="str">
        <f t="shared" ca="1" si="233"/>
        <v/>
      </c>
      <c r="O194" s="126" t="str">
        <f t="shared" ca="1" si="233"/>
        <v/>
      </c>
      <c r="P194" s="126" t="str">
        <f t="shared" ca="1" si="233"/>
        <v/>
      </c>
      <c r="Q194" s="126" t="str">
        <f t="shared" ca="1" si="233"/>
        <v/>
      </c>
      <c r="R194" s="126" t="str">
        <f t="shared" ca="1" si="233"/>
        <v/>
      </c>
      <c r="S194" s="126" t="str">
        <f t="shared" ca="1" si="233"/>
        <v/>
      </c>
      <c r="T194" s="126" t="str">
        <f t="shared" ca="1" si="233"/>
        <v/>
      </c>
      <c r="U194" s="126" t="str">
        <f t="shared" ca="1" si="233"/>
        <v/>
      </c>
      <c r="V194" s="126" t="str">
        <f t="shared" ca="1" si="233"/>
        <v/>
      </c>
      <c r="W194" s="126" t="str">
        <f t="shared" ca="1" si="233"/>
        <v/>
      </c>
      <c r="X194" s="126" t="str">
        <f t="shared" ca="1" si="233"/>
        <v/>
      </c>
      <c r="Y194" s="126" t="str">
        <f t="shared" ca="1" si="233"/>
        <v/>
      </c>
      <c r="Z194" s="126" t="str">
        <f t="shared" ca="1" si="233"/>
        <v/>
      </c>
      <c r="AA194" s="126" t="str">
        <f t="shared" ca="1" si="233"/>
        <v/>
      </c>
      <c r="AB194" s="126" t="str">
        <f t="shared" ca="1" si="233"/>
        <v/>
      </c>
      <c r="AC194" s="126" t="str">
        <f t="shared" ca="1" si="233"/>
        <v/>
      </c>
      <c r="AD194" s="126" t="str">
        <f t="shared" ca="1" si="232"/>
        <v/>
      </c>
      <c r="AE194" s="126" t="str">
        <f t="shared" ca="1" si="232"/>
        <v/>
      </c>
      <c r="AF194" s="126" t="str">
        <f t="shared" ca="1" si="232"/>
        <v/>
      </c>
      <c r="AG194" s="126" t="str">
        <f t="shared" ca="1" si="232"/>
        <v/>
      </c>
      <c r="AH194" s="126" t="str">
        <f t="shared" ca="1" si="232"/>
        <v/>
      </c>
      <c r="AI194" s="126" t="str">
        <f t="shared" ca="1" si="232"/>
        <v/>
      </c>
      <c r="AJ194" s="126" t="str">
        <f t="shared" ca="1" si="232"/>
        <v/>
      </c>
      <c r="AK194" s="126" t="str">
        <f t="shared" ca="1" si="232"/>
        <v/>
      </c>
      <c r="AL194" s="126" t="str">
        <f t="shared" ca="1" si="232"/>
        <v/>
      </c>
      <c r="AM194" s="126" t="str">
        <f t="shared" ca="1" si="232"/>
        <v/>
      </c>
      <c r="AN194" s="126" t="str">
        <f t="shared" ca="1" si="232"/>
        <v/>
      </c>
      <c r="AO194" s="126" t="str">
        <f t="shared" ca="1" si="232"/>
        <v/>
      </c>
      <c r="AP194" s="126" t="str">
        <f t="shared" ca="1" si="232"/>
        <v/>
      </c>
      <c r="AQ194" s="126" t="str">
        <f t="shared" ca="1" si="232"/>
        <v/>
      </c>
      <c r="AR194" s="126" t="str">
        <f t="shared" ca="1" si="232"/>
        <v/>
      </c>
      <c r="AS194" s="126" t="str">
        <f t="shared" ca="1" si="232"/>
        <v/>
      </c>
      <c r="AT194" s="126" t="str">
        <f t="shared" ca="1" si="232"/>
        <v/>
      </c>
      <c r="AU194" s="126" t="str">
        <f t="shared" ca="1" si="232"/>
        <v/>
      </c>
      <c r="AV194" s="126" t="str">
        <f t="shared" ca="1" si="232"/>
        <v/>
      </c>
      <c r="AW194" s="126" t="str">
        <f t="shared" ca="1" si="232"/>
        <v/>
      </c>
      <c r="AX194" s="126" t="str">
        <f t="shared" ca="1" si="232"/>
        <v/>
      </c>
      <c r="AY194" s="126" t="str">
        <f t="shared" ca="1" si="232"/>
        <v/>
      </c>
      <c r="AZ194" s="126" t="str">
        <f t="shared" ca="1" si="232"/>
        <v/>
      </c>
      <c r="BA194" s="126" t="str">
        <f t="shared" ca="1" si="232"/>
        <v/>
      </c>
      <c r="BB194" s="126" t="str">
        <f t="shared" ca="1" si="232"/>
        <v/>
      </c>
      <c r="BC194" s="126" t="str">
        <f t="shared" ca="1" si="232"/>
        <v/>
      </c>
      <c r="BD194" s="126" t="str">
        <f t="shared" ca="1" si="232"/>
        <v/>
      </c>
      <c r="BE194" s="126" t="str">
        <f t="shared" ca="1" si="232"/>
        <v/>
      </c>
      <c r="BF194" s="126" t="str">
        <f t="shared" ca="1" si="232"/>
        <v/>
      </c>
      <c r="BG194" s="126" t="str">
        <f t="shared" ca="1" si="232"/>
        <v/>
      </c>
      <c r="BH194" s="126" t="str">
        <f t="shared" ca="1" si="232"/>
        <v/>
      </c>
      <c r="BI194" s="126" t="str">
        <f t="shared" ca="1" si="232"/>
        <v/>
      </c>
      <c r="BJ194" s="126" t="str">
        <f t="shared" ca="1" si="232"/>
        <v/>
      </c>
      <c r="BK194" s="126" t="str">
        <f t="shared" ca="1" si="232"/>
        <v/>
      </c>
      <c r="BL194" s="126" t="str">
        <f t="shared" ref="BL194:BU194" ca="1" si="234">IF(BL$5&gt;$K194,"",IF($L194=0,"",IF($G$9&gt;$H$9,"ns",IF(ABS($M194-INDEX($CL$141:$CL$200,BL$5,1))&gt;$B$159,"s","ns"))))</f>
        <v/>
      </c>
      <c r="BM194" s="126" t="str">
        <f t="shared" ca="1" si="234"/>
        <v/>
      </c>
      <c r="BN194" s="126" t="str">
        <f t="shared" ca="1" si="234"/>
        <v/>
      </c>
      <c r="BO194" s="126" t="str">
        <f t="shared" ca="1" si="234"/>
        <v/>
      </c>
      <c r="BP194" s="126" t="str">
        <f t="shared" si="234"/>
        <v/>
      </c>
      <c r="BQ194" s="126" t="str">
        <f t="shared" si="234"/>
        <v/>
      </c>
      <c r="BR194" s="126" t="str">
        <f t="shared" si="234"/>
        <v/>
      </c>
      <c r="BS194" s="126" t="str">
        <f t="shared" si="234"/>
        <v/>
      </c>
      <c r="BT194" s="126" t="str">
        <f t="shared" si="234"/>
        <v/>
      </c>
      <c r="BU194" s="126" t="str">
        <f t="shared" si="234"/>
        <v/>
      </c>
      <c r="BV194" s="194"/>
      <c r="BW194" s="194"/>
      <c r="BX194" s="194"/>
      <c r="BZ194" s="116" t="s">
        <v>267</v>
      </c>
      <c r="CA194" s="118" t="s">
        <v>94</v>
      </c>
      <c r="CB194" s="113">
        <f t="shared" si="208"/>
        <v>54</v>
      </c>
      <c r="CC194" s="116">
        <f t="shared" ca="1" si="201"/>
        <v>0</v>
      </c>
      <c r="CD194" s="117">
        <f t="shared" ca="1" si="229"/>
        <v>0</v>
      </c>
      <c r="CE194" s="117">
        <f t="shared" ca="1" si="229"/>
        <v>0</v>
      </c>
      <c r="CF194" s="117">
        <f t="shared" ca="1" si="229"/>
        <v>0</v>
      </c>
      <c r="CG194" s="117">
        <f t="shared" ca="1" si="229"/>
        <v>0</v>
      </c>
      <c r="CH194" s="117">
        <f t="shared" ca="1" si="203"/>
        <v>0</v>
      </c>
      <c r="CI194" s="117">
        <f t="shared" ca="1" si="204"/>
        <v>0</v>
      </c>
      <c r="CJ194" s="127" cm="1">
        <f t="array" aca="1" ref="CJ194" ca="1">IFERROR(AVERAGE(IF(CD194:CG194&gt;1,CD194:CG194)),0)</f>
        <v>0</v>
      </c>
      <c r="CK194" s="127">
        <f ca="1">CJ194+(COUNTIFS($CJ$141:$CJ194,CJ194)-1)*0.00001</f>
        <v>1.8000000000000001E-4</v>
      </c>
      <c r="CL194" s="127">
        <f t="shared" ca="1" si="209"/>
        <v>6.0000000000000008E-5</v>
      </c>
      <c r="CM194" s="140">
        <f t="shared" ca="1" si="210"/>
        <v>0</v>
      </c>
      <c r="CN194" s="120">
        <f t="shared" ca="1" si="211"/>
        <v>0</v>
      </c>
      <c r="CO194" s="113"/>
      <c r="CP194" s="113"/>
      <c r="CQ194" s="113"/>
      <c r="CR194" s="115"/>
      <c r="CT194" s="117">
        <f ca="1">'ANVA-MDS Sin Fung.'!CI194+'ANVA-MDS Con Fung.'!CI194</f>
        <v>0</v>
      </c>
      <c r="CU194" s="115"/>
      <c r="CV194" s="115"/>
    </row>
    <row r="195" spans="1:100" ht="12.75" customHeight="1" x14ac:dyDescent="0.25">
      <c r="A195" s="212">
        <v>3</v>
      </c>
      <c r="K195" s="101">
        <f t="shared" si="212"/>
        <v>55</v>
      </c>
      <c r="L195" s="125">
        <f t="shared" ca="1" si="205"/>
        <v>0</v>
      </c>
      <c r="M195" s="126">
        <f t="shared" ca="1" si="206"/>
        <v>5.0000000000000002E-5</v>
      </c>
      <c r="N195" s="126" t="str">
        <f t="shared" ca="1" si="233"/>
        <v/>
      </c>
      <c r="O195" s="126" t="str">
        <f t="shared" ca="1" si="233"/>
        <v/>
      </c>
      <c r="P195" s="126" t="str">
        <f t="shared" ca="1" si="233"/>
        <v/>
      </c>
      <c r="Q195" s="126" t="str">
        <f t="shared" ca="1" si="233"/>
        <v/>
      </c>
      <c r="R195" s="126" t="str">
        <f t="shared" ca="1" si="233"/>
        <v/>
      </c>
      <c r="S195" s="126" t="str">
        <f t="shared" ca="1" si="233"/>
        <v/>
      </c>
      <c r="T195" s="126" t="str">
        <f t="shared" ca="1" si="233"/>
        <v/>
      </c>
      <c r="U195" s="126" t="str">
        <f t="shared" ca="1" si="233"/>
        <v/>
      </c>
      <c r="V195" s="126" t="str">
        <f t="shared" ca="1" si="233"/>
        <v/>
      </c>
      <c r="W195" s="126" t="str">
        <f t="shared" ca="1" si="233"/>
        <v/>
      </c>
      <c r="X195" s="126" t="str">
        <f t="shared" ca="1" si="233"/>
        <v/>
      </c>
      <c r="Y195" s="126" t="str">
        <f t="shared" ca="1" si="233"/>
        <v/>
      </c>
      <c r="Z195" s="126" t="str">
        <f t="shared" ca="1" si="233"/>
        <v/>
      </c>
      <c r="AA195" s="126" t="str">
        <f t="shared" ca="1" si="233"/>
        <v/>
      </c>
      <c r="AB195" s="126" t="str">
        <f t="shared" ca="1" si="233"/>
        <v/>
      </c>
      <c r="AC195" s="126" t="str">
        <f t="shared" ca="1" si="233"/>
        <v/>
      </c>
      <c r="AD195" s="126" t="str">
        <f t="shared" ref="AD195:BU200" ca="1" si="235">IF(AD$5&gt;$K195,"",IF($L195=0,"",IF($G$9&gt;$H$9,"ns",IF(ABS($M195-INDEX($CL$141:$CL$200,AD$5,1))&gt;$B$159,"s","ns"))))</f>
        <v/>
      </c>
      <c r="AE195" s="126" t="str">
        <f t="shared" ca="1" si="235"/>
        <v/>
      </c>
      <c r="AF195" s="126" t="str">
        <f t="shared" ca="1" si="235"/>
        <v/>
      </c>
      <c r="AG195" s="126" t="str">
        <f t="shared" ca="1" si="235"/>
        <v/>
      </c>
      <c r="AH195" s="126" t="str">
        <f t="shared" ca="1" si="235"/>
        <v/>
      </c>
      <c r="AI195" s="126" t="str">
        <f t="shared" ca="1" si="235"/>
        <v/>
      </c>
      <c r="AJ195" s="126" t="str">
        <f t="shared" ca="1" si="235"/>
        <v/>
      </c>
      <c r="AK195" s="126" t="str">
        <f t="shared" ca="1" si="235"/>
        <v/>
      </c>
      <c r="AL195" s="126" t="str">
        <f t="shared" ca="1" si="235"/>
        <v/>
      </c>
      <c r="AM195" s="126" t="str">
        <f t="shared" ca="1" si="235"/>
        <v/>
      </c>
      <c r="AN195" s="126" t="str">
        <f t="shared" ca="1" si="235"/>
        <v/>
      </c>
      <c r="AO195" s="126" t="str">
        <f t="shared" ca="1" si="235"/>
        <v/>
      </c>
      <c r="AP195" s="126" t="str">
        <f t="shared" ca="1" si="235"/>
        <v/>
      </c>
      <c r="AQ195" s="126" t="str">
        <f t="shared" ca="1" si="235"/>
        <v/>
      </c>
      <c r="AR195" s="126" t="str">
        <f t="shared" ca="1" si="235"/>
        <v/>
      </c>
      <c r="AS195" s="126" t="str">
        <f t="shared" ca="1" si="235"/>
        <v/>
      </c>
      <c r="AT195" s="126" t="str">
        <f t="shared" ca="1" si="235"/>
        <v/>
      </c>
      <c r="AU195" s="126" t="str">
        <f t="shared" ca="1" si="235"/>
        <v/>
      </c>
      <c r="AV195" s="126" t="str">
        <f t="shared" ca="1" si="235"/>
        <v/>
      </c>
      <c r="AW195" s="126" t="str">
        <f t="shared" ca="1" si="235"/>
        <v/>
      </c>
      <c r="AX195" s="126" t="str">
        <f t="shared" ca="1" si="235"/>
        <v/>
      </c>
      <c r="AY195" s="126" t="str">
        <f t="shared" ca="1" si="235"/>
        <v/>
      </c>
      <c r="AZ195" s="126" t="str">
        <f t="shared" ca="1" si="235"/>
        <v/>
      </c>
      <c r="BA195" s="126" t="str">
        <f t="shared" ca="1" si="235"/>
        <v/>
      </c>
      <c r="BB195" s="126" t="str">
        <f t="shared" ca="1" si="235"/>
        <v/>
      </c>
      <c r="BC195" s="126" t="str">
        <f t="shared" ca="1" si="235"/>
        <v/>
      </c>
      <c r="BD195" s="126" t="str">
        <f t="shared" ca="1" si="235"/>
        <v/>
      </c>
      <c r="BE195" s="126" t="str">
        <f t="shared" ca="1" si="235"/>
        <v/>
      </c>
      <c r="BF195" s="126" t="str">
        <f t="shared" ca="1" si="235"/>
        <v/>
      </c>
      <c r="BG195" s="126" t="str">
        <f t="shared" ca="1" si="235"/>
        <v/>
      </c>
      <c r="BH195" s="126" t="str">
        <f t="shared" ca="1" si="235"/>
        <v/>
      </c>
      <c r="BI195" s="126" t="str">
        <f t="shared" ca="1" si="235"/>
        <v/>
      </c>
      <c r="BJ195" s="126" t="str">
        <f t="shared" ca="1" si="235"/>
        <v/>
      </c>
      <c r="BK195" s="126" t="str">
        <f t="shared" ca="1" si="235"/>
        <v/>
      </c>
      <c r="BL195" s="126" t="str">
        <f t="shared" ca="1" si="235"/>
        <v/>
      </c>
      <c r="BM195" s="126" t="str">
        <f t="shared" ca="1" si="235"/>
        <v/>
      </c>
      <c r="BN195" s="126" t="str">
        <f t="shared" ca="1" si="235"/>
        <v/>
      </c>
      <c r="BO195" s="126" t="str">
        <f t="shared" ca="1" si="235"/>
        <v/>
      </c>
      <c r="BP195" s="126" t="str">
        <f t="shared" ca="1" si="235"/>
        <v/>
      </c>
      <c r="BQ195" s="126" t="str">
        <f t="shared" si="235"/>
        <v/>
      </c>
      <c r="BR195" s="126" t="str">
        <f t="shared" si="235"/>
        <v/>
      </c>
      <c r="BS195" s="126" t="str">
        <f t="shared" si="235"/>
        <v/>
      </c>
      <c r="BT195" s="126" t="str">
        <f t="shared" si="235"/>
        <v/>
      </c>
      <c r="BU195" s="126" t="str">
        <f t="shared" si="235"/>
        <v/>
      </c>
      <c r="BV195" s="194"/>
      <c r="BW195" s="194"/>
      <c r="BX195" s="194"/>
      <c r="BZ195" s="116" t="s">
        <v>267</v>
      </c>
      <c r="CA195" s="118" t="s">
        <v>94</v>
      </c>
      <c r="CB195" s="113">
        <f t="shared" si="208"/>
        <v>55</v>
      </c>
      <c r="CC195" s="116">
        <f t="shared" ca="1" si="201"/>
        <v>0</v>
      </c>
      <c r="CD195" s="117">
        <f t="shared" ca="1" si="229"/>
        <v>0</v>
      </c>
      <c r="CE195" s="117">
        <f t="shared" ca="1" si="229"/>
        <v>0</v>
      </c>
      <c r="CF195" s="117">
        <f t="shared" ca="1" si="229"/>
        <v>0</v>
      </c>
      <c r="CG195" s="117">
        <f t="shared" ca="1" si="229"/>
        <v>0</v>
      </c>
      <c r="CH195" s="117">
        <f t="shared" ca="1" si="203"/>
        <v>0</v>
      </c>
      <c r="CI195" s="117">
        <f t="shared" ca="1" si="204"/>
        <v>0</v>
      </c>
      <c r="CJ195" s="127" cm="1">
        <f t="array" aca="1" ref="CJ195" ca="1">IFERROR(AVERAGE(IF(CD195:CG195&gt;1,CD195:CG195)),0)</f>
        <v>0</v>
      </c>
      <c r="CK195" s="127">
        <f ca="1">CJ195+(COUNTIFS($CJ$141:$CJ195,CJ195)-1)*0.00001</f>
        <v>1.9000000000000001E-4</v>
      </c>
      <c r="CL195" s="127">
        <f t="shared" ca="1" si="209"/>
        <v>5.0000000000000002E-5</v>
      </c>
      <c r="CM195" s="140">
        <f t="shared" ca="1" si="210"/>
        <v>0</v>
      </c>
      <c r="CN195" s="120">
        <f t="shared" ca="1" si="211"/>
        <v>0</v>
      </c>
      <c r="CO195" s="113"/>
      <c r="CP195" s="113"/>
      <c r="CQ195" s="113"/>
      <c r="CR195" s="115"/>
      <c r="CT195" s="117">
        <f ca="1">'ANVA-MDS Sin Fung.'!CI195+'ANVA-MDS Con Fung.'!CI195</f>
        <v>0</v>
      </c>
      <c r="CU195" s="115"/>
      <c r="CV195" s="115"/>
    </row>
    <row r="196" spans="1:100" ht="12.75" customHeight="1" x14ac:dyDescent="0.25">
      <c r="A196" s="212">
        <v>3</v>
      </c>
      <c r="K196" s="101">
        <f t="shared" si="212"/>
        <v>56</v>
      </c>
      <c r="L196" s="125">
        <f t="shared" ca="1" si="205"/>
        <v>0</v>
      </c>
      <c r="M196" s="126">
        <f t="shared" ca="1" si="206"/>
        <v>4.0000000000000003E-5</v>
      </c>
      <c r="N196" s="126" t="str">
        <f t="shared" ca="1" si="233"/>
        <v/>
      </c>
      <c r="O196" s="126" t="str">
        <f t="shared" ca="1" si="233"/>
        <v/>
      </c>
      <c r="P196" s="126" t="str">
        <f t="shared" ca="1" si="233"/>
        <v/>
      </c>
      <c r="Q196" s="126" t="str">
        <f t="shared" ca="1" si="233"/>
        <v/>
      </c>
      <c r="R196" s="126" t="str">
        <f t="shared" ca="1" si="233"/>
        <v/>
      </c>
      <c r="S196" s="126" t="str">
        <f t="shared" ca="1" si="233"/>
        <v/>
      </c>
      <c r="T196" s="126" t="str">
        <f t="shared" ca="1" si="233"/>
        <v/>
      </c>
      <c r="U196" s="126" t="str">
        <f t="shared" ca="1" si="233"/>
        <v/>
      </c>
      <c r="V196" s="126" t="str">
        <f t="shared" ca="1" si="233"/>
        <v/>
      </c>
      <c r="W196" s="126" t="str">
        <f t="shared" ca="1" si="233"/>
        <v/>
      </c>
      <c r="X196" s="126" t="str">
        <f t="shared" ca="1" si="233"/>
        <v/>
      </c>
      <c r="Y196" s="126" t="str">
        <f t="shared" ca="1" si="233"/>
        <v/>
      </c>
      <c r="Z196" s="126" t="str">
        <f t="shared" ca="1" si="233"/>
        <v/>
      </c>
      <c r="AA196" s="126" t="str">
        <f t="shared" ca="1" si="233"/>
        <v/>
      </c>
      <c r="AB196" s="126" t="str">
        <f t="shared" ca="1" si="233"/>
        <v/>
      </c>
      <c r="AC196" s="126" t="str">
        <f t="shared" ca="1" si="233"/>
        <v/>
      </c>
      <c r="AD196" s="126" t="str">
        <f t="shared" ca="1" si="235"/>
        <v/>
      </c>
      <c r="AE196" s="126" t="str">
        <f t="shared" ca="1" si="235"/>
        <v/>
      </c>
      <c r="AF196" s="126" t="str">
        <f t="shared" ca="1" si="235"/>
        <v/>
      </c>
      <c r="AG196" s="126" t="str">
        <f t="shared" ca="1" si="235"/>
        <v/>
      </c>
      <c r="AH196" s="126" t="str">
        <f t="shared" ca="1" si="235"/>
        <v/>
      </c>
      <c r="AI196" s="126" t="str">
        <f t="shared" ca="1" si="235"/>
        <v/>
      </c>
      <c r="AJ196" s="126" t="str">
        <f t="shared" ca="1" si="235"/>
        <v/>
      </c>
      <c r="AK196" s="126" t="str">
        <f t="shared" ca="1" si="235"/>
        <v/>
      </c>
      <c r="AL196" s="126" t="str">
        <f t="shared" ca="1" si="235"/>
        <v/>
      </c>
      <c r="AM196" s="126" t="str">
        <f t="shared" ca="1" si="235"/>
        <v/>
      </c>
      <c r="AN196" s="126" t="str">
        <f t="shared" ca="1" si="235"/>
        <v/>
      </c>
      <c r="AO196" s="126" t="str">
        <f t="shared" ca="1" si="235"/>
        <v/>
      </c>
      <c r="AP196" s="126" t="str">
        <f t="shared" ca="1" si="235"/>
        <v/>
      </c>
      <c r="AQ196" s="126" t="str">
        <f t="shared" ca="1" si="235"/>
        <v/>
      </c>
      <c r="AR196" s="126" t="str">
        <f t="shared" ca="1" si="235"/>
        <v/>
      </c>
      <c r="AS196" s="126" t="str">
        <f t="shared" ca="1" si="235"/>
        <v/>
      </c>
      <c r="AT196" s="126" t="str">
        <f t="shared" ca="1" si="235"/>
        <v/>
      </c>
      <c r="AU196" s="126" t="str">
        <f t="shared" ca="1" si="235"/>
        <v/>
      </c>
      <c r="AV196" s="126" t="str">
        <f t="shared" ca="1" si="235"/>
        <v/>
      </c>
      <c r="AW196" s="126" t="str">
        <f t="shared" ca="1" si="235"/>
        <v/>
      </c>
      <c r="AX196" s="126" t="str">
        <f t="shared" ca="1" si="235"/>
        <v/>
      </c>
      <c r="AY196" s="126" t="str">
        <f t="shared" ca="1" si="235"/>
        <v/>
      </c>
      <c r="AZ196" s="126" t="str">
        <f t="shared" ca="1" si="235"/>
        <v/>
      </c>
      <c r="BA196" s="126" t="str">
        <f t="shared" ca="1" si="235"/>
        <v/>
      </c>
      <c r="BB196" s="126" t="str">
        <f t="shared" ca="1" si="235"/>
        <v/>
      </c>
      <c r="BC196" s="126" t="str">
        <f t="shared" ca="1" si="235"/>
        <v/>
      </c>
      <c r="BD196" s="126" t="str">
        <f t="shared" ca="1" si="235"/>
        <v/>
      </c>
      <c r="BE196" s="126" t="str">
        <f t="shared" ca="1" si="235"/>
        <v/>
      </c>
      <c r="BF196" s="126" t="str">
        <f t="shared" ca="1" si="235"/>
        <v/>
      </c>
      <c r="BG196" s="126" t="str">
        <f t="shared" ca="1" si="235"/>
        <v/>
      </c>
      <c r="BH196" s="126" t="str">
        <f t="shared" ca="1" si="235"/>
        <v/>
      </c>
      <c r="BI196" s="126" t="str">
        <f t="shared" ca="1" si="235"/>
        <v/>
      </c>
      <c r="BJ196" s="126" t="str">
        <f t="shared" ca="1" si="235"/>
        <v/>
      </c>
      <c r="BK196" s="126" t="str">
        <f t="shared" ca="1" si="235"/>
        <v/>
      </c>
      <c r="BL196" s="126" t="str">
        <f t="shared" ca="1" si="235"/>
        <v/>
      </c>
      <c r="BM196" s="126" t="str">
        <f t="shared" ca="1" si="235"/>
        <v/>
      </c>
      <c r="BN196" s="126" t="str">
        <f t="shared" ca="1" si="235"/>
        <v/>
      </c>
      <c r="BO196" s="126" t="str">
        <f t="shared" ca="1" si="235"/>
        <v/>
      </c>
      <c r="BP196" s="126" t="str">
        <f t="shared" ca="1" si="235"/>
        <v/>
      </c>
      <c r="BQ196" s="126" t="str">
        <f t="shared" ca="1" si="235"/>
        <v/>
      </c>
      <c r="BR196" s="126" t="str">
        <f t="shared" si="235"/>
        <v/>
      </c>
      <c r="BS196" s="126" t="str">
        <f t="shared" si="235"/>
        <v/>
      </c>
      <c r="BT196" s="126" t="str">
        <f t="shared" si="235"/>
        <v/>
      </c>
      <c r="BU196" s="126" t="str">
        <f t="shared" si="235"/>
        <v/>
      </c>
      <c r="BV196" s="194"/>
      <c r="BW196" s="194"/>
      <c r="BX196" s="194"/>
      <c r="BZ196" s="116" t="s">
        <v>267</v>
      </c>
      <c r="CA196" s="118" t="s">
        <v>94</v>
      </c>
      <c r="CB196" s="113">
        <f t="shared" si="208"/>
        <v>56</v>
      </c>
      <c r="CC196" s="116">
        <f t="shared" ca="1" si="201"/>
        <v>0</v>
      </c>
      <c r="CD196" s="117">
        <f t="shared" ca="1" si="229"/>
        <v>0</v>
      </c>
      <c r="CE196" s="117">
        <f t="shared" ca="1" si="229"/>
        <v>0</v>
      </c>
      <c r="CF196" s="117">
        <f t="shared" ca="1" si="229"/>
        <v>0</v>
      </c>
      <c r="CG196" s="117">
        <f t="shared" ca="1" si="229"/>
        <v>0</v>
      </c>
      <c r="CH196" s="117">
        <f t="shared" ca="1" si="203"/>
        <v>0</v>
      </c>
      <c r="CI196" s="117">
        <f t="shared" ca="1" si="204"/>
        <v>0</v>
      </c>
      <c r="CJ196" s="127" cm="1">
        <f t="array" aca="1" ref="CJ196" ca="1">IFERROR(AVERAGE(IF(CD196:CG196&gt;1,CD196:CG196)),0)</f>
        <v>0</v>
      </c>
      <c r="CK196" s="127">
        <f ca="1">CJ196+(COUNTIFS($CJ$141:$CJ196,CJ196)-1)*0.00001</f>
        <v>2.0000000000000001E-4</v>
      </c>
      <c r="CL196" s="127">
        <f t="shared" ca="1" si="209"/>
        <v>4.0000000000000003E-5</v>
      </c>
      <c r="CM196" s="140">
        <f t="shared" ca="1" si="210"/>
        <v>0</v>
      </c>
      <c r="CN196" s="120">
        <f t="shared" ca="1" si="211"/>
        <v>0</v>
      </c>
      <c r="CO196" s="113"/>
      <c r="CP196" s="113"/>
      <c r="CQ196" s="113"/>
      <c r="CR196" s="115"/>
      <c r="CT196" s="117">
        <f ca="1">'ANVA-MDS Sin Fung.'!CI196+'ANVA-MDS Con Fung.'!CI196</f>
        <v>0</v>
      </c>
      <c r="CU196" s="115"/>
      <c r="CV196" s="115"/>
    </row>
    <row r="197" spans="1:100" ht="12.75" customHeight="1" x14ac:dyDescent="0.25">
      <c r="A197" s="212">
        <v>3</v>
      </c>
      <c r="K197" s="101">
        <f t="shared" si="212"/>
        <v>57</v>
      </c>
      <c r="L197" s="125">
        <f t="shared" ca="1" si="205"/>
        <v>0</v>
      </c>
      <c r="M197" s="126">
        <f t="shared" ca="1" si="206"/>
        <v>3.0000000000000004E-5</v>
      </c>
      <c r="N197" s="126" t="str">
        <f t="shared" ca="1" si="233"/>
        <v/>
      </c>
      <c r="O197" s="126" t="str">
        <f t="shared" ca="1" si="233"/>
        <v/>
      </c>
      <c r="P197" s="126" t="str">
        <f t="shared" ca="1" si="233"/>
        <v/>
      </c>
      <c r="Q197" s="126" t="str">
        <f t="shared" ca="1" si="233"/>
        <v/>
      </c>
      <c r="R197" s="126" t="str">
        <f t="shared" ca="1" si="233"/>
        <v/>
      </c>
      <c r="S197" s="126" t="str">
        <f t="shared" ca="1" si="233"/>
        <v/>
      </c>
      <c r="T197" s="126" t="str">
        <f t="shared" ca="1" si="233"/>
        <v/>
      </c>
      <c r="U197" s="126" t="str">
        <f t="shared" ca="1" si="233"/>
        <v/>
      </c>
      <c r="V197" s="126" t="str">
        <f t="shared" ca="1" si="233"/>
        <v/>
      </c>
      <c r="W197" s="126" t="str">
        <f t="shared" ca="1" si="233"/>
        <v/>
      </c>
      <c r="X197" s="126" t="str">
        <f t="shared" ca="1" si="233"/>
        <v/>
      </c>
      <c r="Y197" s="126" t="str">
        <f t="shared" ca="1" si="233"/>
        <v/>
      </c>
      <c r="Z197" s="126" t="str">
        <f t="shared" ca="1" si="233"/>
        <v/>
      </c>
      <c r="AA197" s="126" t="str">
        <f t="shared" ca="1" si="233"/>
        <v/>
      </c>
      <c r="AB197" s="126" t="str">
        <f t="shared" ca="1" si="233"/>
        <v/>
      </c>
      <c r="AC197" s="126" t="str">
        <f t="shared" ca="1" si="233"/>
        <v/>
      </c>
      <c r="AD197" s="126" t="str">
        <f t="shared" ca="1" si="235"/>
        <v/>
      </c>
      <c r="AE197" s="126" t="str">
        <f t="shared" ca="1" si="235"/>
        <v/>
      </c>
      <c r="AF197" s="126" t="str">
        <f t="shared" ca="1" si="235"/>
        <v/>
      </c>
      <c r="AG197" s="126" t="str">
        <f t="shared" ca="1" si="235"/>
        <v/>
      </c>
      <c r="AH197" s="126" t="str">
        <f t="shared" ca="1" si="235"/>
        <v/>
      </c>
      <c r="AI197" s="126" t="str">
        <f t="shared" ca="1" si="235"/>
        <v/>
      </c>
      <c r="AJ197" s="126" t="str">
        <f t="shared" ca="1" si="235"/>
        <v/>
      </c>
      <c r="AK197" s="126" t="str">
        <f t="shared" ca="1" si="235"/>
        <v/>
      </c>
      <c r="AL197" s="126" t="str">
        <f t="shared" ca="1" si="235"/>
        <v/>
      </c>
      <c r="AM197" s="126" t="str">
        <f t="shared" ca="1" si="235"/>
        <v/>
      </c>
      <c r="AN197" s="126" t="str">
        <f t="shared" ca="1" si="235"/>
        <v/>
      </c>
      <c r="AO197" s="126" t="str">
        <f t="shared" ca="1" si="235"/>
        <v/>
      </c>
      <c r="AP197" s="126" t="str">
        <f t="shared" ca="1" si="235"/>
        <v/>
      </c>
      <c r="AQ197" s="126" t="str">
        <f t="shared" ca="1" si="235"/>
        <v/>
      </c>
      <c r="AR197" s="126" t="str">
        <f t="shared" ca="1" si="235"/>
        <v/>
      </c>
      <c r="AS197" s="126" t="str">
        <f t="shared" ca="1" si="235"/>
        <v/>
      </c>
      <c r="AT197" s="126" t="str">
        <f t="shared" ca="1" si="235"/>
        <v/>
      </c>
      <c r="AU197" s="126" t="str">
        <f t="shared" ca="1" si="235"/>
        <v/>
      </c>
      <c r="AV197" s="126" t="str">
        <f t="shared" ca="1" si="235"/>
        <v/>
      </c>
      <c r="AW197" s="126" t="str">
        <f t="shared" ca="1" si="235"/>
        <v/>
      </c>
      <c r="AX197" s="126" t="str">
        <f t="shared" ca="1" si="235"/>
        <v/>
      </c>
      <c r="AY197" s="126" t="str">
        <f t="shared" ca="1" si="235"/>
        <v/>
      </c>
      <c r="AZ197" s="126" t="str">
        <f t="shared" ca="1" si="235"/>
        <v/>
      </c>
      <c r="BA197" s="126" t="str">
        <f t="shared" ca="1" si="235"/>
        <v/>
      </c>
      <c r="BB197" s="126" t="str">
        <f t="shared" ca="1" si="235"/>
        <v/>
      </c>
      <c r="BC197" s="126" t="str">
        <f t="shared" ca="1" si="235"/>
        <v/>
      </c>
      <c r="BD197" s="126" t="str">
        <f t="shared" ca="1" si="235"/>
        <v/>
      </c>
      <c r="BE197" s="126" t="str">
        <f t="shared" ca="1" si="235"/>
        <v/>
      </c>
      <c r="BF197" s="126" t="str">
        <f t="shared" ca="1" si="235"/>
        <v/>
      </c>
      <c r="BG197" s="126" t="str">
        <f t="shared" ca="1" si="235"/>
        <v/>
      </c>
      <c r="BH197" s="126" t="str">
        <f t="shared" ca="1" si="235"/>
        <v/>
      </c>
      <c r="BI197" s="126" t="str">
        <f t="shared" ca="1" si="235"/>
        <v/>
      </c>
      <c r="BJ197" s="126" t="str">
        <f t="shared" ca="1" si="235"/>
        <v/>
      </c>
      <c r="BK197" s="126" t="str">
        <f t="shared" ca="1" si="235"/>
        <v/>
      </c>
      <c r="BL197" s="126" t="str">
        <f t="shared" ca="1" si="235"/>
        <v/>
      </c>
      <c r="BM197" s="126" t="str">
        <f t="shared" ca="1" si="235"/>
        <v/>
      </c>
      <c r="BN197" s="126" t="str">
        <f t="shared" ca="1" si="235"/>
        <v/>
      </c>
      <c r="BO197" s="126" t="str">
        <f t="shared" ca="1" si="235"/>
        <v/>
      </c>
      <c r="BP197" s="126" t="str">
        <f t="shared" ca="1" si="235"/>
        <v/>
      </c>
      <c r="BQ197" s="126" t="str">
        <f t="shared" ca="1" si="235"/>
        <v/>
      </c>
      <c r="BR197" s="126" t="str">
        <f t="shared" ca="1" si="235"/>
        <v/>
      </c>
      <c r="BS197" s="126" t="str">
        <f t="shared" si="235"/>
        <v/>
      </c>
      <c r="BT197" s="126" t="str">
        <f t="shared" si="235"/>
        <v/>
      </c>
      <c r="BU197" s="126" t="str">
        <f t="shared" si="235"/>
        <v/>
      </c>
      <c r="BV197" s="194"/>
      <c r="BW197" s="194"/>
      <c r="BX197" s="194"/>
      <c r="BZ197" s="116" t="s">
        <v>267</v>
      </c>
      <c r="CA197" s="118" t="s">
        <v>94</v>
      </c>
      <c r="CB197" s="113">
        <f t="shared" si="208"/>
        <v>57</v>
      </c>
      <c r="CC197" s="116">
        <f t="shared" ca="1" si="201"/>
        <v>0</v>
      </c>
      <c r="CD197" s="117">
        <f t="shared" ca="1" si="229"/>
        <v>0</v>
      </c>
      <c r="CE197" s="117">
        <f t="shared" ca="1" si="229"/>
        <v>0</v>
      </c>
      <c r="CF197" s="117">
        <f t="shared" ca="1" si="229"/>
        <v>0</v>
      </c>
      <c r="CG197" s="117">
        <f t="shared" ca="1" si="229"/>
        <v>0</v>
      </c>
      <c r="CH197" s="117">
        <f t="shared" ca="1" si="203"/>
        <v>0</v>
      </c>
      <c r="CI197" s="117">
        <f t="shared" ca="1" si="204"/>
        <v>0</v>
      </c>
      <c r="CJ197" s="127" cm="1">
        <f t="array" aca="1" ref="CJ197" ca="1">IFERROR(AVERAGE(IF(CD197:CG197&gt;1,CD197:CG197)),0)</f>
        <v>0</v>
      </c>
      <c r="CK197" s="127">
        <f ca="1">CJ197+(COUNTIFS($CJ$141:$CJ197,CJ197)-1)*0.00001</f>
        <v>2.1000000000000001E-4</v>
      </c>
      <c r="CL197" s="127">
        <f t="shared" ca="1" si="209"/>
        <v>3.0000000000000004E-5</v>
      </c>
      <c r="CM197" s="140">
        <f t="shared" ca="1" si="210"/>
        <v>0</v>
      </c>
      <c r="CN197" s="120">
        <f t="shared" ca="1" si="211"/>
        <v>0</v>
      </c>
      <c r="CO197" s="113"/>
      <c r="CP197" s="113"/>
      <c r="CQ197" s="113"/>
      <c r="CR197" s="115"/>
      <c r="CT197" s="117">
        <f ca="1">'ANVA-MDS Sin Fung.'!CI197+'ANVA-MDS Con Fung.'!CI197</f>
        <v>0</v>
      </c>
      <c r="CU197" s="115"/>
      <c r="CV197" s="115"/>
    </row>
    <row r="198" spans="1:100" ht="12.75" customHeight="1" x14ac:dyDescent="0.25">
      <c r="A198" s="212">
        <v>3</v>
      </c>
      <c r="K198" s="101">
        <f t="shared" si="212"/>
        <v>58</v>
      </c>
      <c r="L198" s="125">
        <f t="shared" ca="1" si="205"/>
        <v>0</v>
      </c>
      <c r="M198" s="126">
        <f t="shared" ca="1" si="206"/>
        <v>2.0000000000000002E-5</v>
      </c>
      <c r="N198" s="126" t="str">
        <f t="shared" ca="1" si="233"/>
        <v/>
      </c>
      <c r="O198" s="126" t="str">
        <f t="shared" ca="1" si="233"/>
        <v/>
      </c>
      <c r="P198" s="126" t="str">
        <f t="shared" ca="1" si="233"/>
        <v/>
      </c>
      <c r="Q198" s="126" t="str">
        <f t="shared" ca="1" si="233"/>
        <v/>
      </c>
      <c r="R198" s="126" t="str">
        <f t="shared" ca="1" si="233"/>
        <v/>
      </c>
      <c r="S198" s="126" t="str">
        <f t="shared" ca="1" si="233"/>
        <v/>
      </c>
      <c r="T198" s="126" t="str">
        <f t="shared" ca="1" si="233"/>
        <v/>
      </c>
      <c r="U198" s="126" t="str">
        <f t="shared" ca="1" si="233"/>
        <v/>
      </c>
      <c r="V198" s="126" t="str">
        <f t="shared" ca="1" si="233"/>
        <v/>
      </c>
      <c r="W198" s="126" t="str">
        <f t="shared" ca="1" si="233"/>
        <v/>
      </c>
      <c r="X198" s="126" t="str">
        <f t="shared" ca="1" si="233"/>
        <v/>
      </c>
      <c r="Y198" s="126" t="str">
        <f t="shared" ca="1" si="233"/>
        <v/>
      </c>
      <c r="Z198" s="126" t="str">
        <f t="shared" ca="1" si="233"/>
        <v/>
      </c>
      <c r="AA198" s="126" t="str">
        <f t="shared" ca="1" si="233"/>
        <v/>
      </c>
      <c r="AB198" s="126" t="str">
        <f t="shared" ca="1" si="233"/>
        <v/>
      </c>
      <c r="AC198" s="126" t="str">
        <f t="shared" ca="1" si="233"/>
        <v/>
      </c>
      <c r="AD198" s="126" t="str">
        <f t="shared" ca="1" si="235"/>
        <v/>
      </c>
      <c r="AE198" s="126" t="str">
        <f t="shared" ca="1" si="235"/>
        <v/>
      </c>
      <c r="AF198" s="126" t="str">
        <f t="shared" ca="1" si="235"/>
        <v/>
      </c>
      <c r="AG198" s="126" t="str">
        <f t="shared" ca="1" si="235"/>
        <v/>
      </c>
      <c r="AH198" s="126" t="str">
        <f t="shared" ca="1" si="235"/>
        <v/>
      </c>
      <c r="AI198" s="126" t="str">
        <f t="shared" ca="1" si="235"/>
        <v/>
      </c>
      <c r="AJ198" s="126" t="str">
        <f t="shared" ca="1" si="235"/>
        <v/>
      </c>
      <c r="AK198" s="126" t="str">
        <f t="shared" ca="1" si="235"/>
        <v/>
      </c>
      <c r="AL198" s="126" t="str">
        <f t="shared" ca="1" si="235"/>
        <v/>
      </c>
      <c r="AM198" s="126" t="str">
        <f t="shared" ca="1" si="235"/>
        <v/>
      </c>
      <c r="AN198" s="126" t="str">
        <f t="shared" ca="1" si="235"/>
        <v/>
      </c>
      <c r="AO198" s="126" t="str">
        <f t="shared" ca="1" si="235"/>
        <v/>
      </c>
      <c r="AP198" s="126" t="str">
        <f t="shared" ca="1" si="235"/>
        <v/>
      </c>
      <c r="AQ198" s="126" t="str">
        <f t="shared" ca="1" si="235"/>
        <v/>
      </c>
      <c r="AR198" s="126" t="str">
        <f t="shared" ca="1" si="235"/>
        <v/>
      </c>
      <c r="AS198" s="126" t="str">
        <f t="shared" ca="1" si="235"/>
        <v/>
      </c>
      <c r="AT198" s="126" t="str">
        <f t="shared" ca="1" si="235"/>
        <v/>
      </c>
      <c r="AU198" s="126" t="str">
        <f t="shared" ca="1" si="235"/>
        <v/>
      </c>
      <c r="AV198" s="126" t="str">
        <f t="shared" ca="1" si="235"/>
        <v/>
      </c>
      <c r="AW198" s="126" t="str">
        <f t="shared" ca="1" si="235"/>
        <v/>
      </c>
      <c r="AX198" s="126" t="str">
        <f t="shared" ca="1" si="235"/>
        <v/>
      </c>
      <c r="AY198" s="126" t="str">
        <f t="shared" ca="1" si="235"/>
        <v/>
      </c>
      <c r="AZ198" s="126" t="str">
        <f t="shared" ca="1" si="235"/>
        <v/>
      </c>
      <c r="BA198" s="126" t="str">
        <f t="shared" ca="1" si="235"/>
        <v/>
      </c>
      <c r="BB198" s="126" t="str">
        <f t="shared" ca="1" si="235"/>
        <v/>
      </c>
      <c r="BC198" s="126" t="str">
        <f t="shared" ca="1" si="235"/>
        <v/>
      </c>
      <c r="BD198" s="126" t="str">
        <f t="shared" ca="1" si="235"/>
        <v/>
      </c>
      <c r="BE198" s="126" t="str">
        <f t="shared" ca="1" si="235"/>
        <v/>
      </c>
      <c r="BF198" s="126" t="str">
        <f t="shared" ca="1" si="235"/>
        <v/>
      </c>
      <c r="BG198" s="126" t="str">
        <f t="shared" ca="1" si="235"/>
        <v/>
      </c>
      <c r="BH198" s="126" t="str">
        <f t="shared" ca="1" si="235"/>
        <v/>
      </c>
      <c r="BI198" s="126" t="str">
        <f t="shared" ca="1" si="235"/>
        <v/>
      </c>
      <c r="BJ198" s="126" t="str">
        <f t="shared" ca="1" si="235"/>
        <v/>
      </c>
      <c r="BK198" s="126" t="str">
        <f t="shared" ca="1" si="235"/>
        <v/>
      </c>
      <c r="BL198" s="126" t="str">
        <f t="shared" ca="1" si="235"/>
        <v/>
      </c>
      <c r="BM198" s="126" t="str">
        <f t="shared" ca="1" si="235"/>
        <v/>
      </c>
      <c r="BN198" s="126" t="str">
        <f t="shared" ca="1" si="235"/>
        <v/>
      </c>
      <c r="BO198" s="126" t="str">
        <f t="shared" ca="1" si="235"/>
        <v/>
      </c>
      <c r="BP198" s="126" t="str">
        <f t="shared" ca="1" si="235"/>
        <v/>
      </c>
      <c r="BQ198" s="126" t="str">
        <f t="shared" ca="1" si="235"/>
        <v/>
      </c>
      <c r="BR198" s="126" t="str">
        <f t="shared" ca="1" si="235"/>
        <v/>
      </c>
      <c r="BS198" s="126" t="str">
        <f t="shared" ca="1" si="235"/>
        <v/>
      </c>
      <c r="BT198" s="126" t="str">
        <f t="shared" si="235"/>
        <v/>
      </c>
      <c r="BU198" s="126" t="str">
        <f t="shared" si="235"/>
        <v/>
      </c>
      <c r="BV198" s="194"/>
      <c r="BW198" s="194"/>
      <c r="BX198" s="194"/>
      <c r="BZ198" s="116" t="s">
        <v>267</v>
      </c>
      <c r="CA198" s="118" t="s">
        <v>94</v>
      </c>
      <c r="CB198" s="113">
        <f t="shared" si="208"/>
        <v>58</v>
      </c>
      <c r="CC198" s="116">
        <f t="shared" ca="1" si="201"/>
        <v>0</v>
      </c>
      <c r="CD198" s="117">
        <f t="shared" ca="1" si="229"/>
        <v>0</v>
      </c>
      <c r="CE198" s="117">
        <f t="shared" ca="1" si="229"/>
        <v>0</v>
      </c>
      <c r="CF198" s="117">
        <f t="shared" ca="1" si="229"/>
        <v>0</v>
      </c>
      <c r="CG198" s="117">
        <f t="shared" ca="1" si="229"/>
        <v>0</v>
      </c>
      <c r="CH198" s="117">
        <f t="shared" ca="1" si="203"/>
        <v>0</v>
      </c>
      <c r="CI198" s="117">
        <f t="shared" ca="1" si="204"/>
        <v>0</v>
      </c>
      <c r="CJ198" s="127" cm="1">
        <f t="array" aca="1" ref="CJ198" ca="1">IFERROR(AVERAGE(IF(CD198:CG198&gt;1,CD198:CG198)),0)</f>
        <v>0</v>
      </c>
      <c r="CK198" s="127">
        <f ca="1">CJ198+(COUNTIFS($CJ$141:$CJ198,CJ198)-1)*0.00001</f>
        <v>2.2000000000000001E-4</v>
      </c>
      <c r="CL198" s="127">
        <f t="shared" ca="1" si="209"/>
        <v>2.0000000000000002E-5</v>
      </c>
      <c r="CM198" s="140">
        <f t="shared" ca="1" si="210"/>
        <v>0</v>
      </c>
      <c r="CN198" s="120">
        <f t="shared" ca="1" si="211"/>
        <v>0</v>
      </c>
      <c r="CO198" s="113"/>
      <c r="CP198" s="113"/>
      <c r="CQ198" s="113"/>
      <c r="CR198" s="115"/>
      <c r="CT198" s="117">
        <f ca="1">'ANVA-MDS Sin Fung.'!CI198+'ANVA-MDS Con Fung.'!CI198</f>
        <v>0</v>
      </c>
      <c r="CU198" s="115"/>
      <c r="CV198" s="115"/>
    </row>
    <row r="199" spans="1:100" ht="12.75" customHeight="1" x14ac:dyDescent="0.25">
      <c r="A199" s="212">
        <v>3</v>
      </c>
      <c r="K199" s="101">
        <f t="shared" si="212"/>
        <v>59</v>
      </c>
      <c r="L199" s="125">
        <f t="shared" ca="1" si="205"/>
        <v>0</v>
      </c>
      <c r="M199" s="126">
        <f t="shared" ca="1" si="206"/>
        <v>1.0000000000000001E-5</v>
      </c>
      <c r="N199" s="126" t="str">
        <f t="shared" ca="1" si="233"/>
        <v/>
      </c>
      <c r="O199" s="126" t="str">
        <f t="shared" ca="1" si="233"/>
        <v/>
      </c>
      <c r="P199" s="126" t="str">
        <f t="shared" ca="1" si="233"/>
        <v/>
      </c>
      <c r="Q199" s="126" t="str">
        <f t="shared" ca="1" si="233"/>
        <v/>
      </c>
      <c r="R199" s="126" t="str">
        <f t="shared" ca="1" si="233"/>
        <v/>
      </c>
      <c r="S199" s="126" t="str">
        <f t="shared" ca="1" si="233"/>
        <v/>
      </c>
      <c r="T199" s="126" t="str">
        <f t="shared" ca="1" si="233"/>
        <v/>
      </c>
      <c r="U199" s="126" t="str">
        <f t="shared" ca="1" si="233"/>
        <v/>
      </c>
      <c r="V199" s="126" t="str">
        <f t="shared" ca="1" si="233"/>
        <v/>
      </c>
      <c r="W199" s="126" t="str">
        <f t="shared" ca="1" si="233"/>
        <v/>
      </c>
      <c r="X199" s="126" t="str">
        <f t="shared" ca="1" si="233"/>
        <v/>
      </c>
      <c r="Y199" s="126" t="str">
        <f t="shared" ca="1" si="233"/>
        <v/>
      </c>
      <c r="Z199" s="126" t="str">
        <f t="shared" ca="1" si="233"/>
        <v/>
      </c>
      <c r="AA199" s="126" t="str">
        <f t="shared" ca="1" si="233"/>
        <v/>
      </c>
      <c r="AB199" s="126" t="str">
        <f t="shared" ca="1" si="233"/>
        <v/>
      </c>
      <c r="AC199" s="126" t="str">
        <f t="shared" ca="1" si="233"/>
        <v/>
      </c>
      <c r="AD199" s="126" t="str">
        <f t="shared" ca="1" si="235"/>
        <v/>
      </c>
      <c r="AE199" s="126" t="str">
        <f t="shared" ca="1" si="235"/>
        <v/>
      </c>
      <c r="AF199" s="126" t="str">
        <f t="shared" ca="1" si="235"/>
        <v/>
      </c>
      <c r="AG199" s="126" t="str">
        <f t="shared" ca="1" si="235"/>
        <v/>
      </c>
      <c r="AH199" s="126" t="str">
        <f t="shared" ca="1" si="235"/>
        <v/>
      </c>
      <c r="AI199" s="126" t="str">
        <f t="shared" ca="1" si="235"/>
        <v/>
      </c>
      <c r="AJ199" s="126" t="str">
        <f t="shared" ca="1" si="235"/>
        <v/>
      </c>
      <c r="AK199" s="126" t="str">
        <f t="shared" ca="1" si="235"/>
        <v/>
      </c>
      <c r="AL199" s="126" t="str">
        <f t="shared" ca="1" si="235"/>
        <v/>
      </c>
      <c r="AM199" s="126" t="str">
        <f t="shared" ca="1" si="235"/>
        <v/>
      </c>
      <c r="AN199" s="126" t="str">
        <f t="shared" ca="1" si="235"/>
        <v/>
      </c>
      <c r="AO199" s="126" t="str">
        <f t="shared" ca="1" si="235"/>
        <v/>
      </c>
      <c r="AP199" s="126" t="str">
        <f t="shared" ca="1" si="235"/>
        <v/>
      </c>
      <c r="AQ199" s="126" t="str">
        <f t="shared" ca="1" si="235"/>
        <v/>
      </c>
      <c r="AR199" s="126" t="str">
        <f t="shared" ca="1" si="235"/>
        <v/>
      </c>
      <c r="AS199" s="126" t="str">
        <f t="shared" ca="1" si="235"/>
        <v/>
      </c>
      <c r="AT199" s="126" t="str">
        <f t="shared" ca="1" si="235"/>
        <v/>
      </c>
      <c r="AU199" s="126" t="str">
        <f t="shared" ca="1" si="235"/>
        <v/>
      </c>
      <c r="AV199" s="126" t="str">
        <f t="shared" ca="1" si="235"/>
        <v/>
      </c>
      <c r="AW199" s="126" t="str">
        <f t="shared" ca="1" si="235"/>
        <v/>
      </c>
      <c r="AX199" s="126" t="str">
        <f t="shared" ca="1" si="235"/>
        <v/>
      </c>
      <c r="AY199" s="126" t="str">
        <f t="shared" ca="1" si="235"/>
        <v/>
      </c>
      <c r="AZ199" s="126" t="str">
        <f t="shared" ca="1" si="235"/>
        <v/>
      </c>
      <c r="BA199" s="126" t="str">
        <f t="shared" ca="1" si="235"/>
        <v/>
      </c>
      <c r="BB199" s="126" t="str">
        <f t="shared" ca="1" si="235"/>
        <v/>
      </c>
      <c r="BC199" s="126" t="str">
        <f t="shared" ca="1" si="235"/>
        <v/>
      </c>
      <c r="BD199" s="126" t="str">
        <f t="shared" ca="1" si="235"/>
        <v/>
      </c>
      <c r="BE199" s="126" t="str">
        <f t="shared" ca="1" si="235"/>
        <v/>
      </c>
      <c r="BF199" s="126" t="str">
        <f t="shared" ca="1" si="235"/>
        <v/>
      </c>
      <c r="BG199" s="126" t="str">
        <f t="shared" ca="1" si="235"/>
        <v/>
      </c>
      <c r="BH199" s="126" t="str">
        <f t="shared" ca="1" si="235"/>
        <v/>
      </c>
      <c r="BI199" s="126" t="str">
        <f t="shared" ca="1" si="235"/>
        <v/>
      </c>
      <c r="BJ199" s="126" t="str">
        <f t="shared" ca="1" si="235"/>
        <v/>
      </c>
      <c r="BK199" s="126" t="str">
        <f t="shared" ca="1" si="235"/>
        <v/>
      </c>
      <c r="BL199" s="126" t="str">
        <f t="shared" ca="1" si="235"/>
        <v/>
      </c>
      <c r="BM199" s="126" t="str">
        <f t="shared" ca="1" si="235"/>
        <v/>
      </c>
      <c r="BN199" s="126" t="str">
        <f t="shared" ca="1" si="235"/>
        <v/>
      </c>
      <c r="BO199" s="126" t="str">
        <f t="shared" ca="1" si="235"/>
        <v/>
      </c>
      <c r="BP199" s="126" t="str">
        <f t="shared" ca="1" si="235"/>
        <v/>
      </c>
      <c r="BQ199" s="126" t="str">
        <f t="shared" ca="1" si="235"/>
        <v/>
      </c>
      <c r="BR199" s="126" t="str">
        <f t="shared" ca="1" si="235"/>
        <v/>
      </c>
      <c r="BS199" s="126" t="str">
        <f t="shared" ca="1" si="235"/>
        <v/>
      </c>
      <c r="BT199" s="126" t="str">
        <f t="shared" ca="1" si="235"/>
        <v/>
      </c>
      <c r="BU199" s="126" t="str">
        <f t="shared" si="235"/>
        <v/>
      </c>
      <c r="BV199" s="194"/>
      <c r="BW199" s="194"/>
      <c r="BX199" s="194"/>
      <c r="BZ199" s="116" t="s">
        <v>267</v>
      </c>
      <c r="CA199" s="118" t="s">
        <v>94</v>
      </c>
      <c r="CB199" s="113">
        <f t="shared" si="208"/>
        <v>59</v>
      </c>
      <c r="CC199" s="116">
        <f t="shared" ca="1" si="201"/>
        <v>0</v>
      </c>
      <c r="CD199" s="117">
        <f t="shared" ca="1" si="229"/>
        <v>0</v>
      </c>
      <c r="CE199" s="117">
        <f t="shared" ca="1" si="229"/>
        <v>0</v>
      </c>
      <c r="CF199" s="117">
        <f t="shared" ca="1" si="229"/>
        <v>0</v>
      </c>
      <c r="CG199" s="117">
        <f t="shared" ca="1" si="229"/>
        <v>0</v>
      </c>
      <c r="CH199" s="117">
        <f t="shared" ca="1" si="203"/>
        <v>0</v>
      </c>
      <c r="CI199" s="117">
        <f t="shared" ca="1" si="204"/>
        <v>0</v>
      </c>
      <c r="CJ199" s="127" cm="1">
        <f t="array" aca="1" ref="CJ199" ca="1">IFERROR(AVERAGE(IF(CD199:CG199&gt;1,CD199:CG199)),0)</f>
        <v>0</v>
      </c>
      <c r="CK199" s="127">
        <f ca="1">CJ199+(COUNTIFS($CJ$141:$CJ199,CJ199)-1)*0.00001</f>
        <v>2.3000000000000001E-4</v>
      </c>
      <c r="CL199" s="127">
        <f t="shared" ca="1" si="209"/>
        <v>1.0000000000000001E-5</v>
      </c>
      <c r="CM199" s="140">
        <f t="shared" ca="1" si="210"/>
        <v>0</v>
      </c>
      <c r="CN199" s="120">
        <f t="shared" ca="1" si="211"/>
        <v>0</v>
      </c>
      <c r="CO199" s="113"/>
      <c r="CP199" s="113"/>
      <c r="CQ199" s="113"/>
      <c r="CR199" s="115"/>
      <c r="CT199" s="117">
        <f ca="1">'ANVA-MDS Sin Fung.'!CI199+'ANVA-MDS Con Fung.'!CI199</f>
        <v>0</v>
      </c>
      <c r="CU199" s="115"/>
      <c r="CV199" s="115"/>
    </row>
    <row r="200" spans="1:100" ht="12.75" customHeight="1" x14ac:dyDescent="0.25">
      <c r="A200" s="212">
        <v>3</v>
      </c>
      <c r="K200" s="101">
        <f t="shared" si="212"/>
        <v>60</v>
      </c>
      <c r="L200" s="125">
        <f t="shared" ca="1" si="205"/>
        <v>0</v>
      </c>
      <c r="M200" s="126">
        <f t="shared" ca="1" si="206"/>
        <v>0</v>
      </c>
      <c r="N200" s="126" t="str">
        <f t="shared" ca="1" si="233"/>
        <v/>
      </c>
      <c r="O200" s="126" t="str">
        <f t="shared" ca="1" si="233"/>
        <v/>
      </c>
      <c r="P200" s="126" t="str">
        <f t="shared" ca="1" si="233"/>
        <v/>
      </c>
      <c r="Q200" s="126" t="str">
        <f t="shared" ca="1" si="233"/>
        <v/>
      </c>
      <c r="R200" s="126" t="str">
        <f t="shared" ca="1" si="233"/>
        <v/>
      </c>
      <c r="S200" s="126" t="str">
        <f t="shared" ca="1" si="233"/>
        <v/>
      </c>
      <c r="T200" s="126" t="str">
        <f t="shared" ca="1" si="233"/>
        <v/>
      </c>
      <c r="U200" s="126" t="str">
        <f t="shared" ca="1" si="233"/>
        <v/>
      </c>
      <c r="V200" s="126" t="str">
        <f t="shared" ca="1" si="233"/>
        <v/>
      </c>
      <c r="W200" s="126" t="str">
        <f t="shared" ca="1" si="233"/>
        <v/>
      </c>
      <c r="X200" s="126" t="str">
        <f t="shared" ca="1" si="233"/>
        <v/>
      </c>
      <c r="Y200" s="126" t="str">
        <f t="shared" ca="1" si="233"/>
        <v/>
      </c>
      <c r="Z200" s="126" t="str">
        <f t="shared" ca="1" si="233"/>
        <v/>
      </c>
      <c r="AA200" s="126" t="str">
        <f t="shared" ca="1" si="233"/>
        <v/>
      </c>
      <c r="AB200" s="126" t="str">
        <f t="shared" ca="1" si="233"/>
        <v/>
      </c>
      <c r="AC200" s="126" t="str">
        <f t="shared" ca="1" si="233"/>
        <v/>
      </c>
      <c r="AD200" s="126" t="str">
        <f t="shared" ca="1" si="235"/>
        <v/>
      </c>
      <c r="AE200" s="126" t="str">
        <f t="shared" ca="1" si="235"/>
        <v/>
      </c>
      <c r="AF200" s="126" t="str">
        <f t="shared" ca="1" si="235"/>
        <v/>
      </c>
      <c r="AG200" s="126" t="str">
        <f t="shared" ca="1" si="235"/>
        <v/>
      </c>
      <c r="AH200" s="126" t="str">
        <f t="shared" ca="1" si="235"/>
        <v/>
      </c>
      <c r="AI200" s="126" t="str">
        <f t="shared" ca="1" si="235"/>
        <v/>
      </c>
      <c r="AJ200" s="126" t="str">
        <f t="shared" ca="1" si="235"/>
        <v/>
      </c>
      <c r="AK200" s="126" t="str">
        <f t="shared" ca="1" si="235"/>
        <v/>
      </c>
      <c r="AL200" s="126" t="str">
        <f t="shared" ca="1" si="235"/>
        <v/>
      </c>
      <c r="AM200" s="126" t="str">
        <f t="shared" ca="1" si="235"/>
        <v/>
      </c>
      <c r="AN200" s="126" t="str">
        <f t="shared" ca="1" si="235"/>
        <v/>
      </c>
      <c r="AO200" s="126" t="str">
        <f t="shared" ca="1" si="235"/>
        <v/>
      </c>
      <c r="AP200" s="126" t="str">
        <f t="shared" ca="1" si="235"/>
        <v/>
      </c>
      <c r="AQ200" s="126" t="str">
        <f t="shared" ca="1" si="235"/>
        <v/>
      </c>
      <c r="AR200" s="126" t="str">
        <f t="shared" ca="1" si="235"/>
        <v/>
      </c>
      <c r="AS200" s="126" t="str">
        <f t="shared" ca="1" si="235"/>
        <v/>
      </c>
      <c r="AT200" s="126" t="str">
        <f t="shared" ca="1" si="235"/>
        <v/>
      </c>
      <c r="AU200" s="126" t="str">
        <f t="shared" ca="1" si="235"/>
        <v/>
      </c>
      <c r="AV200" s="126" t="str">
        <f t="shared" ca="1" si="235"/>
        <v/>
      </c>
      <c r="AW200" s="126" t="str">
        <f t="shared" ca="1" si="235"/>
        <v/>
      </c>
      <c r="AX200" s="126" t="str">
        <f t="shared" ca="1" si="235"/>
        <v/>
      </c>
      <c r="AY200" s="126" t="str">
        <f t="shared" ca="1" si="235"/>
        <v/>
      </c>
      <c r="AZ200" s="126" t="str">
        <f t="shared" ca="1" si="235"/>
        <v/>
      </c>
      <c r="BA200" s="126" t="str">
        <f t="shared" ca="1" si="235"/>
        <v/>
      </c>
      <c r="BB200" s="126" t="str">
        <f t="shared" ca="1" si="235"/>
        <v/>
      </c>
      <c r="BC200" s="126" t="str">
        <f t="shared" ca="1" si="235"/>
        <v/>
      </c>
      <c r="BD200" s="126" t="str">
        <f t="shared" ca="1" si="235"/>
        <v/>
      </c>
      <c r="BE200" s="126" t="str">
        <f t="shared" ca="1" si="235"/>
        <v/>
      </c>
      <c r="BF200" s="126" t="str">
        <f t="shared" ca="1" si="235"/>
        <v/>
      </c>
      <c r="BG200" s="126" t="str">
        <f t="shared" ca="1" si="235"/>
        <v/>
      </c>
      <c r="BH200" s="126" t="str">
        <f t="shared" ca="1" si="235"/>
        <v/>
      </c>
      <c r="BI200" s="126" t="str">
        <f t="shared" ca="1" si="235"/>
        <v/>
      </c>
      <c r="BJ200" s="126" t="str">
        <f t="shared" ca="1" si="235"/>
        <v/>
      </c>
      <c r="BK200" s="126" t="str">
        <f t="shared" ca="1" si="235"/>
        <v/>
      </c>
      <c r="BL200" s="126" t="str">
        <f t="shared" ca="1" si="235"/>
        <v/>
      </c>
      <c r="BM200" s="126" t="str">
        <f t="shared" ref="BM200:BU200" ca="1" si="236">IF(BM$5&gt;$K200,"",IF($L200=0,"",IF($G$9&gt;$H$9,"ns",IF(ABS($M200-INDEX($CL$141:$CL$200,BM$5,1))&gt;$B$159,"s","ns"))))</f>
        <v/>
      </c>
      <c r="BN200" s="126" t="str">
        <f t="shared" ca="1" si="236"/>
        <v/>
      </c>
      <c r="BO200" s="126" t="str">
        <f t="shared" ca="1" si="236"/>
        <v/>
      </c>
      <c r="BP200" s="126" t="str">
        <f t="shared" ca="1" si="236"/>
        <v/>
      </c>
      <c r="BQ200" s="126" t="str">
        <f t="shared" ca="1" si="236"/>
        <v/>
      </c>
      <c r="BR200" s="126" t="str">
        <f t="shared" ca="1" si="236"/>
        <v/>
      </c>
      <c r="BS200" s="126" t="str">
        <f t="shared" ca="1" si="236"/>
        <v/>
      </c>
      <c r="BT200" s="126" t="str">
        <f t="shared" ca="1" si="236"/>
        <v/>
      </c>
      <c r="BU200" s="126" t="str">
        <f t="shared" ca="1" si="236"/>
        <v/>
      </c>
      <c r="BV200" s="194"/>
      <c r="BW200" s="194"/>
      <c r="BX200" s="194"/>
      <c r="BZ200" s="116" t="s">
        <v>267</v>
      </c>
      <c r="CA200" s="118" t="s">
        <v>94</v>
      </c>
      <c r="CB200" s="113">
        <f t="shared" si="208"/>
        <v>60</v>
      </c>
      <c r="CC200" s="116">
        <f t="shared" ca="1" si="201"/>
        <v>0</v>
      </c>
      <c r="CD200" s="117">
        <f t="shared" ca="1" si="229"/>
        <v>0</v>
      </c>
      <c r="CE200" s="117">
        <f t="shared" ca="1" si="229"/>
        <v>0</v>
      </c>
      <c r="CF200" s="117">
        <f t="shared" ca="1" si="229"/>
        <v>0</v>
      </c>
      <c r="CG200" s="117">
        <f t="shared" ca="1" si="229"/>
        <v>0</v>
      </c>
      <c r="CH200" s="117">
        <f t="shared" ca="1" si="203"/>
        <v>0</v>
      </c>
      <c r="CI200" s="117">
        <f t="shared" ca="1" si="204"/>
        <v>0</v>
      </c>
      <c r="CJ200" s="127" cm="1">
        <f t="array" aca="1" ref="CJ200" ca="1">IFERROR(AVERAGE(IF(CD200:CG200&gt;1,CD200:CG200)),0)</f>
        <v>0</v>
      </c>
      <c r="CK200" s="127">
        <f ca="1">CJ200+(COUNTIFS($CJ$141:$CJ200,CJ200)-1)*0.00001</f>
        <v>2.4000000000000003E-4</v>
      </c>
      <c r="CL200" s="127">
        <f t="shared" ca="1" si="209"/>
        <v>0</v>
      </c>
      <c r="CM200" s="140">
        <f t="shared" ca="1" si="210"/>
        <v>0</v>
      </c>
      <c r="CN200" s="120">
        <f t="shared" ca="1" si="211"/>
        <v>0</v>
      </c>
      <c r="CO200" s="113"/>
      <c r="CP200" s="113"/>
      <c r="CQ200" s="113"/>
      <c r="CR200" s="115"/>
      <c r="CT200" s="117">
        <f ca="1">'ANVA-MDS Sin Fung.'!CI200+'ANVA-MDS Con Fung.'!CI200</f>
        <v>0</v>
      </c>
      <c r="CU200" s="115"/>
      <c r="CV200" s="115"/>
    </row>
    <row r="201" spans="1:100" ht="12.75" customHeight="1" x14ac:dyDescent="0.25">
      <c r="L201" s="3"/>
      <c r="BW201" s="194"/>
      <c r="BX201" s="194"/>
      <c r="CB201" s="114" t="s">
        <v>67</v>
      </c>
      <c r="CC201" s="117"/>
      <c r="CD201" s="117">
        <f ca="1">COUNTIFS(CD141:CD200,"&gt;1")</f>
        <v>35</v>
      </c>
      <c r="CE201" s="117">
        <f ca="1">COUNTIFS(CE141:CE200,"&gt;1")</f>
        <v>35</v>
      </c>
      <c r="CF201" s="117">
        <f ca="1">COUNTIFS(CF141:CF200,"&gt;1")</f>
        <v>35</v>
      </c>
      <c r="CG201" s="117">
        <f ca="1">COUNTIFS(CG141:CG200,"&gt;1")</f>
        <v>0</v>
      </c>
      <c r="CH201" s="121">
        <f ca="1">IF(CH141=0,-1,IF(COUNTIFS(CD141:CG200,"&gt;1")&lt;&gt;CH141*CD201,-2,1))</f>
        <v>1</v>
      </c>
      <c r="CI201" s="117"/>
      <c r="CJ201" s="117"/>
      <c r="CK201" s="117"/>
      <c r="CL201" s="117"/>
      <c r="CM201" s="117"/>
      <c r="CN201" s="117"/>
      <c r="CO201" s="117"/>
      <c r="CP201" s="113"/>
      <c r="CQ201" s="113"/>
      <c r="CR201" s="115"/>
      <c r="CT201" s="117"/>
      <c r="CU201" s="115"/>
      <c r="CV201" s="115"/>
    </row>
    <row r="202" spans="1:100" ht="12.75" customHeight="1" x14ac:dyDescent="0.25">
      <c r="CB202" s="112" t="s">
        <v>35</v>
      </c>
      <c r="CC202" s="112"/>
      <c r="CD202" s="122">
        <f ca="1">IFERROR(SUMIFS(CD141:CD200,CD141:CD200,"&gt;1"),0)</f>
        <v>160165.80455819602</v>
      </c>
      <c r="CE202" s="122">
        <f ca="1">IFERROR(SUMIFS(CE141:CE200,CE141:CE200,"&gt;1"),0)</f>
        <v>163722.66102702427</v>
      </c>
      <c r="CF202" s="122">
        <f ca="1">IFERROR(SUMIFS(CF141:CF200,CF141:CF200,"&gt;1"),0)</f>
        <v>159839.0021926742</v>
      </c>
      <c r="CG202" s="122">
        <f ca="1">IFERROR(SUMIFS(CG141:CG200,CG141:CG200,"&gt;1"),0)</f>
        <v>0</v>
      </c>
      <c r="CH202" s="113"/>
      <c r="CI202" s="113"/>
      <c r="CJ202" s="113"/>
      <c r="CK202" s="113"/>
      <c r="CL202" s="113"/>
      <c r="CM202" s="113"/>
      <c r="CN202" s="113"/>
      <c r="CO202" s="113"/>
      <c r="CP202" s="113"/>
      <c r="CQ202" s="113"/>
      <c r="CR202" s="115"/>
      <c r="CT202" s="113"/>
      <c r="CU202" s="115"/>
      <c r="CV202" s="115"/>
    </row>
    <row r="203" spans="1:100" ht="12.75" customHeight="1" x14ac:dyDescent="0.25">
      <c r="L203" s="3"/>
      <c r="CB203" s="112"/>
      <c r="CC203" s="112"/>
      <c r="CD203" s="122"/>
      <c r="CE203" s="122"/>
      <c r="CF203" s="122"/>
      <c r="CG203" s="122"/>
      <c r="CH203" s="113"/>
      <c r="CI203" s="113"/>
      <c r="CJ203" s="113"/>
      <c r="CK203" s="113"/>
      <c r="CL203" s="113"/>
      <c r="CM203" s="113"/>
      <c r="CN203" s="113"/>
      <c r="CO203" s="113"/>
      <c r="CP203" s="113"/>
      <c r="CQ203" s="113"/>
      <c r="CR203" s="115"/>
      <c r="CT203" s="113"/>
      <c r="CU203" s="115"/>
      <c r="CV203" s="115"/>
    </row>
    <row r="204" spans="1:100" ht="12.75" customHeight="1" x14ac:dyDescent="0.25">
      <c r="A204" s="205" t="s">
        <v>244</v>
      </c>
      <c r="B204" s="219" t="s">
        <v>246</v>
      </c>
      <c r="C204" s="161"/>
      <c r="D204" s="161"/>
      <c r="E204" s="161"/>
      <c r="F204" s="161"/>
      <c r="G204" s="161"/>
      <c r="H204" s="161"/>
      <c r="I204" s="161"/>
      <c r="J204" s="161"/>
      <c r="K204" s="161"/>
      <c r="L204" s="216"/>
      <c r="M204" s="217"/>
      <c r="N204" s="218">
        <v>1</v>
      </c>
      <c r="O204" s="218">
        <f>N204+1</f>
        <v>2</v>
      </c>
      <c r="P204" s="218">
        <f t="shared" ref="P204" si="237">O204+1</f>
        <v>3</v>
      </c>
      <c r="Q204" s="218">
        <f t="shared" ref="Q204" si="238">P204+1</f>
        <v>4</v>
      </c>
      <c r="R204" s="218">
        <f t="shared" ref="R204" si="239">Q204+1</f>
        <v>5</v>
      </c>
      <c r="S204" s="218">
        <f t="shared" ref="S204" si="240">R204+1</f>
        <v>6</v>
      </c>
      <c r="T204" s="218">
        <f t="shared" ref="T204" si="241">S204+1</f>
        <v>7</v>
      </c>
      <c r="U204" s="218">
        <f t="shared" ref="U204" si="242">T204+1</f>
        <v>8</v>
      </c>
      <c r="V204" s="218">
        <f t="shared" ref="V204" si="243">U204+1</f>
        <v>9</v>
      </c>
      <c r="W204" s="218">
        <f t="shared" ref="W204" si="244">V204+1</f>
        <v>10</v>
      </c>
      <c r="X204" s="218">
        <f t="shared" ref="X204" si="245">W204+1</f>
        <v>11</v>
      </c>
      <c r="Y204" s="218">
        <f t="shared" ref="Y204" si="246">X204+1</f>
        <v>12</v>
      </c>
      <c r="Z204" s="218">
        <f t="shared" ref="Z204" si="247">Y204+1</f>
        <v>13</v>
      </c>
      <c r="AA204" s="218">
        <f t="shared" ref="AA204" si="248">Z204+1</f>
        <v>14</v>
      </c>
      <c r="AB204" s="218">
        <f t="shared" ref="AB204" si="249">AA204+1</f>
        <v>15</v>
      </c>
      <c r="AC204" s="218">
        <f t="shared" ref="AC204" si="250">AB204+1</f>
        <v>16</v>
      </c>
      <c r="AD204" s="218">
        <f t="shared" ref="AD204" si="251">AC204+1</f>
        <v>17</v>
      </c>
      <c r="AE204" s="218">
        <f t="shared" ref="AE204" si="252">AD204+1</f>
        <v>18</v>
      </c>
      <c r="AF204" s="218">
        <f t="shared" ref="AF204" si="253">AE204+1</f>
        <v>19</v>
      </c>
      <c r="AG204" s="218">
        <f t="shared" ref="AG204" si="254">AF204+1</f>
        <v>20</v>
      </c>
      <c r="AH204" s="218">
        <f t="shared" ref="AH204" si="255">AG204+1</f>
        <v>21</v>
      </c>
      <c r="AI204" s="218">
        <f t="shared" ref="AI204" si="256">AH204+1</f>
        <v>22</v>
      </c>
      <c r="AJ204" s="218">
        <f t="shared" ref="AJ204" si="257">AI204+1</f>
        <v>23</v>
      </c>
      <c r="AK204" s="218">
        <f t="shared" ref="AK204" si="258">AJ204+1</f>
        <v>24</v>
      </c>
      <c r="AL204" s="218">
        <f t="shared" ref="AL204" si="259">AK204+1</f>
        <v>25</v>
      </c>
      <c r="AM204" s="218">
        <f t="shared" ref="AM204" si="260">AL204+1</f>
        <v>26</v>
      </c>
      <c r="AN204" s="218">
        <f t="shared" ref="AN204" si="261">AM204+1</f>
        <v>27</v>
      </c>
      <c r="AO204" s="218">
        <f t="shared" ref="AO204" si="262">AN204+1</f>
        <v>28</v>
      </c>
      <c r="AP204" s="218">
        <f t="shared" ref="AP204" si="263">AO204+1</f>
        <v>29</v>
      </c>
      <c r="AQ204" s="218">
        <f t="shared" ref="AQ204" si="264">AP204+1</f>
        <v>30</v>
      </c>
      <c r="AR204" s="218">
        <f t="shared" ref="AR204" si="265">AQ204+1</f>
        <v>31</v>
      </c>
      <c r="AS204" s="218">
        <f t="shared" ref="AS204" si="266">AR204+1</f>
        <v>32</v>
      </c>
      <c r="AT204" s="218">
        <f t="shared" ref="AT204" si="267">AS204+1</f>
        <v>33</v>
      </c>
      <c r="AU204" s="218">
        <f t="shared" ref="AU204" si="268">AT204+1</f>
        <v>34</v>
      </c>
      <c r="AV204" s="218">
        <f t="shared" ref="AV204" si="269">AU204+1</f>
        <v>35</v>
      </c>
      <c r="AW204" s="218">
        <f t="shared" ref="AW204" si="270">AV204+1</f>
        <v>36</v>
      </c>
      <c r="AX204" s="218">
        <f t="shared" ref="AX204" si="271">AW204+1</f>
        <v>37</v>
      </c>
      <c r="AY204" s="218">
        <f t="shared" ref="AY204" si="272">AX204+1</f>
        <v>38</v>
      </c>
      <c r="AZ204" s="218">
        <f t="shared" ref="AZ204" si="273">AY204+1</f>
        <v>39</v>
      </c>
      <c r="BA204" s="218">
        <f t="shared" ref="BA204" si="274">AZ204+1</f>
        <v>40</v>
      </c>
      <c r="BB204" s="218">
        <f t="shared" ref="BB204" si="275">BA204+1</f>
        <v>41</v>
      </c>
      <c r="BC204" s="218">
        <f t="shared" ref="BC204" si="276">BB204+1</f>
        <v>42</v>
      </c>
      <c r="BD204" s="218">
        <f t="shared" ref="BD204" si="277">BC204+1</f>
        <v>43</v>
      </c>
      <c r="BE204" s="218">
        <f t="shared" ref="BE204" si="278">BD204+1</f>
        <v>44</v>
      </c>
      <c r="BF204" s="218">
        <f t="shared" ref="BF204" si="279">BE204+1</f>
        <v>45</v>
      </c>
      <c r="BG204" s="218">
        <f t="shared" ref="BG204" si="280">BF204+1</f>
        <v>46</v>
      </c>
      <c r="BH204" s="218">
        <f t="shared" ref="BH204" si="281">BG204+1</f>
        <v>47</v>
      </c>
      <c r="BI204" s="218">
        <f t="shared" ref="BI204" si="282">BH204+1</f>
        <v>48</v>
      </c>
      <c r="BJ204" s="218">
        <f t="shared" ref="BJ204" si="283">BI204+1</f>
        <v>49</v>
      </c>
      <c r="BK204" s="218">
        <f t="shared" ref="BK204" si="284">BJ204+1</f>
        <v>50</v>
      </c>
      <c r="BL204" s="218">
        <f t="shared" ref="BL204" si="285">BK204+1</f>
        <v>51</v>
      </c>
      <c r="BM204" s="218">
        <f t="shared" ref="BM204" si="286">BL204+1</f>
        <v>52</v>
      </c>
      <c r="BN204" s="218">
        <f t="shared" ref="BN204" si="287">BM204+1</f>
        <v>53</v>
      </c>
      <c r="BO204" s="218">
        <f t="shared" ref="BO204" si="288">BN204+1</f>
        <v>54</v>
      </c>
      <c r="BP204" s="218">
        <f t="shared" ref="BP204" si="289">BO204+1</f>
        <v>55</v>
      </c>
      <c r="BQ204" s="218">
        <f t="shared" ref="BQ204" si="290">BP204+1</f>
        <v>56</v>
      </c>
      <c r="BR204" s="218">
        <f t="shared" ref="BR204" si="291">BQ204+1</f>
        <v>57</v>
      </c>
      <c r="BS204" s="218">
        <f t="shared" ref="BS204" si="292">BR204+1</f>
        <v>58</v>
      </c>
      <c r="BT204" s="218">
        <f t="shared" ref="BT204" si="293">BS204+1</f>
        <v>59</v>
      </c>
      <c r="BU204" s="218">
        <f t="shared" ref="BU204" si="294">BT204+1</f>
        <v>60</v>
      </c>
      <c r="CB204" s="113"/>
      <c r="CC204" s="113"/>
      <c r="CD204" s="113"/>
      <c r="CE204" s="113"/>
      <c r="CF204" s="113"/>
      <c r="CG204" s="113"/>
      <c r="CH204" s="113"/>
      <c r="CI204" s="113"/>
      <c r="CJ204" s="113"/>
      <c r="CK204" s="113"/>
      <c r="CL204" s="113"/>
      <c r="CM204" s="113"/>
      <c r="CN204" s="113"/>
      <c r="CO204" s="113"/>
      <c r="CP204" s="113"/>
      <c r="CQ204" s="113"/>
      <c r="CR204" s="115"/>
      <c r="CT204" s="115"/>
      <c r="CU204" s="115"/>
      <c r="CV204" s="115"/>
    </row>
    <row r="205" spans="1:100" ht="103.5" customHeight="1" x14ac:dyDescent="0.25">
      <c r="A205" s="213">
        <v>4</v>
      </c>
      <c r="K205" s="4"/>
      <c r="L205" s="66" t="s">
        <v>1</v>
      </c>
      <c r="M205" s="67" t="s">
        <v>40</v>
      </c>
      <c r="N205" s="124" t="str" cm="1">
        <f t="array" aca="1" ref="N205" ca="1">INDEX($CN$206:$CN$265,N$5,1)</f>
        <v>ACA 921</v>
      </c>
      <c r="O205" s="124" t="str" cm="1">
        <f t="array" aca="1" ref="O205" ca="1">INDEX($CN$206:$CN$265,O$5,1)</f>
        <v>LG PICAZO</v>
      </c>
      <c r="P205" s="124" t="str" cm="1">
        <f t="array" aca="1" ref="P205" ca="1">INDEX($CN$206:$CN$265,P$5,1)</f>
        <v>ARCE</v>
      </c>
      <c r="Q205" s="124" t="str" cm="1">
        <f t="array" aca="1" ref="Q205" ca="1">INDEX($CN$206:$CN$265,Q$5,1)</f>
        <v>JURAMENTO</v>
      </c>
      <c r="R205" s="124" t="str" cm="1">
        <f t="array" aca="1" ref="R205" ca="1">INDEX($CN$206:$CN$265,R$5,1)</f>
        <v>GINGKO</v>
      </c>
      <c r="S205" s="124" t="str" cm="1">
        <f t="array" aca="1" ref="S205" ca="1">INDEX($CN$206:$CN$265,S$5,1)</f>
        <v>IS CANARIO</v>
      </c>
      <c r="T205" s="124" t="str" cm="1">
        <f t="array" aca="1" ref="T205" ca="1">INDEX($CN$206:$CN$265,T$5,1)</f>
        <v>AROMO</v>
      </c>
      <c r="U205" s="124" t="str" cm="1">
        <f t="array" aca="1" ref="U205" ca="1">INDEX($CN$206:$CN$265,U$5,1)</f>
        <v>BUCK PRETAL</v>
      </c>
      <c r="V205" s="124" t="str" cm="1">
        <f t="array" aca="1" ref="V205" ca="1">INDEX($CN$206:$CN$265,V$5,1)</f>
        <v>575</v>
      </c>
      <c r="W205" s="124" t="str" cm="1">
        <f t="array" aca="1" ref="W205" ca="1">INDEX($CN$206:$CN$265,W$5,1)</f>
        <v>370502</v>
      </c>
      <c r="X205" s="124" t="str" cm="1">
        <f t="array" aca="1" ref="X205" ca="1">INDEX($CN$206:$CN$265,X$5,1)</f>
        <v>NEO 30T23</v>
      </c>
      <c r="Y205" s="124" t="str" cm="1">
        <f t="array" aca="1" ref="Y205" ca="1">INDEX($CN$206:$CN$265,Y$5,1)</f>
        <v>ÁLAMO</v>
      </c>
      <c r="Z205" s="124" t="str" cm="1">
        <f t="array" aca="1" ref="Z205" ca="1">INDEX($CN$206:$CN$265,Z$5,1)</f>
        <v>BUCK FULGOR</v>
      </c>
      <c r="AA205" s="124" t="str" cm="1">
        <f t="array" aca="1" ref="AA205" ca="1">INDEX($CN$206:$CN$265,AA$5,1)</f>
        <v>IS TORDO</v>
      </c>
      <c r="AB205" s="124" t="str" cm="1">
        <f t="array" aca="1" ref="AB205" ca="1">INDEX($CN$206:$CN$265,AB$5,1)</f>
        <v>MIGNON</v>
      </c>
      <c r="AC205" s="124" t="str" cm="1">
        <f t="array" aca="1" ref="AC205" ca="1">INDEX($CN$206:$CN$265,AC$5,1)</f>
        <v>460</v>
      </c>
      <c r="AD205" s="124" t="str" cm="1">
        <f t="array" aca="1" ref="AD205" ca="1">INDEX($CN$206:$CN$265,AD$5,1)</f>
        <v>ACA 917</v>
      </c>
      <c r="AE205" s="124" t="str" cm="1">
        <f t="array" aca="1" ref="AE205" ca="1">INDEX($CN$206:$CN$265,AE$5,1)</f>
        <v>KLEIN LITIO</v>
      </c>
      <c r="AF205" s="124" t="str" cm="1">
        <f t="array" aca="1" ref="AF205" ca="1">INDEX($CN$206:$CN$265,AF$5,1)</f>
        <v>MS INTA 924</v>
      </c>
      <c r="AG205" s="124" t="str" cm="1">
        <f t="array" aca="1" ref="AG205" ca="1">INDEX($CN$206:$CN$265,AG$5,1)</f>
        <v>BUCK BRAVÍO CL2</v>
      </c>
      <c r="AH205" s="124" cm="1">
        <f t="array" aca="1" ref="AH205" ca="1">INDEX($CN$206:$CN$265,AH$5,1)</f>
        <v>0</v>
      </c>
      <c r="AI205" s="124" cm="1">
        <f t="array" aca="1" ref="AI205" ca="1">INDEX($CN$206:$CN$265,AI$5,1)</f>
        <v>0</v>
      </c>
      <c r="AJ205" s="124" cm="1">
        <f t="array" aca="1" ref="AJ205" ca="1">INDEX($CN$206:$CN$265,AJ$5,1)</f>
        <v>0</v>
      </c>
      <c r="AK205" s="124" cm="1">
        <f t="array" aca="1" ref="AK205" ca="1">INDEX($CN$206:$CN$265,AK$5,1)</f>
        <v>0</v>
      </c>
      <c r="AL205" s="124" cm="1">
        <f t="array" aca="1" ref="AL205" ca="1">INDEX($CN$206:$CN$265,AL$5,1)</f>
        <v>0</v>
      </c>
      <c r="AM205" s="124" cm="1">
        <f t="array" aca="1" ref="AM205" ca="1">INDEX($CN$206:$CN$265,AM$5,1)</f>
        <v>0</v>
      </c>
      <c r="AN205" s="124" cm="1">
        <f t="array" aca="1" ref="AN205" ca="1">INDEX($CN$206:$CN$265,AN$5,1)</f>
        <v>0</v>
      </c>
      <c r="AO205" s="124" cm="1">
        <f t="array" aca="1" ref="AO205" ca="1">INDEX($CN$206:$CN$265,AO$5,1)</f>
        <v>0</v>
      </c>
      <c r="AP205" s="124" cm="1">
        <f t="array" aca="1" ref="AP205" ca="1">INDEX($CN$206:$CN$265,AP$5,1)</f>
        <v>0</v>
      </c>
      <c r="AQ205" s="124" cm="1">
        <f t="array" aca="1" ref="AQ205" ca="1">INDEX($CN$206:$CN$265,AQ$5,1)</f>
        <v>0</v>
      </c>
      <c r="AR205" s="124" cm="1">
        <f t="array" aca="1" ref="AR205" ca="1">INDEX($CN$206:$CN$265,AR$5,1)</f>
        <v>0</v>
      </c>
      <c r="AS205" s="124" cm="1">
        <f t="array" aca="1" ref="AS205" ca="1">INDEX($CN$206:$CN$265,AS$5,1)</f>
        <v>0</v>
      </c>
      <c r="AT205" s="124" cm="1">
        <f t="array" aca="1" ref="AT205" ca="1">INDEX($CN$206:$CN$265,AT$5,1)</f>
        <v>0</v>
      </c>
      <c r="AU205" s="124" cm="1">
        <f t="array" aca="1" ref="AU205" ca="1">INDEX($CN$206:$CN$265,AU$5,1)</f>
        <v>0</v>
      </c>
      <c r="AV205" s="124" cm="1">
        <f t="array" aca="1" ref="AV205" ca="1">INDEX($CN$206:$CN$265,AV$5,1)</f>
        <v>0</v>
      </c>
      <c r="AW205" s="124" cm="1">
        <f t="array" aca="1" ref="AW205" ca="1">INDEX($CN$206:$CN$265,AW$5,1)</f>
        <v>0</v>
      </c>
      <c r="AX205" s="124" cm="1">
        <f t="array" aca="1" ref="AX205" ca="1">INDEX($CN$206:$CN$265,AX$5,1)</f>
        <v>0</v>
      </c>
      <c r="AY205" s="124" cm="1">
        <f t="array" aca="1" ref="AY205" ca="1">INDEX($CN$206:$CN$265,AY$5,1)</f>
        <v>0</v>
      </c>
      <c r="AZ205" s="124" cm="1">
        <f t="array" aca="1" ref="AZ205" ca="1">INDEX($CN$206:$CN$265,AZ$5,1)</f>
        <v>0</v>
      </c>
      <c r="BA205" s="124" cm="1">
        <f t="array" aca="1" ref="BA205" ca="1">INDEX($CN$206:$CN$265,BA$5,1)</f>
        <v>0</v>
      </c>
      <c r="BB205" s="124" cm="1">
        <f t="array" aca="1" ref="BB205" ca="1">INDEX($CN$206:$CN$265,BB$5,1)</f>
        <v>0</v>
      </c>
      <c r="BC205" s="124" cm="1">
        <f t="array" aca="1" ref="BC205" ca="1">INDEX($CN$206:$CN$265,BC$5,1)</f>
        <v>0</v>
      </c>
      <c r="BD205" s="124" cm="1">
        <f t="array" aca="1" ref="BD205" ca="1">INDEX($CN$206:$CN$265,BD$5,1)</f>
        <v>0</v>
      </c>
      <c r="BE205" s="124" cm="1">
        <f t="array" aca="1" ref="BE205" ca="1">INDEX($CN$206:$CN$265,BE$5,1)</f>
        <v>0</v>
      </c>
      <c r="BF205" s="124" cm="1">
        <f t="array" aca="1" ref="BF205" ca="1">INDEX($CN$206:$CN$265,BF$5,1)</f>
        <v>0</v>
      </c>
      <c r="BG205" s="124" cm="1">
        <f t="array" aca="1" ref="BG205" ca="1">INDEX($CN$206:$CN$265,BG$5,1)</f>
        <v>0</v>
      </c>
      <c r="BH205" s="124" cm="1">
        <f t="array" aca="1" ref="BH205" ca="1">INDEX($CN$206:$CN$265,BH$5,1)</f>
        <v>0</v>
      </c>
      <c r="BI205" s="124" cm="1">
        <f t="array" aca="1" ref="BI205" ca="1">INDEX($CN$206:$CN$265,BI$5,1)</f>
        <v>0</v>
      </c>
      <c r="BJ205" s="124" cm="1">
        <f t="array" aca="1" ref="BJ205" ca="1">INDEX($CN$206:$CN$265,BJ$5,1)</f>
        <v>0</v>
      </c>
      <c r="BK205" s="124" cm="1">
        <f t="array" aca="1" ref="BK205" ca="1">INDEX($CN$206:$CN$265,BK$5,1)</f>
        <v>0</v>
      </c>
      <c r="BL205" s="124" cm="1">
        <f t="array" aca="1" ref="BL205" ca="1">INDEX($CN$206:$CN$265,BL$5,1)</f>
        <v>0</v>
      </c>
      <c r="BM205" s="124" cm="1">
        <f t="array" aca="1" ref="BM205" ca="1">INDEX($CN$206:$CN$265,BM$5,1)</f>
        <v>0</v>
      </c>
      <c r="BN205" s="124" cm="1">
        <f t="array" aca="1" ref="BN205" ca="1">INDEX($CN$206:$CN$265,BN$5,1)</f>
        <v>0</v>
      </c>
      <c r="BO205" s="124" cm="1">
        <f t="array" aca="1" ref="BO205" ca="1">INDEX($CN$206:$CN$265,BO$5,1)</f>
        <v>0</v>
      </c>
      <c r="BP205" s="124" cm="1">
        <f t="array" aca="1" ref="BP205" ca="1">INDEX($CN$206:$CN$265,BP$5,1)</f>
        <v>0</v>
      </c>
      <c r="BQ205" s="124" cm="1">
        <f t="array" aca="1" ref="BQ205" ca="1">INDEX($CN$206:$CN$265,BQ$5,1)</f>
        <v>0</v>
      </c>
      <c r="BR205" s="124" cm="1">
        <f t="array" aca="1" ref="BR205" ca="1">INDEX($CN$206:$CN$265,BR$5,1)</f>
        <v>0</v>
      </c>
      <c r="BS205" s="124" cm="1">
        <f t="array" aca="1" ref="BS205" ca="1">INDEX($CN$206:$CN$265,BS$5,1)</f>
        <v>0</v>
      </c>
      <c r="BT205" s="124" cm="1">
        <f t="array" aca="1" ref="BT205" ca="1">INDEX($CN$206:$CN$265,BT$5,1)</f>
        <v>0</v>
      </c>
      <c r="BU205" s="124" cm="1">
        <f t="array" aca="1" ref="BU205" ca="1">INDEX($CN$206:$CN$265,BU$5,1)</f>
        <v>0</v>
      </c>
      <c r="BV205" s="203"/>
      <c r="BW205" s="203"/>
      <c r="BX205" s="203"/>
      <c r="BZ205" s="120" t="s">
        <v>264</v>
      </c>
      <c r="CA205" s="120" t="s">
        <v>264</v>
      </c>
      <c r="CB205" s="114" t="s">
        <v>263</v>
      </c>
      <c r="CC205" s="113" t="s">
        <v>1</v>
      </c>
      <c r="CD205" s="113">
        <v>1</v>
      </c>
      <c r="CE205" s="113">
        <v>2</v>
      </c>
      <c r="CF205" s="113">
        <v>3</v>
      </c>
      <c r="CG205" s="113">
        <v>4</v>
      </c>
      <c r="CH205" s="114" t="s">
        <v>68</v>
      </c>
      <c r="CI205" s="114" t="s">
        <v>35</v>
      </c>
      <c r="CJ205" s="114" t="s">
        <v>269</v>
      </c>
      <c r="CK205" s="114" t="s">
        <v>270</v>
      </c>
      <c r="CL205" s="140" t="s">
        <v>272</v>
      </c>
      <c r="CM205" s="114" t="s">
        <v>271</v>
      </c>
      <c r="CN205" s="118" t="s">
        <v>273</v>
      </c>
      <c r="CO205" s="113"/>
      <c r="CP205" s="113" t="s">
        <v>87</v>
      </c>
      <c r="CQ205" s="113"/>
      <c r="CR205" s="115"/>
      <c r="CT205" s="114" t="s">
        <v>35</v>
      </c>
      <c r="CU205" s="115" t="s">
        <v>99</v>
      </c>
      <c r="CV205" s="115"/>
    </row>
    <row r="206" spans="1:100" ht="12.75" customHeight="1" x14ac:dyDescent="0.25">
      <c r="A206" s="213">
        <v>4</v>
      </c>
      <c r="B206" s="23" t="s">
        <v>276</v>
      </c>
      <c r="C206" s="150" t="str">
        <f ca="1">IF(CH266=-1,"No hay datos disponibles",IF(CH266=-2,"Error en los datos !!!",IF(G207&gt;H207,"Sin diferencia significativa entre cultivares",IF(B216&gt;C216,"Coeficiente de variación muy alto","Datos sin problemas"))))</f>
        <v>Datos sin problemas</v>
      </c>
      <c r="K206" s="101">
        <v>1</v>
      </c>
      <c r="L206" s="125" t="str">
        <f ca="1">CN206</f>
        <v>ACA 921</v>
      </c>
      <c r="M206" s="126">
        <f ca="1">CL206</f>
        <v>5157.0635535093397</v>
      </c>
      <c r="N206" s="126" t="str">
        <f ca="1">IF(N$5&gt;$K206,"",IF($L206=0,"",IF($G$9&gt;$H$9,"ns",IF(ABS($M206-INDEX($CL$206:$CL$265,N$5,1))&gt;$B$224,"s","ns"))))</f>
        <v>ns</v>
      </c>
      <c r="O206" s="126" t="str">
        <f t="shared" ref="O206:AD221" si="295">IF(O$5&gt;$K206,"",IF($L206=0,"",IF($G$9&gt;$H$9,"ns",IF(ABS($M206-INDEX($CL$206:$CL$265,O$5,1))&gt;$B$224,"s","ns"))))</f>
        <v/>
      </c>
      <c r="P206" s="126" t="str">
        <f t="shared" si="295"/>
        <v/>
      </c>
      <c r="Q206" s="126" t="str">
        <f t="shared" si="295"/>
        <v/>
      </c>
      <c r="R206" s="126" t="str">
        <f t="shared" si="295"/>
        <v/>
      </c>
      <c r="S206" s="126" t="str">
        <f t="shared" si="295"/>
        <v/>
      </c>
      <c r="T206" s="126" t="str">
        <f t="shared" si="295"/>
        <v/>
      </c>
      <c r="U206" s="126" t="str">
        <f t="shared" si="295"/>
        <v/>
      </c>
      <c r="V206" s="126" t="str">
        <f t="shared" si="295"/>
        <v/>
      </c>
      <c r="W206" s="126" t="str">
        <f t="shared" si="295"/>
        <v/>
      </c>
      <c r="X206" s="126" t="str">
        <f t="shared" si="295"/>
        <v/>
      </c>
      <c r="Y206" s="126" t="str">
        <f t="shared" si="295"/>
        <v/>
      </c>
      <c r="Z206" s="126" t="str">
        <f t="shared" si="295"/>
        <v/>
      </c>
      <c r="AA206" s="126" t="str">
        <f t="shared" si="295"/>
        <v/>
      </c>
      <c r="AB206" s="126" t="str">
        <f t="shared" si="295"/>
        <v/>
      </c>
      <c r="AC206" s="126" t="str">
        <f t="shared" si="295"/>
        <v/>
      </c>
      <c r="AD206" s="126" t="str">
        <f t="shared" si="295"/>
        <v/>
      </c>
      <c r="AE206" s="126" t="str">
        <f t="shared" ref="AE206:AT221" si="296">IF(AE$5&gt;$K206,"",IF($L206=0,"",IF($G$9&gt;$H$9,"ns",IF(ABS($M206-INDEX($CL$206:$CL$265,AE$5,1))&gt;$B$224,"s","ns"))))</f>
        <v/>
      </c>
      <c r="AF206" s="126" t="str">
        <f t="shared" si="296"/>
        <v/>
      </c>
      <c r="AG206" s="126" t="str">
        <f t="shared" si="296"/>
        <v/>
      </c>
      <c r="AH206" s="126" t="str">
        <f t="shared" si="296"/>
        <v/>
      </c>
      <c r="AI206" s="126" t="str">
        <f t="shared" si="296"/>
        <v/>
      </c>
      <c r="AJ206" s="126" t="str">
        <f t="shared" si="296"/>
        <v/>
      </c>
      <c r="AK206" s="126" t="str">
        <f t="shared" si="296"/>
        <v/>
      </c>
      <c r="AL206" s="126" t="str">
        <f t="shared" si="296"/>
        <v/>
      </c>
      <c r="AM206" s="126" t="str">
        <f t="shared" si="296"/>
        <v/>
      </c>
      <c r="AN206" s="126" t="str">
        <f t="shared" si="296"/>
        <v/>
      </c>
      <c r="AO206" s="126" t="str">
        <f t="shared" si="296"/>
        <v/>
      </c>
      <c r="AP206" s="126" t="str">
        <f t="shared" si="296"/>
        <v/>
      </c>
      <c r="AQ206" s="126" t="str">
        <f t="shared" si="296"/>
        <v/>
      </c>
      <c r="AR206" s="126" t="str">
        <f t="shared" si="296"/>
        <v/>
      </c>
      <c r="AS206" s="126" t="str">
        <f t="shared" si="296"/>
        <v/>
      </c>
      <c r="AT206" s="126" t="str">
        <f t="shared" si="296"/>
        <v/>
      </c>
      <c r="AU206" s="126" t="str">
        <f t="shared" ref="AU206:BJ221" si="297">IF(AU$5&gt;$K206,"",IF($L206=0,"",IF($G$9&gt;$H$9,"ns",IF(ABS($M206-INDEX($CL$206:$CL$265,AU$5,1))&gt;$B$224,"s","ns"))))</f>
        <v/>
      </c>
      <c r="AV206" s="126" t="str">
        <f t="shared" si="297"/>
        <v/>
      </c>
      <c r="AW206" s="126" t="str">
        <f t="shared" si="297"/>
        <v/>
      </c>
      <c r="AX206" s="126" t="str">
        <f t="shared" si="297"/>
        <v/>
      </c>
      <c r="AY206" s="126" t="str">
        <f t="shared" si="297"/>
        <v/>
      </c>
      <c r="AZ206" s="126" t="str">
        <f t="shared" si="297"/>
        <v/>
      </c>
      <c r="BA206" s="126" t="str">
        <f t="shared" si="297"/>
        <v/>
      </c>
      <c r="BB206" s="126" t="str">
        <f t="shared" si="297"/>
        <v/>
      </c>
      <c r="BC206" s="126" t="str">
        <f t="shared" si="297"/>
        <v/>
      </c>
      <c r="BD206" s="126" t="str">
        <f t="shared" si="297"/>
        <v/>
      </c>
      <c r="BE206" s="126" t="str">
        <f t="shared" si="297"/>
        <v/>
      </c>
      <c r="BF206" s="126" t="str">
        <f t="shared" si="297"/>
        <v/>
      </c>
      <c r="BG206" s="126" t="str">
        <f t="shared" si="297"/>
        <v/>
      </c>
      <c r="BH206" s="126" t="str">
        <f t="shared" si="297"/>
        <v/>
      </c>
      <c r="BI206" s="126" t="str">
        <f t="shared" si="297"/>
        <v/>
      </c>
      <c r="BJ206" s="126" t="str">
        <f t="shared" si="297"/>
        <v/>
      </c>
      <c r="BK206" s="126" t="str">
        <f t="shared" ref="BK206:BU221" si="298">IF(BK$5&gt;$K206,"",IF($L206=0,"",IF($G$9&gt;$H$9,"ns",IF(ABS($M206-INDEX($CL$206:$CL$265,BK$5,1))&gt;$B$224,"s","ns"))))</f>
        <v/>
      </c>
      <c r="BL206" s="126" t="str">
        <f t="shared" si="298"/>
        <v/>
      </c>
      <c r="BM206" s="126" t="str">
        <f t="shared" si="298"/>
        <v/>
      </c>
      <c r="BN206" s="126" t="str">
        <f t="shared" si="298"/>
        <v/>
      </c>
      <c r="BO206" s="126" t="str">
        <f t="shared" si="298"/>
        <v/>
      </c>
      <c r="BP206" s="126" t="str">
        <f t="shared" si="298"/>
        <v/>
      </c>
      <c r="BQ206" s="126" t="str">
        <f t="shared" si="298"/>
        <v/>
      </c>
      <c r="BR206" s="126" t="str">
        <f t="shared" si="298"/>
        <v/>
      </c>
      <c r="BS206" s="126" t="str">
        <f t="shared" si="298"/>
        <v/>
      </c>
      <c r="BT206" s="126" t="str">
        <f t="shared" si="298"/>
        <v/>
      </c>
      <c r="BU206" s="126" t="str">
        <f t="shared" si="298"/>
        <v/>
      </c>
      <c r="BV206" s="155"/>
      <c r="BW206" s="155"/>
      <c r="BX206" s="155"/>
      <c r="BZ206" s="116" t="s">
        <v>268</v>
      </c>
      <c r="CA206" s="118" t="s">
        <v>98</v>
      </c>
      <c r="CB206" s="113">
        <v>1</v>
      </c>
      <c r="CC206" s="116" t="str">
        <f t="shared" ref="CC206:CC265" ca="1" si="299">IFERROR(INDEX(INDIRECT($BZ206),$CB206,1),0)</f>
        <v>460</v>
      </c>
      <c r="CD206" s="117">
        <f ca="1">IFERROR(INDEX(INDIRECT($CA206),$CB206,CD$6),0)</f>
        <v>4017.6282850187358</v>
      </c>
      <c r="CE206" s="117">
        <f t="shared" ref="CE206:CG221" ca="1" si="300">IFERROR(INDEX(INDIRECT($CA206),$CB206,CE$6),0)</f>
        <v>3741.8888865379108</v>
      </c>
      <c r="CF206" s="117">
        <f t="shared" ca="1" si="300"/>
        <v>3917.654535387092</v>
      </c>
      <c r="CG206" s="117">
        <f t="shared" ca="1" si="300"/>
        <v>0</v>
      </c>
      <c r="CH206" s="117">
        <f t="shared" ref="CH206:CH265" ca="1" si="301">COUNTIFS(CD206:CG206,"&gt;1")</f>
        <v>3</v>
      </c>
      <c r="CI206" s="117">
        <f t="shared" ref="CI206:CI265" ca="1" si="302">IFERROR(SUMIFS(CD206:CG206,CD206:CG206,"&gt;1"),0)</f>
        <v>11677.171706943738</v>
      </c>
      <c r="CJ206" s="127" cm="1">
        <f t="array" aca="1" ref="CJ206" ca="1">IFERROR(AVERAGE(IF(CD206:CG206&gt;1,CD206:CG206)),0)</f>
        <v>3892.3905689812459</v>
      </c>
      <c r="CK206" s="127">
        <f ca="1">CJ206+(COUNTIFS($CJ$206:$CJ206,CJ206)-1)*0.00001</f>
        <v>3892.3905689812459</v>
      </c>
      <c r="CL206" s="127">
        <f ca="1">LARGE($CK$206:$CK$265,CB206)</f>
        <v>5157.0635535093397</v>
      </c>
      <c r="CM206" s="140">
        <f ca="1">IF(CL206&lt;1,0,MATCH(CL206,$CK$206:$CK$265,0))</f>
        <v>5</v>
      </c>
      <c r="CN206" s="120" t="str">
        <f ca="1">INDEX($CC$206:$CC$265,CM206,1)</f>
        <v>ACA 921</v>
      </c>
      <c r="CO206" s="113"/>
      <c r="CP206" s="113" t="s">
        <v>69</v>
      </c>
      <c r="CQ206" s="117">
        <f ca="1">CD266*CH266</f>
        <v>20</v>
      </c>
      <c r="CR206" s="115"/>
      <c r="CT206" s="117">
        <f ca="1">'ANVA-MDS Sin Fung.'!CI206+'ANVA-MDS Con Fung.'!CI206</f>
        <v>11677.171706943738</v>
      </c>
      <c r="CU206" s="113" t="s">
        <v>69</v>
      </c>
      <c r="CV206" s="127">
        <f ca="1">CQ206</f>
        <v>20</v>
      </c>
    </row>
    <row r="207" spans="1:100" ht="12.75" customHeight="1" x14ac:dyDescent="0.25">
      <c r="A207" s="213">
        <v>4</v>
      </c>
      <c r="B207" s="89" t="s">
        <v>32</v>
      </c>
      <c r="C207" s="47" t="s">
        <v>39</v>
      </c>
      <c r="D207" s="68" t="s">
        <v>36</v>
      </c>
      <c r="E207" s="47" t="s">
        <v>37</v>
      </c>
      <c r="F207" s="47" t="s">
        <v>38</v>
      </c>
      <c r="G207" s="47" t="s">
        <v>88</v>
      </c>
      <c r="H207" s="68" t="s">
        <v>124</v>
      </c>
      <c r="K207" s="101">
        <f>K206+1</f>
        <v>2</v>
      </c>
      <c r="L207" s="125" t="str">
        <f t="shared" ref="L207:L265" ca="1" si="303">CN207</f>
        <v>LG PICAZO</v>
      </c>
      <c r="M207" s="126">
        <f t="shared" ref="M207:M265" ca="1" si="304">CL207</f>
        <v>4751.371344143502</v>
      </c>
      <c r="N207" s="126" t="str">
        <f t="shared" ref="N207:AC222" ca="1" si="305">IF(N$5&gt;$K207,"",IF($L207=0,"",IF($G$9&gt;$H$9,"ns",IF(ABS($M207-INDEX($CL$206:$CL$265,N$5,1))&gt;$B$224,"s","ns"))))</f>
        <v>ns</v>
      </c>
      <c r="O207" s="126" t="str">
        <f t="shared" ca="1" si="295"/>
        <v>ns</v>
      </c>
      <c r="P207" s="126" t="str">
        <f t="shared" si="295"/>
        <v/>
      </c>
      <c r="Q207" s="126" t="str">
        <f t="shared" si="295"/>
        <v/>
      </c>
      <c r="R207" s="126" t="str">
        <f t="shared" si="295"/>
        <v/>
      </c>
      <c r="S207" s="126" t="str">
        <f t="shared" si="295"/>
        <v/>
      </c>
      <c r="T207" s="126" t="str">
        <f t="shared" si="295"/>
        <v/>
      </c>
      <c r="U207" s="126" t="str">
        <f t="shared" si="295"/>
        <v/>
      </c>
      <c r="V207" s="126" t="str">
        <f t="shared" si="295"/>
        <v/>
      </c>
      <c r="W207" s="126" t="str">
        <f t="shared" si="295"/>
        <v/>
      </c>
      <c r="X207" s="126" t="str">
        <f t="shared" si="295"/>
        <v/>
      </c>
      <c r="Y207" s="126" t="str">
        <f t="shared" si="295"/>
        <v/>
      </c>
      <c r="Z207" s="126" t="str">
        <f t="shared" si="295"/>
        <v/>
      </c>
      <c r="AA207" s="126" t="str">
        <f t="shared" si="295"/>
        <v/>
      </c>
      <c r="AB207" s="126" t="str">
        <f t="shared" si="295"/>
        <v/>
      </c>
      <c r="AC207" s="126" t="str">
        <f t="shared" si="295"/>
        <v/>
      </c>
      <c r="AD207" s="126" t="str">
        <f t="shared" si="295"/>
        <v/>
      </c>
      <c r="AE207" s="126" t="str">
        <f t="shared" si="296"/>
        <v/>
      </c>
      <c r="AF207" s="126" t="str">
        <f t="shared" si="296"/>
        <v/>
      </c>
      <c r="AG207" s="126" t="str">
        <f t="shared" si="296"/>
        <v/>
      </c>
      <c r="AH207" s="126" t="str">
        <f t="shared" si="296"/>
        <v/>
      </c>
      <c r="AI207" s="126" t="str">
        <f t="shared" si="296"/>
        <v/>
      </c>
      <c r="AJ207" s="126" t="str">
        <f t="shared" si="296"/>
        <v/>
      </c>
      <c r="AK207" s="126" t="str">
        <f t="shared" si="296"/>
        <v/>
      </c>
      <c r="AL207" s="126" t="str">
        <f t="shared" si="296"/>
        <v/>
      </c>
      <c r="AM207" s="126" t="str">
        <f t="shared" si="296"/>
        <v/>
      </c>
      <c r="AN207" s="126" t="str">
        <f t="shared" si="296"/>
        <v/>
      </c>
      <c r="AO207" s="126" t="str">
        <f t="shared" si="296"/>
        <v/>
      </c>
      <c r="AP207" s="126" t="str">
        <f t="shared" si="296"/>
        <v/>
      </c>
      <c r="AQ207" s="126" t="str">
        <f t="shared" si="296"/>
        <v/>
      </c>
      <c r="AR207" s="126" t="str">
        <f t="shared" si="296"/>
        <v/>
      </c>
      <c r="AS207" s="126" t="str">
        <f t="shared" si="296"/>
        <v/>
      </c>
      <c r="AT207" s="126" t="str">
        <f t="shared" si="296"/>
        <v/>
      </c>
      <c r="AU207" s="126" t="str">
        <f t="shared" si="297"/>
        <v/>
      </c>
      <c r="AV207" s="126" t="str">
        <f t="shared" si="297"/>
        <v/>
      </c>
      <c r="AW207" s="126" t="str">
        <f t="shared" si="297"/>
        <v/>
      </c>
      <c r="AX207" s="126" t="str">
        <f t="shared" si="297"/>
        <v/>
      </c>
      <c r="AY207" s="126" t="str">
        <f t="shared" si="297"/>
        <v/>
      </c>
      <c r="AZ207" s="126" t="str">
        <f t="shared" si="297"/>
        <v/>
      </c>
      <c r="BA207" s="126" t="str">
        <f t="shared" si="297"/>
        <v/>
      </c>
      <c r="BB207" s="126" t="str">
        <f t="shared" si="297"/>
        <v/>
      </c>
      <c r="BC207" s="126" t="str">
        <f t="shared" si="297"/>
        <v/>
      </c>
      <c r="BD207" s="126" t="str">
        <f t="shared" si="297"/>
        <v/>
      </c>
      <c r="BE207" s="126" t="str">
        <f t="shared" si="297"/>
        <v/>
      </c>
      <c r="BF207" s="126" t="str">
        <f t="shared" si="297"/>
        <v/>
      </c>
      <c r="BG207" s="126" t="str">
        <f t="shared" si="297"/>
        <v/>
      </c>
      <c r="BH207" s="126" t="str">
        <f t="shared" si="297"/>
        <v/>
      </c>
      <c r="BI207" s="126" t="str">
        <f t="shared" si="297"/>
        <v/>
      </c>
      <c r="BJ207" s="126" t="str">
        <f t="shared" si="297"/>
        <v/>
      </c>
      <c r="BK207" s="126" t="str">
        <f t="shared" si="298"/>
        <v/>
      </c>
      <c r="BL207" s="126" t="str">
        <f t="shared" si="298"/>
        <v/>
      </c>
      <c r="BM207" s="126" t="str">
        <f t="shared" si="298"/>
        <v/>
      </c>
      <c r="BN207" s="126" t="str">
        <f t="shared" si="298"/>
        <v/>
      </c>
      <c r="BO207" s="126" t="str">
        <f t="shared" si="298"/>
        <v/>
      </c>
      <c r="BP207" s="126" t="str">
        <f t="shared" si="298"/>
        <v/>
      </c>
      <c r="BQ207" s="126" t="str">
        <f t="shared" si="298"/>
        <v/>
      </c>
      <c r="BR207" s="126" t="str">
        <f t="shared" si="298"/>
        <v/>
      </c>
      <c r="BS207" s="126" t="str">
        <f t="shared" si="298"/>
        <v/>
      </c>
      <c r="BT207" s="126" t="str">
        <f t="shared" si="298"/>
        <v/>
      </c>
      <c r="BU207" s="126" t="str">
        <f t="shared" si="298"/>
        <v/>
      </c>
      <c r="BV207" s="194"/>
      <c r="BW207" s="194"/>
      <c r="BX207" s="194"/>
      <c r="BZ207" s="116" t="s">
        <v>268</v>
      </c>
      <c r="CA207" s="118" t="s">
        <v>98</v>
      </c>
      <c r="CB207" s="113">
        <f t="shared" ref="CB207:CB265" si="306">CB206+1</f>
        <v>2</v>
      </c>
      <c r="CC207" s="116" t="str">
        <f t="shared" ca="1" si="299"/>
        <v>575</v>
      </c>
      <c r="CD207" s="117">
        <f t="shared" ref="CD207:CG246" ca="1" si="307">IFERROR(INDEX(INDIRECT($CA207),$CB207,CD$6),0)</f>
        <v>4927.4820449142335</v>
      </c>
      <c r="CE207" s="117">
        <f t="shared" ca="1" si="300"/>
        <v>3856.0962823577624</v>
      </c>
      <c r="CF207" s="117">
        <f t="shared" ca="1" si="300"/>
        <v>4070.8668945242475</v>
      </c>
      <c r="CG207" s="117">
        <f t="shared" ca="1" si="300"/>
        <v>0</v>
      </c>
      <c r="CH207" s="117">
        <f t="shared" ca="1" si="301"/>
        <v>3</v>
      </c>
      <c r="CI207" s="117">
        <f t="shared" ca="1" si="302"/>
        <v>12854.445221796244</v>
      </c>
      <c r="CJ207" s="127" cm="1">
        <f t="array" aca="1" ref="CJ207" ca="1">IFERROR(AVERAGE(IF(CD207:CG207&gt;1,CD207:CG207)),0)</f>
        <v>4284.8150739320818</v>
      </c>
      <c r="CK207" s="127">
        <f ca="1">CJ207+(COUNTIFS($CJ$206:$CJ207,CJ207)-1)*0.00001</f>
        <v>4284.8150739320818</v>
      </c>
      <c r="CL207" s="127">
        <f t="shared" ref="CL207:CL265" ca="1" si="308">LARGE($CK$206:$CK$265,CB207)</f>
        <v>4751.371344143502</v>
      </c>
      <c r="CM207" s="140">
        <f t="shared" ref="CM207:CM265" ca="1" si="309">IF(CL207&lt;1,0,MATCH(CL207,$CK$206:$CK$265,0))</f>
        <v>17</v>
      </c>
      <c r="CN207" s="120" t="str">
        <f t="shared" ref="CN207:CN265" ca="1" si="310">INDEX($CC$206:$CC$265,CM207,1)</f>
        <v>LG PICAZO</v>
      </c>
      <c r="CO207" s="113"/>
      <c r="CP207" s="113" t="s">
        <v>70</v>
      </c>
      <c r="CQ207" s="117">
        <f ca="1">CH206*CH266</f>
        <v>3</v>
      </c>
      <c r="CR207" s="115"/>
      <c r="CT207" s="117">
        <f ca="1">'ANVA-MDS Sin Fung.'!CI207+'ANVA-MDS Con Fung.'!CI207</f>
        <v>12854.445221796244</v>
      </c>
      <c r="CU207" s="113" t="s">
        <v>70</v>
      </c>
      <c r="CV207" s="127">
        <f ca="1">CQ207</f>
        <v>3</v>
      </c>
    </row>
    <row r="208" spans="1:100" ht="12.75" customHeight="1" x14ac:dyDescent="0.25">
      <c r="A208" s="213">
        <v>4</v>
      </c>
      <c r="B208" s="49" t="s">
        <v>1</v>
      </c>
      <c r="C208" s="101">
        <f ca="1">'ANVA-MDS Con Fung.'!CQ212</f>
        <v>19</v>
      </c>
      <c r="D208" s="102">
        <f ca="1">'ANVA-MDS Con Fung.'!CQ216</f>
        <v>14548318.505965352</v>
      </c>
      <c r="E208" s="103">
        <f ca="1">IFERROR(D208/C208,"sd")</f>
        <v>765700.9739981764</v>
      </c>
      <c r="F208" s="103">
        <f ca="1">IFERROR(E208/E210,"sd")</f>
        <v>5.4512914044736744</v>
      </c>
      <c r="G208" s="109">
        <f ca="1">IFERROR(FDIST(F208,C208,C210),"sd")</f>
        <v>4.5898200848696268E-6</v>
      </c>
      <c r="H208" s="101">
        <v>0.05</v>
      </c>
      <c r="I208" s="115" t="str">
        <f ca="1">IF(G208&gt;H208,"ns",IF(G208&lt;0.001,"***",IF(G208&lt;0.01,"**",IF(G208&lt;0.05,"*",""))))</f>
        <v>***</v>
      </c>
      <c r="K208" s="101">
        <f t="shared" ref="K208:K265" si="311">K207+1</f>
        <v>3</v>
      </c>
      <c r="L208" s="125" t="str">
        <f t="shared" ca="1" si="303"/>
        <v>ARCE</v>
      </c>
      <c r="M208" s="126">
        <f t="shared" ca="1" si="304"/>
        <v>4733.9162810749722</v>
      </c>
      <c r="N208" s="126" t="str">
        <f t="shared" ca="1" si="305"/>
        <v>ns</v>
      </c>
      <c r="O208" s="126" t="str">
        <f t="shared" ca="1" si="295"/>
        <v>ns</v>
      </c>
      <c r="P208" s="126" t="str">
        <f t="shared" ca="1" si="295"/>
        <v>ns</v>
      </c>
      <c r="Q208" s="126" t="str">
        <f t="shared" si="295"/>
        <v/>
      </c>
      <c r="R208" s="126" t="str">
        <f t="shared" si="295"/>
        <v/>
      </c>
      <c r="S208" s="126" t="str">
        <f t="shared" si="295"/>
        <v/>
      </c>
      <c r="T208" s="126" t="str">
        <f t="shared" si="295"/>
        <v/>
      </c>
      <c r="U208" s="126" t="str">
        <f t="shared" si="295"/>
        <v/>
      </c>
      <c r="V208" s="126" t="str">
        <f t="shared" si="295"/>
        <v/>
      </c>
      <c r="W208" s="126" t="str">
        <f t="shared" si="295"/>
        <v/>
      </c>
      <c r="X208" s="126" t="str">
        <f t="shared" si="295"/>
        <v/>
      </c>
      <c r="Y208" s="126" t="str">
        <f t="shared" si="295"/>
        <v/>
      </c>
      <c r="Z208" s="126" t="str">
        <f t="shared" si="295"/>
        <v/>
      </c>
      <c r="AA208" s="126" t="str">
        <f t="shared" si="295"/>
        <v/>
      </c>
      <c r="AB208" s="126" t="str">
        <f t="shared" si="295"/>
        <v/>
      </c>
      <c r="AC208" s="126" t="str">
        <f t="shared" si="295"/>
        <v/>
      </c>
      <c r="AD208" s="126" t="str">
        <f t="shared" si="295"/>
        <v/>
      </c>
      <c r="AE208" s="126" t="str">
        <f t="shared" si="296"/>
        <v/>
      </c>
      <c r="AF208" s="126" t="str">
        <f t="shared" si="296"/>
        <v/>
      </c>
      <c r="AG208" s="126" t="str">
        <f t="shared" si="296"/>
        <v/>
      </c>
      <c r="AH208" s="126" t="str">
        <f t="shared" si="296"/>
        <v/>
      </c>
      <c r="AI208" s="126" t="str">
        <f t="shared" si="296"/>
        <v/>
      </c>
      <c r="AJ208" s="126" t="str">
        <f t="shared" si="296"/>
        <v/>
      </c>
      <c r="AK208" s="126" t="str">
        <f t="shared" si="296"/>
        <v/>
      </c>
      <c r="AL208" s="126" t="str">
        <f t="shared" si="296"/>
        <v/>
      </c>
      <c r="AM208" s="126" t="str">
        <f t="shared" si="296"/>
        <v/>
      </c>
      <c r="AN208" s="126" t="str">
        <f t="shared" si="296"/>
        <v/>
      </c>
      <c r="AO208" s="126" t="str">
        <f t="shared" si="296"/>
        <v/>
      </c>
      <c r="AP208" s="126" t="str">
        <f t="shared" si="296"/>
        <v/>
      </c>
      <c r="AQ208" s="126" t="str">
        <f t="shared" si="296"/>
        <v/>
      </c>
      <c r="AR208" s="126" t="str">
        <f t="shared" si="296"/>
        <v/>
      </c>
      <c r="AS208" s="126" t="str">
        <f t="shared" si="296"/>
        <v/>
      </c>
      <c r="AT208" s="126" t="str">
        <f t="shared" si="296"/>
        <v/>
      </c>
      <c r="AU208" s="126" t="str">
        <f t="shared" si="297"/>
        <v/>
      </c>
      <c r="AV208" s="126" t="str">
        <f t="shared" si="297"/>
        <v/>
      </c>
      <c r="AW208" s="126" t="str">
        <f t="shared" si="297"/>
        <v/>
      </c>
      <c r="AX208" s="126" t="str">
        <f t="shared" si="297"/>
        <v/>
      </c>
      <c r="AY208" s="126" t="str">
        <f t="shared" si="297"/>
        <v/>
      </c>
      <c r="AZ208" s="126" t="str">
        <f t="shared" si="297"/>
        <v/>
      </c>
      <c r="BA208" s="126" t="str">
        <f t="shared" si="297"/>
        <v/>
      </c>
      <c r="BB208" s="126" t="str">
        <f t="shared" si="297"/>
        <v/>
      </c>
      <c r="BC208" s="126" t="str">
        <f t="shared" si="297"/>
        <v/>
      </c>
      <c r="BD208" s="126" t="str">
        <f t="shared" si="297"/>
        <v/>
      </c>
      <c r="BE208" s="126" t="str">
        <f t="shared" si="297"/>
        <v/>
      </c>
      <c r="BF208" s="126" t="str">
        <f t="shared" si="297"/>
        <v/>
      </c>
      <c r="BG208" s="126" t="str">
        <f t="shared" si="297"/>
        <v/>
      </c>
      <c r="BH208" s="126" t="str">
        <f t="shared" si="297"/>
        <v/>
      </c>
      <c r="BI208" s="126" t="str">
        <f t="shared" si="297"/>
        <v/>
      </c>
      <c r="BJ208" s="126" t="str">
        <f t="shared" si="297"/>
        <v/>
      </c>
      <c r="BK208" s="126" t="str">
        <f t="shared" si="298"/>
        <v/>
      </c>
      <c r="BL208" s="126" t="str">
        <f t="shared" si="298"/>
        <v/>
      </c>
      <c r="BM208" s="126" t="str">
        <f t="shared" si="298"/>
        <v/>
      </c>
      <c r="BN208" s="126" t="str">
        <f t="shared" si="298"/>
        <v/>
      </c>
      <c r="BO208" s="126" t="str">
        <f t="shared" si="298"/>
        <v/>
      </c>
      <c r="BP208" s="126" t="str">
        <f t="shared" si="298"/>
        <v/>
      </c>
      <c r="BQ208" s="126" t="str">
        <f t="shared" si="298"/>
        <v/>
      </c>
      <c r="BR208" s="126" t="str">
        <f t="shared" si="298"/>
        <v/>
      </c>
      <c r="BS208" s="126" t="str">
        <f t="shared" si="298"/>
        <v/>
      </c>
      <c r="BT208" s="126" t="str">
        <f t="shared" si="298"/>
        <v/>
      </c>
      <c r="BU208" s="126" t="str">
        <f t="shared" si="298"/>
        <v/>
      </c>
      <c r="BV208" s="194"/>
      <c r="BW208" s="194"/>
      <c r="BX208" s="194"/>
      <c r="BZ208" s="116" t="s">
        <v>268</v>
      </c>
      <c r="CA208" s="118" t="s">
        <v>98</v>
      </c>
      <c r="CB208" s="113">
        <f t="shared" si="306"/>
        <v>3</v>
      </c>
      <c r="CC208" s="116" t="str">
        <f t="shared" ca="1" si="299"/>
        <v>370502</v>
      </c>
      <c r="CD208" s="117">
        <f t="shared" ca="1" si="307"/>
        <v>3658.2296555517837</v>
      </c>
      <c r="CE208" s="117">
        <f t="shared" ca="1" si="300"/>
        <v>4746.6648603831609</v>
      </c>
      <c r="CF208" s="117">
        <f t="shared" ca="1" si="300"/>
        <v>4107.2713295659269</v>
      </c>
      <c r="CG208" s="117">
        <f t="shared" ca="1" si="300"/>
        <v>0</v>
      </c>
      <c r="CH208" s="117">
        <f t="shared" ca="1" si="301"/>
        <v>3</v>
      </c>
      <c r="CI208" s="117">
        <f t="shared" ca="1" si="302"/>
        <v>12512.165845500871</v>
      </c>
      <c r="CJ208" s="127" cm="1">
        <f t="array" aca="1" ref="CJ208" ca="1">IFERROR(AVERAGE(IF(CD208:CG208&gt;1,CD208:CG208)),0)</f>
        <v>4170.7219485002906</v>
      </c>
      <c r="CK208" s="127">
        <f ca="1">CJ208+(COUNTIFS($CJ$206:$CJ208,CJ208)-1)*0.00001</f>
        <v>4170.7219485002906</v>
      </c>
      <c r="CL208" s="127">
        <f t="shared" ca="1" si="308"/>
        <v>4733.9162810749722</v>
      </c>
      <c r="CM208" s="140">
        <f t="shared" ca="1" si="309"/>
        <v>7</v>
      </c>
      <c r="CN208" s="120" t="str">
        <f t="shared" ca="1" si="310"/>
        <v>ARCE</v>
      </c>
      <c r="CO208" s="113"/>
      <c r="CP208" s="113" t="s">
        <v>71</v>
      </c>
      <c r="CQ208" s="113">
        <f ca="1">CQ206*CQ207</f>
        <v>60</v>
      </c>
      <c r="CR208" s="115"/>
      <c r="CT208" s="117">
        <f ca="1">'ANVA-MDS Sin Fung.'!CI208+'ANVA-MDS Con Fung.'!CI208</f>
        <v>12512.165845500871</v>
      </c>
      <c r="CU208" s="113" t="s">
        <v>71</v>
      </c>
      <c r="CV208" s="140" t="str">
        <f ca="1">IF(CV225&lt;&gt;1,"sd",CV219*CV206*CV207)</f>
        <v>sd</v>
      </c>
    </row>
    <row r="209" spans="1:100" ht="12.75" customHeight="1" x14ac:dyDescent="0.25">
      <c r="A209" s="213">
        <v>4</v>
      </c>
      <c r="B209" s="49" t="s">
        <v>33</v>
      </c>
      <c r="C209" s="101">
        <f ca="1">'ANVA-MDS Con Fung.'!CQ213</f>
        <v>2</v>
      </c>
      <c r="D209" s="102">
        <f ca="1">'ANVA-MDS Con Fung.'!CQ217</f>
        <v>2732089.6663254499</v>
      </c>
      <c r="E209" s="103">
        <f t="shared" ref="E209:E210" ca="1" si="312">IFERROR(D209/C209,"sd")</f>
        <v>1366044.833162725</v>
      </c>
      <c r="F209" s="103">
        <f ca="1">IFERROR(E209/E210,"sd")</f>
        <v>9.7253480275230419</v>
      </c>
      <c r="G209" s="109">
        <f ca="1">IFERROR(FDIST(F209,C209,C210),"sd")</f>
        <v>3.88398669798243E-4</v>
      </c>
      <c r="H209" s="101">
        <v>0.05</v>
      </c>
      <c r="I209" s="115" t="str">
        <f ca="1">IF(G209&gt;H209,"ns",IF(G209&lt;0.001,"***",IF(G209&lt;0.01,"**",IF(G209&lt;0.05,"*",""))))</f>
        <v>***</v>
      </c>
      <c r="K209" s="101">
        <f t="shared" si="311"/>
        <v>4</v>
      </c>
      <c r="L209" s="125" t="str">
        <f t="shared" ca="1" si="303"/>
        <v>JURAMENTO</v>
      </c>
      <c r="M209" s="126">
        <f t="shared" ca="1" si="304"/>
        <v>4690.347732351499</v>
      </c>
      <c r="N209" s="126" t="str">
        <f t="shared" ca="1" si="305"/>
        <v>ns</v>
      </c>
      <c r="O209" s="126" t="str">
        <f t="shared" ca="1" si="295"/>
        <v>ns</v>
      </c>
      <c r="P209" s="126" t="str">
        <f t="shared" ca="1" si="295"/>
        <v>ns</v>
      </c>
      <c r="Q209" s="126" t="str">
        <f t="shared" ca="1" si="295"/>
        <v>ns</v>
      </c>
      <c r="R209" s="126" t="str">
        <f t="shared" si="295"/>
        <v/>
      </c>
      <c r="S209" s="126" t="str">
        <f t="shared" si="295"/>
        <v/>
      </c>
      <c r="T209" s="126" t="str">
        <f t="shared" si="295"/>
        <v/>
      </c>
      <c r="U209" s="126" t="str">
        <f t="shared" si="295"/>
        <v/>
      </c>
      <c r="V209" s="126" t="str">
        <f t="shared" si="295"/>
        <v/>
      </c>
      <c r="W209" s="126" t="str">
        <f t="shared" si="295"/>
        <v/>
      </c>
      <c r="X209" s="126" t="str">
        <f t="shared" si="295"/>
        <v/>
      </c>
      <c r="Y209" s="126" t="str">
        <f t="shared" si="295"/>
        <v/>
      </c>
      <c r="Z209" s="126" t="str">
        <f t="shared" si="295"/>
        <v/>
      </c>
      <c r="AA209" s="126" t="str">
        <f t="shared" si="295"/>
        <v/>
      </c>
      <c r="AB209" s="126" t="str">
        <f t="shared" si="295"/>
        <v/>
      </c>
      <c r="AC209" s="126" t="str">
        <f t="shared" si="295"/>
        <v/>
      </c>
      <c r="AD209" s="126" t="str">
        <f t="shared" si="295"/>
        <v/>
      </c>
      <c r="AE209" s="126" t="str">
        <f t="shared" si="296"/>
        <v/>
      </c>
      <c r="AF209" s="126" t="str">
        <f t="shared" si="296"/>
        <v/>
      </c>
      <c r="AG209" s="126" t="str">
        <f t="shared" si="296"/>
        <v/>
      </c>
      <c r="AH209" s="126" t="str">
        <f t="shared" si="296"/>
        <v/>
      </c>
      <c r="AI209" s="126" t="str">
        <f t="shared" si="296"/>
        <v/>
      </c>
      <c r="AJ209" s="126" t="str">
        <f t="shared" si="296"/>
        <v/>
      </c>
      <c r="AK209" s="126" t="str">
        <f t="shared" si="296"/>
        <v/>
      </c>
      <c r="AL209" s="126" t="str">
        <f t="shared" si="296"/>
        <v/>
      </c>
      <c r="AM209" s="126" t="str">
        <f t="shared" si="296"/>
        <v/>
      </c>
      <c r="AN209" s="126" t="str">
        <f t="shared" si="296"/>
        <v/>
      </c>
      <c r="AO209" s="126" t="str">
        <f t="shared" si="296"/>
        <v/>
      </c>
      <c r="AP209" s="126" t="str">
        <f t="shared" si="296"/>
        <v/>
      </c>
      <c r="AQ209" s="126" t="str">
        <f t="shared" si="296"/>
        <v/>
      </c>
      <c r="AR209" s="126" t="str">
        <f t="shared" si="296"/>
        <v/>
      </c>
      <c r="AS209" s="126" t="str">
        <f t="shared" si="296"/>
        <v/>
      </c>
      <c r="AT209" s="126" t="str">
        <f t="shared" si="296"/>
        <v/>
      </c>
      <c r="AU209" s="126" t="str">
        <f t="shared" si="297"/>
        <v/>
      </c>
      <c r="AV209" s="126" t="str">
        <f t="shared" si="297"/>
        <v/>
      </c>
      <c r="AW209" s="126" t="str">
        <f t="shared" si="297"/>
        <v/>
      </c>
      <c r="AX209" s="126" t="str">
        <f t="shared" si="297"/>
        <v/>
      </c>
      <c r="AY209" s="126" t="str">
        <f t="shared" si="297"/>
        <v/>
      </c>
      <c r="AZ209" s="126" t="str">
        <f t="shared" si="297"/>
        <v/>
      </c>
      <c r="BA209" s="126" t="str">
        <f t="shared" si="297"/>
        <v/>
      </c>
      <c r="BB209" s="126" t="str">
        <f t="shared" si="297"/>
        <v/>
      </c>
      <c r="BC209" s="126" t="str">
        <f t="shared" si="297"/>
        <v/>
      </c>
      <c r="BD209" s="126" t="str">
        <f t="shared" si="297"/>
        <v/>
      </c>
      <c r="BE209" s="126" t="str">
        <f t="shared" si="297"/>
        <v/>
      </c>
      <c r="BF209" s="126" t="str">
        <f t="shared" si="297"/>
        <v/>
      </c>
      <c r="BG209" s="126" t="str">
        <f t="shared" si="297"/>
        <v/>
      </c>
      <c r="BH209" s="126" t="str">
        <f t="shared" si="297"/>
        <v/>
      </c>
      <c r="BI209" s="126" t="str">
        <f t="shared" si="297"/>
        <v/>
      </c>
      <c r="BJ209" s="126" t="str">
        <f t="shared" si="297"/>
        <v/>
      </c>
      <c r="BK209" s="126" t="str">
        <f t="shared" si="298"/>
        <v/>
      </c>
      <c r="BL209" s="126" t="str">
        <f t="shared" si="298"/>
        <v/>
      </c>
      <c r="BM209" s="126" t="str">
        <f t="shared" si="298"/>
        <v/>
      </c>
      <c r="BN209" s="126" t="str">
        <f t="shared" si="298"/>
        <v/>
      </c>
      <c r="BO209" s="126" t="str">
        <f t="shared" si="298"/>
        <v/>
      </c>
      <c r="BP209" s="126" t="str">
        <f t="shared" si="298"/>
        <v/>
      </c>
      <c r="BQ209" s="126" t="str">
        <f t="shared" si="298"/>
        <v/>
      </c>
      <c r="BR209" s="126" t="str">
        <f t="shared" si="298"/>
        <v/>
      </c>
      <c r="BS209" s="126" t="str">
        <f t="shared" si="298"/>
        <v/>
      </c>
      <c r="BT209" s="126" t="str">
        <f t="shared" si="298"/>
        <v/>
      </c>
      <c r="BU209" s="126" t="str">
        <f t="shared" si="298"/>
        <v/>
      </c>
      <c r="BV209" s="194"/>
      <c r="BW209" s="194"/>
      <c r="BX209" s="194"/>
      <c r="BZ209" s="116" t="s">
        <v>268</v>
      </c>
      <c r="CA209" s="118" t="s">
        <v>98</v>
      </c>
      <c r="CB209" s="113">
        <f t="shared" si="306"/>
        <v>4</v>
      </c>
      <c r="CC209" s="116" t="str">
        <f t="shared" ca="1" si="299"/>
        <v>ACA 917</v>
      </c>
      <c r="CD209" s="117">
        <f t="shared" ca="1" si="307"/>
        <v>3867.4445382406343</v>
      </c>
      <c r="CE209" s="117">
        <f t="shared" ca="1" si="300"/>
        <v>3398.643056354731</v>
      </c>
      <c r="CF209" s="117">
        <f t="shared" ca="1" si="300"/>
        <v>3704.9468552705198</v>
      </c>
      <c r="CG209" s="117">
        <f t="shared" ca="1" si="300"/>
        <v>0</v>
      </c>
      <c r="CH209" s="117">
        <f t="shared" ca="1" si="301"/>
        <v>3</v>
      </c>
      <c r="CI209" s="117">
        <f t="shared" ca="1" si="302"/>
        <v>10971.034449865885</v>
      </c>
      <c r="CJ209" s="127" cm="1">
        <f t="array" aca="1" ref="CJ209" ca="1">IFERROR(AVERAGE(IF(CD209:CG209&gt;1,CD209:CG209)),0)</f>
        <v>3657.0114832886284</v>
      </c>
      <c r="CK209" s="127">
        <f ca="1">CJ209+(COUNTIFS($CJ$206:$CJ209,CJ209)-1)*0.00001</f>
        <v>3657.0114832886284</v>
      </c>
      <c r="CL209" s="127">
        <f t="shared" ca="1" si="308"/>
        <v>4690.347732351499</v>
      </c>
      <c r="CM209" s="140">
        <f t="shared" ca="1" si="309"/>
        <v>15</v>
      </c>
      <c r="CN209" s="120" t="str">
        <f t="shared" ca="1" si="310"/>
        <v>JURAMENTO</v>
      </c>
      <c r="CO209" s="113"/>
      <c r="CP209" s="113" t="s">
        <v>72</v>
      </c>
      <c r="CQ209" s="112">
        <f ca="1">SUMIFS(CD206:CG265,CD206:CG265,"&gt;1")</f>
        <v>250959.06047452416</v>
      </c>
      <c r="CR209" s="115"/>
      <c r="CT209" s="117">
        <f ca="1">'ANVA-MDS Sin Fung.'!CI209+'ANVA-MDS Con Fung.'!CI209</f>
        <v>10971.034449865885</v>
      </c>
      <c r="CU209" s="113" t="s">
        <v>72</v>
      </c>
      <c r="CV209" s="140">
        <f ca="1">'ANVA-MDS Sin Fung.'!CQ209+'ANVA-MDS Con Fung.'!CQ209</f>
        <v>250959.06047452416</v>
      </c>
    </row>
    <row r="210" spans="1:100" ht="12.75" customHeight="1" x14ac:dyDescent="0.25">
      <c r="A210" s="213">
        <v>4</v>
      </c>
      <c r="B210" s="49" t="s">
        <v>34</v>
      </c>
      <c r="C210" s="104">
        <f ca="1">'ANVA-MDS Con Fung.'!CQ214</f>
        <v>38</v>
      </c>
      <c r="D210" s="102">
        <f ca="1">'ANVA-MDS Con Fung.'!CQ218</f>
        <v>5337567.716165781</v>
      </c>
      <c r="E210" s="103">
        <f t="shared" ca="1" si="312"/>
        <v>140462.30832015214</v>
      </c>
      <c r="F210" s="105"/>
      <c r="G210" s="105"/>
      <c r="K210" s="101">
        <f t="shared" si="311"/>
        <v>5</v>
      </c>
      <c r="L210" s="125" t="str">
        <f t="shared" ca="1" si="303"/>
        <v>GINGKO</v>
      </c>
      <c r="M210" s="126">
        <f t="shared" ca="1" si="304"/>
        <v>4630.931691926362</v>
      </c>
      <c r="N210" s="126" t="str">
        <f t="shared" ca="1" si="305"/>
        <v>ns</v>
      </c>
      <c r="O210" s="126" t="str">
        <f t="shared" ca="1" si="295"/>
        <v>ns</v>
      </c>
      <c r="P210" s="126" t="str">
        <f t="shared" ca="1" si="295"/>
        <v>ns</v>
      </c>
      <c r="Q210" s="126" t="str">
        <f t="shared" ca="1" si="295"/>
        <v>ns</v>
      </c>
      <c r="R210" s="126" t="str">
        <f t="shared" ca="1" si="295"/>
        <v>ns</v>
      </c>
      <c r="S210" s="126" t="str">
        <f t="shared" si="295"/>
        <v/>
      </c>
      <c r="T210" s="126" t="str">
        <f t="shared" si="295"/>
        <v/>
      </c>
      <c r="U210" s="126" t="str">
        <f t="shared" si="295"/>
        <v/>
      </c>
      <c r="V210" s="126" t="str">
        <f t="shared" si="295"/>
        <v/>
      </c>
      <c r="W210" s="126" t="str">
        <f t="shared" si="295"/>
        <v/>
      </c>
      <c r="X210" s="126" t="str">
        <f t="shared" si="295"/>
        <v/>
      </c>
      <c r="Y210" s="126" t="str">
        <f t="shared" si="295"/>
        <v/>
      </c>
      <c r="Z210" s="126" t="str">
        <f t="shared" si="295"/>
        <v/>
      </c>
      <c r="AA210" s="126" t="str">
        <f t="shared" si="295"/>
        <v/>
      </c>
      <c r="AB210" s="126" t="str">
        <f t="shared" si="295"/>
        <v/>
      </c>
      <c r="AC210" s="126" t="str">
        <f t="shared" si="295"/>
        <v/>
      </c>
      <c r="AD210" s="126" t="str">
        <f t="shared" si="295"/>
        <v/>
      </c>
      <c r="AE210" s="126" t="str">
        <f t="shared" si="296"/>
        <v/>
      </c>
      <c r="AF210" s="126" t="str">
        <f t="shared" si="296"/>
        <v/>
      </c>
      <c r="AG210" s="126" t="str">
        <f t="shared" si="296"/>
        <v/>
      </c>
      <c r="AH210" s="126" t="str">
        <f t="shared" si="296"/>
        <v/>
      </c>
      <c r="AI210" s="126" t="str">
        <f t="shared" si="296"/>
        <v/>
      </c>
      <c r="AJ210" s="126" t="str">
        <f t="shared" si="296"/>
        <v/>
      </c>
      <c r="AK210" s="126" t="str">
        <f t="shared" si="296"/>
        <v/>
      </c>
      <c r="AL210" s="126" t="str">
        <f t="shared" si="296"/>
        <v/>
      </c>
      <c r="AM210" s="126" t="str">
        <f t="shared" si="296"/>
        <v/>
      </c>
      <c r="AN210" s="126" t="str">
        <f t="shared" si="296"/>
        <v/>
      </c>
      <c r="AO210" s="126" t="str">
        <f t="shared" si="296"/>
        <v/>
      </c>
      <c r="AP210" s="126" t="str">
        <f t="shared" si="296"/>
        <v/>
      </c>
      <c r="AQ210" s="126" t="str">
        <f t="shared" si="296"/>
        <v/>
      </c>
      <c r="AR210" s="126" t="str">
        <f t="shared" si="296"/>
        <v/>
      </c>
      <c r="AS210" s="126" t="str">
        <f t="shared" si="296"/>
        <v/>
      </c>
      <c r="AT210" s="126" t="str">
        <f t="shared" si="296"/>
        <v/>
      </c>
      <c r="AU210" s="126" t="str">
        <f t="shared" si="297"/>
        <v/>
      </c>
      <c r="AV210" s="126" t="str">
        <f t="shared" si="297"/>
        <v/>
      </c>
      <c r="AW210" s="126" t="str">
        <f t="shared" si="297"/>
        <v/>
      </c>
      <c r="AX210" s="126" t="str">
        <f t="shared" si="297"/>
        <v/>
      </c>
      <c r="AY210" s="126" t="str">
        <f t="shared" si="297"/>
        <v/>
      </c>
      <c r="AZ210" s="126" t="str">
        <f t="shared" si="297"/>
        <v/>
      </c>
      <c r="BA210" s="126" t="str">
        <f t="shared" si="297"/>
        <v/>
      </c>
      <c r="BB210" s="126" t="str">
        <f t="shared" si="297"/>
        <v/>
      </c>
      <c r="BC210" s="126" t="str">
        <f t="shared" si="297"/>
        <v/>
      </c>
      <c r="BD210" s="126" t="str">
        <f t="shared" si="297"/>
        <v/>
      </c>
      <c r="BE210" s="126" t="str">
        <f t="shared" si="297"/>
        <v/>
      </c>
      <c r="BF210" s="126" t="str">
        <f t="shared" si="297"/>
        <v/>
      </c>
      <c r="BG210" s="126" t="str">
        <f t="shared" si="297"/>
        <v/>
      </c>
      <c r="BH210" s="126" t="str">
        <f t="shared" si="297"/>
        <v/>
      </c>
      <c r="BI210" s="126" t="str">
        <f t="shared" si="297"/>
        <v/>
      </c>
      <c r="BJ210" s="126" t="str">
        <f t="shared" si="297"/>
        <v/>
      </c>
      <c r="BK210" s="126" t="str">
        <f t="shared" si="298"/>
        <v/>
      </c>
      <c r="BL210" s="126" t="str">
        <f t="shared" si="298"/>
        <v/>
      </c>
      <c r="BM210" s="126" t="str">
        <f t="shared" si="298"/>
        <v/>
      </c>
      <c r="BN210" s="126" t="str">
        <f t="shared" si="298"/>
        <v/>
      </c>
      <c r="BO210" s="126" t="str">
        <f t="shared" si="298"/>
        <v/>
      </c>
      <c r="BP210" s="126" t="str">
        <f t="shared" si="298"/>
        <v/>
      </c>
      <c r="BQ210" s="126" t="str">
        <f t="shared" si="298"/>
        <v/>
      </c>
      <c r="BR210" s="126" t="str">
        <f t="shared" si="298"/>
        <v/>
      </c>
      <c r="BS210" s="126" t="str">
        <f t="shared" si="298"/>
        <v/>
      </c>
      <c r="BT210" s="126" t="str">
        <f t="shared" si="298"/>
        <v/>
      </c>
      <c r="BU210" s="126" t="str">
        <f t="shared" si="298"/>
        <v/>
      </c>
      <c r="BV210" s="194"/>
      <c r="BW210" s="194"/>
      <c r="BX210" s="194"/>
      <c r="BZ210" s="116" t="s">
        <v>268</v>
      </c>
      <c r="CA210" s="118" t="s">
        <v>98</v>
      </c>
      <c r="CB210" s="113">
        <f t="shared" si="306"/>
        <v>5</v>
      </c>
      <c r="CC210" s="116" t="str">
        <f t="shared" ca="1" si="299"/>
        <v>ACA 921</v>
      </c>
      <c r="CD210" s="117">
        <f t="shared" ca="1" si="307"/>
        <v>5392.4620802070503</v>
      </c>
      <c r="CE210" s="117">
        <f t="shared" ca="1" si="300"/>
        <v>5611.5236324638854</v>
      </c>
      <c r="CF210" s="117">
        <f t="shared" ca="1" si="300"/>
        <v>4467.2049478570843</v>
      </c>
      <c r="CG210" s="117">
        <f t="shared" ca="1" si="300"/>
        <v>0</v>
      </c>
      <c r="CH210" s="117">
        <f t="shared" ca="1" si="301"/>
        <v>3</v>
      </c>
      <c r="CI210" s="117">
        <f t="shared" ca="1" si="302"/>
        <v>15471.19066052802</v>
      </c>
      <c r="CJ210" s="127" cm="1">
        <f t="array" aca="1" ref="CJ210" ca="1">IFERROR(AVERAGE(IF(CD210:CG210&gt;1,CD210:CG210)),0)</f>
        <v>5157.0635535093397</v>
      </c>
      <c r="CK210" s="127">
        <f ca="1">CJ210+(COUNTIFS($CJ$206:$CJ210,CJ210)-1)*0.00001</f>
        <v>5157.0635535093397</v>
      </c>
      <c r="CL210" s="127">
        <f t="shared" ca="1" si="308"/>
        <v>4630.931691926362</v>
      </c>
      <c r="CM210" s="140">
        <f t="shared" ca="1" si="309"/>
        <v>12</v>
      </c>
      <c r="CN210" s="120" t="str">
        <f t="shared" ca="1" si="310"/>
        <v>GINGKO</v>
      </c>
      <c r="CO210" s="113"/>
      <c r="CP210" s="113" t="s">
        <v>73</v>
      </c>
      <c r="CQ210" s="112">
        <f ca="1">IF(CH266&lt;&gt;1,"sd",CQ209/CQ208)</f>
        <v>4182.6510079087357</v>
      </c>
      <c r="CR210" s="115"/>
      <c r="CT210" s="117">
        <f ca="1">'ANVA-MDS Sin Fung.'!CI210+'ANVA-MDS Con Fung.'!CI210</f>
        <v>15471.19066052802</v>
      </c>
      <c r="CU210" s="113" t="s">
        <v>73</v>
      </c>
      <c r="CV210" s="112" t="str">
        <f ca="1">IF(CV225&lt;&gt;1,"sd",CV209/CV208)</f>
        <v>sd</v>
      </c>
    </row>
    <row r="211" spans="1:100" ht="12.75" customHeight="1" x14ac:dyDescent="0.25">
      <c r="A211" s="213">
        <v>4</v>
      </c>
      <c r="B211" s="49" t="s">
        <v>35</v>
      </c>
      <c r="C211" s="101">
        <f ca="1">CQ215</f>
        <v>59</v>
      </c>
      <c r="D211" s="102">
        <f ca="1">'ANVA-MDS Con Fung.'!CQ219</f>
        <v>22617975.888456583</v>
      </c>
      <c r="E211" s="105"/>
      <c r="F211" s="105"/>
      <c r="G211" s="105"/>
      <c r="K211" s="101">
        <f t="shared" si="311"/>
        <v>6</v>
      </c>
      <c r="L211" s="125" t="str">
        <f t="shared" ca="1" si="303"/>
        <v>IS CANARIO</v>
      </c>
      <c r="M211" s="126">
        <f t="shared" ca="1" si="304"/>
        <v>4608.5557748771253</v>
      </c>
      <c r="N211" s="126" t="str">
        <f t="shared" ca="1" si="305"/>
        <v>ns</v>
      </c>
      <c r="O211" s="126" t="str">
        <f t="shared" ca="1" si="295"/>
        <v>ns</v>
      </c>
      <c r="P211" s="126" t="str">
        <f t="shared" ca="1" si="295"/>
        <v>ns</v>
      </c>
      <c r="Q211" s="126" t="str">
        <f t="shared" ca="1" si="295"/>
        <v>ns</v>
      </c>
      <c r="R211" s="126" t="str">
        <f t="shared" ca="1" si="295"/>
        <v>ns</v>
      </c>
      <c r="S211" s="126" t="str">
        <f t="shared" ca="1" si="295"/>
        <v>ns</v>
      </c>
      <c r="T211" s="126" t="str">
        <f t="shared" si="295"/>
        <v/>
      </c>
      <c r="U211" s="126" t="str">
        <f t="shared" si="295"/>
        <v/>
      </c>
      <c r="V211" s="126" t="str">
        <f t="shared" si="295"/>
        <v/>
      </c>
      <c r="W211" s="126" t="str">
        <f t="shared" si="295"/>
        <v/>
      </c>
      <c r="X211" s="126" t="str">
        <f t="shared" si="295"/>
        <v/>
      </c>
      <c r="Y211" s="126" t="str">
        <f t="shared" si="295"/>
        <v/>
      </c>
      <c r="Z211" s="126" t="str">
        <f t="shared" si="295"/>
        <v/>
      </c>
      <c r="AA211" s="126" t="str">
        <f t="shared" si="295"/>
        <v/>
      </c>
      <c r="AB211" s="126" t="str">
        <f t="shared" si="295"/>
        <v/>
      </c>
      <c r="AC211" s="126" t="str">
        <f t="shared" si="295"/>
        <v/>
      </c>
      <c r="AD211" s="126" t="str">
        <f t="shared" si="295"/>
        <v/>
      </c>
      <c r="AE211" s="126" t="str">
        <f t="shared" si="296"/>
        <v/>
      </c>
      <c r="AF211" s="126" t="str">
        <f t="shared" si="296"/>
        <v/>
      </c>
      <c r="AG211" s="126" t="str">
        <f t="shared" si="296"/>
        <v/>
      </c>
      <c r="AH211" s="126" t="str">
        <f t="shared" si="296"/>
        <v/>
      </c>
      <c r="AI211" s="126" t="str">
        <f t="shared" si="296"/>
        <v/>
      </c>
      <c r="AJ211" s="126" t="str">
        <f t="shared" si="296"/>
        <v/>
      </c>
      <c r="AK211" s="126" t="str">
        <f t="shared" si="296"/>
        <v/>
      </c>
      <c r="AL211" s="126" t="str">
        <f t="shared" si="296"/>
        <v/>
      </c>
      <c r="AM211" s="126" t="str">
        <f t="shared" si="296"/>
        <v/>
      </c>
      <c r="AN211" s="126" t="str">
        <f t="shared" si="296"/>
        <v/>
      </c>
      <c r="AO211" s="126" t="str">
        <f t="shared" si="296"/>
        <v/>
      </c>
      <c r="AP211" s="126" t="str">
        <f t="shared" si="296"/>
        <v/>
      </c>
      <c r="AQ211" s="126" t="str">
        <f t="shared" si="296"/>
        <v/>
      </c>
      <c r="AR211" s="126" t="str">
        <f t="shared" si="296"/>
        <v/>
      </c>
      <c r="AS211" s="126" t="str">
        <f t="shared" si="296"/>
        <v/>
      </c>
      <c r="AT211" s="126" t="str">
        <f t="shared" si="296"/>
        <v/>
      </c>
      <c r="AU211" s="126" t="str">
        <f t="shared" si="297"/>
        <v/>
      </c>
      <c r="AV211" s="126" t="str">
        <f t="shared" si="297"/>
        <v/>
      </c>
      <c r="AW211" s="126" t="str">
        <f t="shared" si="297"/>
        <v/>
      </c>
      <c r="AX211" s="126" t="str">
        <f t="shared" si="297"/>
        <v/>
      </c>
      <c r="AY211" s="126" t="str">
        <f t="shared" si="297"/>
        <v/>
      </c>
      <c r="AZ211" s="126" t="str">
        <f t="shared" si="297"/>
        <v/>
      </c>
      <c r="BA211" s="126" t="str">
        <f t="shared" si="297"/>
        <v/>
      </c>
      <c r="BB211" s="126" t="str">
        <f t="shared" si="297"/>
        <v/>
      </c>
      <c r="BC211" s="126" t="str">
        <f t="shared" si="297"/>
        <v/>
      </c>
      <c r="BD211" s="126" t="str">
        <f t="shared" si="297"/>
        <v/>
      </c>
      <c r="BE211" s="126" t="str">
        <f t="shared" si="297"/>
        <v/>
      </c>
      <c r="BF211" s="126" t="str">
        <f t="shared" si="297"/>
        <v/>
      </c>
      <c r="BG211" s="126" t="str">
        <f t="shared" si="297"/>
        <v/>
      </c>
      <c r="BH211" s="126" t="str">
        <f t="shared" si="297"/>
        <v/>
      </c>
      <c r="BI211" s="126" t="str">
        <f t="shared" si="297"/>
        <v/>
      </c>
      <c r="BJ211" s="126" t="str">
        <f t="shared" si="297"/>
        <v/>
      </c>
      <c r="BK211" s="126" t="str">
        <f t="shared" si="298"/>
        <v/>
      </c>
      <c r="BL211" s="126" t="str">
        <f t="shared" si="298"/>
        <v/>
      </c>
      <c r="BM211" s="126" t="str">
        <f t="shared" si="298"/>
        <v/>
      </c>
      <c r="BN211" s="126" t="str">
        <f t="shared" si="298"/>
        <v/>
      </c>
      <c r="BO211" s="126" t="str">
        <f t="shared" si="298"/>
        <v/>
      </c>
      <c r="BP211" s="126" t="str">
        <f t="shared" si="298"/>
        <v/>
      </c>
      <c r="BQ211" s="126" t="str">
        <f t="shared" si="298"/>
        <v/>
      </c>
      <c r="BR211" s="126" t="str">
        <f t="shared" si="298"/>
        <v/>
      </c>
      <c r="BS211" s="126" t="str">
        <f t="shared" si="298"/>
        <v/>
      </c>
      <c r="BT211" s="126" t="str">
        <f t="shared" si="298"/>
        <v/>
      </c>
      <c r="BU211" s="126" t="str">
        <f t="shared" si="298"/>
        <v/>
      </c>
      <c r="BV211" s="194"/>
      <c r="BW211" s="194"/>
      <c r="BX211" s="194"/>
      <c r="BZ211" s="116" t="s">
        <v>268</v>
      </c>
      <c r="CA211" s="118" t="s">
        <v>98</v>
      </c>
      <c r="CB211" s="113">
        <f t="shared" si="306"/>
        <v>6</v>
      </c>
      <c r="CC211" s="116" t="str">
        <f t="shared" ca="1" si="299"/>
        <v>ÁLAMO</v>
      </c>
      <c r="CD211" s="117">
        <f t="shared" ca="1" si="307"/>
        <v>4626.1852362808213</v>
      </c>
      <c r="CE211" s="117">
        <f t="shared" ca="1" si="300"/>
        <v>3423.455089857523</v>
      </c>
      <c r="CF211" s="117">
        <f t="shared" ca="1" si="300"/>
        <v>4108.0905126762636</v>
      </c>
      <c r="CG211" s="117">
        <f t="shared" ca="1" si="300"/>
        <v>0</v>
      </c>
      <c r="CH211" s="117">
        <f t="shared" ca="1" si="301"/>
        <v>3</v>
      </c>
      <c r="CI211" s="117">
        <f t="shared" ca="1" si="302"/>
        <v>12157.730838814608</v>
      </c>
      <c r="CJ211" s="127" cm="1">
        <f t="array" aca="1" ref="CJ211" ca="1">IFERROR(AVERAGE(IF(CD211:CG211&gt;1,CD211:CG211)),0)</f>
        <v>4052.5769462715361</v>
      </c>
      <c r="CK211" s="127">
        <f ca="1">CJ211+(COUNTIFS($CJ$206:$CJ211,CJ211)-1)*0.00001</f>
        <v>4052.5769462715361</v>
      </c>
      <c r="CL211" s="127">
        <f t="shared" ca="1" si="308"/>
        <v>4608.5557748771253</v>
      </c>
      <c r="CM211" s="140">
        <f t="shared" ca="1" si="309"/>
        <v>13</v>
      </c>
      <c r="CN211" s="120" t="str">
        <f t="shared" ca="1" si="310"/>
        <v>IS CANARIO</v>
      </c>
      <c r="CO211" s="113"/>
      <c r="CP211" s="113" t="s">
        <v>74</v>
      </c>
      <c r="CQ211" s="112">
        <f ca="1">IF(CH266&lt;&gt;1,"sd",CQ209^2/CQ208)</f>
        <v>1049674167.2375979</v>
      </c>
      <c r="CR211" s="115"/>
      <c r="CT211" s="117">
        <f ca="1">'ANVA-MDS Sin Fung.'!CI211+'ANVA-MDS Con Fung.'!CI211</f>
        <v>12157.730838814608</v>
      </c>
      <c r="CU211" s="113" t="s">
        <v>74</v>
      </c>
      <c r="CV211" s="112" t="str">
        <f ca="1">IF(CV225&lt;&gt;1,"sd",CV209^2/CV208)</f>
        <v>sd</v>
      </c>
    </row>
    <row r="212" spans="1:100" ht="12.75" customHeight="1" x14ac:dyDescent="0.25">
      <c r="A212" s="213">
        <v>4</v>
      </c>
      <c r="B212" s="2" t="s">
        <v>234</v>
      </c>
      <c r="K212" s="101">
        <f t="shared" si="311"/>
        <v>7</v>
      </c>
      <c r="L212" s="125" t="str">
        <f t="shared" ca="1" si="303"/>
        <v>AROMO</v>
      </c>
      <c r="M212" s="126">
        <f t="shared" ca="1" si="304"/>
        <v>4457.8426949994664</v>
      </c>
      <c r="N212" s="126" t="str">
        <f t="shared" ca="1" si="305"/>
        <v>s</v>
      </c>
      <c r="O212" s="126" t="str">
        <f t="shared" ca="1" si="295"/>
        <v>ns</v>
      </c>
      <c r="P212" s="126" t="str">
        <f t="shared" ca="1" si="295"/>
        <v>ns</v>
      </c>
      <c r="Q212" s="126" t="str">
        <f t="shared" ca="1" si="295"/>
        <v>ns</v>
      </c>
      <c r="R212" s="126" t="str">
        <f t="shared" ca="1" si="295"/>
        <v>ns</v>
      </c>
      <c r="S212" s="126" t="str">
        <f t="shared" ca="1" si="295"/>
        <v>ns</v>
      </c>
      <c r="T212" s="126" t="str">
        <f t="shared" ca="1" si="295"/>
        <v>ns</v>
      </c>
      <c r="U212" s="126" t="str">
        <f t="shared" si="295"/>
        <v/>
      </c>
      <c r="V212" s="126" t="str">
        <f t="shared" si="295"/>
        <v/>
      </c>
      <c r="W212" s="126" t="str">
        <f t="shared" si="295"/>
        <v/>
      </c>
      <c r="X212" s="126" t="str">
        <f t="shared" si="295"/>
        <v/>
      </c>
      <c r="Y212" s="126" t="str">
        <f t="shared" si="295"/>
        <v/>
      </c>
      <c r="Z212" s="126" t="str">
        <f t="shared" si="295"/>
        <v/>
      </c>
      <c r="AA212" s="126" t="str">
        <f t="shared" si="295"/>
        <v/>
      </c>
      <c r="AB212" s="126" t="str">
        <f t="shared" si="295"/>
        <v/>
      </c>
      <c r="AC212" s="126" t="str">
        <f t="shared" si="295"/>
        <v/>
      </c>
      <c r="AD212" s="126" t="str">
        <f t="shared" si="295"/>
        <v/>
      </c>
      <c r="AE212" s="126" t="str">
        <f t="shared" si="296"/>
        <v/>
      </c>
      <c r="AF212" s="126" t="str">
        <f t="shared" si="296"/>
        <v/>
      </c>
      <c r="AG212" s="126" t="str">
        <f t="shared" si="296"/>
        <v/>
      </c>
      <c r="AH212" s="126" t="str">
        <f t="shared" si="296"/>
        <v/>
      </c>
      <c r="AI212" s="126" t="str">
        <f t="shared" si="296"/>
        <v/>
      </c>
      <c r="AJ212" s="126" t="str">
        <f t="shared" si="296"/>
        <v/>
      </c>
      <c r="AK212" s="126" t="str">
        <f t="shared" si="296"/>
        <v/>
      </c>
      <c r="AL212" s="126" t="str">
        <f t="shared" si="296"/>
        <v/>
      </c>
      <c r="AM212" s="126" t="str">
        <f t="shared" si="296"/>
        <v/>
      </c>
      <c r="AN212" s="126" t="str">
        <f t="shared" si="296"/>
        <v/>
      </c>
      <c r="AO212" s="126" t="str">
        <f t="shared" si="296"/>
        <v/>
      </c>
      <c r="AP212" s="126" t="str">
        <f t="shared" si="296"/>
        <v/>
      </c>
      <c r="AQ212" s="126" t="str">
        <f t="shared" si="296"/>
        <v/>
      </c>
      <c r="AR212" s="126" t="str">
        <f t="shared" si="296"/>
        <v/>
      </c>
      <c r="AS212" s="126" t="str">
        <f t="shared" si="296"/>
        <v/>
      </c>
      <c r="AT212" s="126" t="str">
        <f t="shared" si="296"/>
        <v/>
      </c>
      <c r="AU212" s="126" t="str">
        <f t="shared" si="297"/>
        <v/>
      </c>
      <c r="AV212" s="126" t="str">
        <f t="shared" si="297"/>
        <v/>
      </c>
      <c r="AW212" s="126" t="str">
        <f t="shared" si="297"/>
        <v/>
      </c>
      <c r="AX212" s="126" t="str">
        <f t="shared" si="297"/>
        <v/>
      </c>
      <c r="AY212" s="126" t="str">
        <f t="shared" si="297"/>
        <v/>
      </c>
      <c r="AZ212" s="126" t="str">
        <f t="shared" si="297"/>
        <v/>
      </c>
      <c r="BA212" s="126" t="str">
        <f t="shared" si="297"/>
        <v/>
      </c>
      <c r="BB212" s="126" t="str">
        <f t="shared" si="297"/>
        <v/>
      </c>
      <c r="BC212" s="126" t="str">
        <f t="shared" si="297"/>
        <v/>
      </c>
      <c r="BD212" s="126" t="str">
        <f t="shared" si="297"/>
        <v/>
      </c>
      <c r="BE212" s="126" t="str">
        <f t="shared" si="297"/>
        <v/>
      </c>
      <c r="BF212" s="126" t="str">
        <f t="shared" si="297"/>
        <v/>
      </c>
      <c r="BG212" s="126" t="str">
        <f t="shared" si="297"/>
        <v/>
      </c>
      <c r="BH212" s="126" t="str">
        <f t="shared" si="297"/>
        <v/>
      </c>
      <c r="BI212" s="126" t="str">
        <f t="shared" si="297"/>
        <v/>
      </c>
      <c r="BJ212" s="126" t="str">
        <f t="shared" si="297"/>
        <v/>
      </c>
      <c r="BK212" s="126" t="str">
        <f t="shared" si="298"/>
        <v/>
      </c>
      <c r="BL212" s="126" t="str">
        <f t="shared" si="298"/>
        <v/>
      </c>
      <c r="BM212" s="126" t="str">
        <f t="shared" si="298"/>
        <v/>
      </c>
      <c r="BN212" s="126" t="str">
        <f t="shared" si="298"/>
        <v/>
      </c>
      <c r="BO212" s="126" t="str">
        <f t="shared" si="298"/>
        <v/>
      </c>
      <c r="BP212" s="126" t="str">
        <f t="shared" si="298"/>
        <v/>
      </c>
      <c r="BQ212" s="126" t="str">
        <f t="shared" si="298"/>
        <v/>
      </c>
      <c r="BR212" s="126" t="str">
        <f t="shared" si="298"/>
        <v/>
      </c>
      <c r="BS212" s="126" t="str">
        <f t="shared" si="298"/>
        <v/>
      </c>
      <c r="BT212" s="126" t="str">
        <f t="shared" si="298"/>
        <v/>
      </c>
      <c r="BU212" s="126" t="str">
        <f t="shared" si="298"/>
        <v/>
      </c>
      <c r="BV212" s="194"/>
      <c r="BW212" s="194"/>
      <c r="BX212" s="194"/>
      <c r="BZ212" s="116" t="s">
        <v>268</v>
      </c>
      <c r="CA212" s="118" t="s">
        <v>98</v>
      </c>
      <c r="CB212" s="113">
        <f t="shared" si="306"/>
        <v>7</v>
      </c>
      <c r="CC212" s="116" t="str">
        <f t="shared" ca="1" si="299"/>
        <v>ARCE</v>
      </c>
      <c r="CD212" s="117">
        <f t="shared" ca="1" si="307"/>
        <v>5290.1291212155429</v>
      </c>
      <c r="CE212" s="117">
        <f t="shared" ca="1" si="300"/>
        <v>4089.3693145053862</v>
      </c>
      <c r="CF212" s="117">
        <f t="shared" ca="1" si="300"/>
        <v>4822.250407503986</v>
      </c>
      <c r="CG212" s="117">
        <f t="shared" ca="1" si="300"/>
        <v>0</v>
      </c>
      <c r="CH212" s="117">
        <f t="shared" ca="1" si="301"/>
        <v>3</v>
      </c>
      <c r="CI212" s="117">
        <f t="shared" ca="1" si="302"/>
        <v>14201.748843224916</v>
      </c>
      <c r="CJ212" s="127" cm="1">
        <f t="array" aca="1" ref="CJ212" ca="1">IFERROR(AVERAGE(IF(CD212:CG212&gt;1,CD212:CG212)),0)</f>
        <v>4733.9162810749722</v>
      </c>
      <c r="CK212" s="127">
        <f ca="1">CJ212+(COUNTIFS($CJ$206:$CJ212,CJ212)-1)*0.00001</f>
        <v>4733.9162810749722</v>
      </c>
      <c r="CL212" s="127">
        <f t="shared" ca="1" si="308"/>
        <v>4457.8426949994664</v>
      </c>
      <c r="CM212" s="140">
        <f t="shared" ca="1" si="309"/>
        <v>8</v>
      </c>
      <c r="CN212" s="120" t="str">
        <f t="shared" ca="1" si="310"/>
        <v>AROMO</v>
      </c>
      <c r="CO212" s="113"/>
      <c r="CP212" s="113" t="s">
        <v>75</v>
      </c>
      <c r="CQ212" s="122">
        <f ca="1">IF(CH266&lt;&gt;1,"sd",CQ206-1)</f>
        <v>19</v>
      </c>
      <c r="CR212" s="115"/>
      <c r="CT212" s="117">
        <f ca="1">'ANVA-MDS Sin Fung.'!CI212+'ANVA-MDS Con Fung.'!CI212</f>
        <v>14201.748843224916</v>
      </c>
      <c r="CU212" s="113" t="s">
        <v>75</v>
      </c>
      <c r="CV212" s="122" t="str">
        <f ca="1">IF(CV225&lt;&gt;1,"sd",CV206-1)</f>
        <v>sd</v>
      </c>
    </row>
    <row r="213" spans="1:100" ht="12.75" customHeight="1" x14ac:dyDescent="0.25">
      <c r="A213" s="213">
        <v>4</v>
      </c>
      <c r="B213" s="3"/>
      <c r="K213" s="101">
        <f t="shared" si="311"/>
        <v>8</v>
      </c>
      <c r="L213" s="125" t="str">
        <f t="shared" ca="1" si="303"/>
        <v>BUCK PRETAL</v>
      </c>
      <c r="M213" s="126">
        <f t="shared" ca="1" si="304"/>
        <v>4455.7353204114488</v>
      </c>
      <c r="N213" s="126" t="str">
        <f t="shared" ca="1" si="305"/>
        <v>s</v>
      </c>
      <c r="O213" s="126" t="str">
        <f t="shared" ca="1" si="295"/>
        <v>ns</v>
      </c>
      <c r="P213" s="126" t="str">
        <f t="shared" ca="1" si="295"/>
        <v>ns</v>
      </c>
      <c r="Q213" s="126" t="str">
        <f t="shared" ca="1" si="295"/>
        <v>ns</v>
      </c>
      <c r="R213" s="126" t="str">
        <f t="shared" ca="1" si="295"/>
        <v>ns</v>
      </c>
      <c r="S213" s="126" t="str">
        <f t="shared" ca="1" si="295"/>
        <v>ns</v>
      </c>
      <c r="T213" s="126" t="str">
        <f t="shared" ca="1" si="295"/>
        <v>ns</v>
      </c>
      <c r="U213" s="126" t="str">
        <f t="shared" ca="1" si="295"/>
        <v>ns</v>
      </c>
      <c r="V213" s="126" t="str">
        <f t="shared" si="295"/>
        <v/>
      </c>
      <c r="W213" s="126" t="str">
        <f t="shared" si="295"/>
        <v/>
      </c>
      <c r="X213" s="126" t="str">
        <f t="shared" si="295"/>
        <v/>
      </c>
      <c r="Y213" s="126" t="str">
        <f t="shared" si="295"/>
        <v/>
      </c>
      <c r="Z213" s="126" t="str">
        <f t="shared" si="295"/>
        <v/>
      </c>
      <c r="AA213" s="126" t="str">
        <f t="shared" si="295"/>
        <v/>
      </c>
      <c r="AB213" s="126" t="str">
        <f t="shared" si="295"/>
        <v/>
      </c>
      <c r="AC213" s="126" t="str">
        <f t="shared" si="295"/>
        <v/>
      </c>
      <c r="AD213" s="126" t="str">
        <f t="shared" si="295"/>
        <v/>
      </c>
      <c r="AE213" s="126" t="str">
        <f t="shared" si="296"/>
        <v/>
      </c>
      <c r="AF213" s="126" t="str">
        <f t="shared" si="296"/>
        <v/>
      </c>
      <c r="AG213" s="126" t="str">
        <f t="shared" si="296"/>
        <v/>
      </c>
      <c r="AH213" s="126" t="str">
        <f t="shared" si="296"/>
        <v/>
      </c>
      <c r="AI213" s="126" t="str">
        <f t="shared" si="296"/>
        <v/>
      </c>
      <c r="AJ213" s="126" t="str">
        <f t="shared" si="296"/>
        <v/>
      </c>
      <c r="AK213" s="126" t="str">
        <f t="shared" si="296"/>
        <v/>
      </c>
      <c r="AL213" s="126" t="str">
        <f t="shared" si="296"/>
        <v/>
      </c>
      <c r="AM213" s="126" t="str">
        <f t="shared" si="296"/>
        <v/>
      </c>
      <c r="AN213" s="126" t="str">
        <f t="shared" si="296"/>
        <v/>
      </c>
      <c r="AO213" s="126" t="str">
        <f t="shared" si="296"/>
        <v/>
      </c>
      <c r="AP213" s="126" t="str">
        <f t="shared" si="296"/>
        <v/>
      </c>
      <c r="AQ213" s="126" t="str">
        <f t="shared" si="296"/>
        <v/>
      </c>
      <c r="AR213" s="126" t="str">
        <f t="shared" si="296"/>
        <v/>
      </c>
      <c r="AS213" s="126" t="str">
        <f t="shared" si="296"/>
        <v/>
      </c>
      <c r="AT213" s="126" t="str">
        <f t="shared" si="296"/>
        <v/>
      </c>
      <c r="AU213" s="126" t="str">
        <f t="shared" si="297"/>
        <v/>
      </c>
      <c r="AV213" s="126" t="str">
        <f t="shared" si="297"/>
        <v/>
      </c>
      <c r="AW213" s="126" t="str">
        <f t="shared" si="297"/>
        <v/>
      </c>
      <c r="AX213" s="126" t="str">
        <f t="shared" si="297"/>
        <v/>
      </c>
      <c r="AY213" s="126" t="str">
        <f t="shared" si="297"/>
        <v/>
      </c>
      <c r="AZ213" s="126" t="str">
        <f t="shared" si="297"/>
        <v/>
      </c>
      <c r="BA213" s="126" t="str">
        <f t="shared" si="297"/>
        <v/>
      </c>
      <c r="BB213" s="126" t="str">
        <f t="shared" si="297"/>
        <v/>
      </c>
      <c r="BC213" s="126" t="str">
        <f t="shared" si="297"/>
        <v/>
      </c>
      <c r="BD213" s="126" t="str">
        <f t="shared" si="297"/>
        <v/>
      </c>
      <c r="BE213" s="126" t="str">
        <f t="shared" si="297"/>
        <v/>
      </c>
      <c r="BF213" s="126" t="str">
        <f t="shared" si="297"/>
        <v/>
      </c>
      <c r="BG213" s="126" t="str">
        <f t="shared" si="297"/>
        <v/>
      </c>
      <c r="BH213" s="126" t="str">
        <f t="shared" si="297"/>
        <v/>
      </c>
      <c r="BI213" s="126" t="str">
        <f t="shared" si="297"/>
        <v/>
      </c>
      <c r="BJ213" s="126" t="str">
        <f t="shared" si="297"/>
        <v/>
      </c>
      <c r="BK213" s="126" t="str">
        <f t="shared" si="298"/>
        <v/>
      </c>
      <c r="BL213" s="126" t="str">
        <f t="shared" si="298"/>
        <v/>
      </c>
      <c r="BM213" s="126" t="str">
        <f t="shared" si="298"/>
        <v/>
      </c>
      <c r="BN213" s="126" t="str">
        <f t="shared" si="298"/>
        <v/>
      </c>
      <c r="BO213" s="126" t="str">
        <f t="shared" si="298"/>
        <v/>
      </c>
      <c r="BP213" s="126" t="str">
        <f t="shared" si="298"/>
        <v/>
      </c>
      <c r="BQ213" s="126" t="str">
        <f t="shared" si="298"/>
        <v/>
      </c>
      <c r="BR213" s="126" t="str">
        <f t="shared" si="298"/>
        <v/>
      </c>
      <c r="BS213" s="126" t="str">
        <f t="shared" si="298"/>
        <v/>
      </c>
      <c r="BT213" s="126" t="str">
        <f t="shared" si="298"/>
        <v/>
      </c>
      <c r="BU213" s="126" t="str">
        <f t="shared" si="298"/>
        <v/>
      </c>
      <c r="BV213" s="194"/>
      <c r="BW213" s="194"/>
      <c r="BX213" s="194"/>
      <c r="BZ213" s="116" t="s">
        <v>268</v>
      </c>
      <c r="CA213" s="118" t="s">
        <v>98</v>
      </c>
      <c r="CB213" s="113">
        <f t="shared" si="306"/>
        <v>8</v>
      </c>
      <c r="CC213" s="116" t="str">
        <f t="shared" ca="1" si="299"/>
        <v>AROMO</v>
      </c>
      <c r="CD213" s="117">
        <f t="shared" ca="1" si="307"/>
        <v>3975.9229761778347</v>
      </c>
      <c r="CE213" s="117">
        <f t="shared" ca="1" si="300"/>
        <v>4401.0327098270591</v>
      </c>
      <c r="CF213" s="117">
        <f t="shared" ca="1" si="300"/>
        <v>4996.572398993505</v>
      </c>
      <c r="CG213" s="117">
        <f t="shared" ca="1" si="300"/>
        <v>0</v>
      </c>
      <c r="CH213" s="117">
        <f t="shared" ca="1" si="301"/>
        <v>3</v>
      </c>
      <c r="CI213" s="117">
        <f t="shared" ca="1" si="302"/>
        <v>13373.528084998399</v>
      </c>
      <c r="CJ213" s="127" cm="1">
        <f t="array" aca="1" ref="CJ213" ca="1">IFERROR(AVERAGE(IF(CD213:CG213&gt;1,CD213:CG213)),0)</f>
        <v>4457.8426949994664</v>
      </c>
      <c r="CK213" s="127">
        <f ca="1">CJ213+(COUNTIFS($CJ$206:$CJ213,CJ213)-1)*0.00001</f>
        <v>4457.8426949994664</v>
      </c>
      <c r="CL213" s="127">
        <f t="shared" ca="1" si="308"/>
        <v>4455.7353204114488</v>
      </c>
      <c r="CM213" s="140">
        <f t="shared" ca="1" si="309"/>
        <v>11</v>
      </c>
      <c r="CN213" s="120" t="str">
        <f t="shared" ca="1" si="310"/>
        <v>BUCK PRETAL</v>
      </c>
      <c r="CO213" s="113"/>
      <c r="CP213" s="113" t="s">
        <v>76</v>
      </c>
      <c r="CQ213" s="122">
        <f ca="1">IF(CH266&lt;&gt;1,"sd",CQ207-1)</f>
        <v>2</v>
      </c>
      <c r="CR213" s="115"/>
      <c r="CT213" s="117">
        <f ca="1">'ANVA-MDS Sin Fung.'!CI213+'ANVA-MDS Con Fung.'!CI213</f>
        <v>13373.528084998399</v>
      </c>
      <c r="CU213" s="113" t="s">
        <v>76</v>
      </c>
      <c r="CV213" s="122" t="str">
        <f ca="1">IF(CV225&lt;&gt;1,"sd",(CV207-1)*CV219)</f>
        <v>sd</v>
      </c>
    </row>
    <row r="214" spans="1:100" ht="12.75" customHeight="1" x14ac:dyDescent="0.25">
      <c r="A214" s="213">
        <v>4</v>
      </c>
      <c r="K214" s="101">
        <f t="shared" si="311"/>
        <v>9</v>
      </c>
      <c r="L214" s="125" t="str">
        <f t="shared" ca="1" si="303"/>
        <v>575</v>
      </c>
      <c r="M214" s="126">
        <f t="shared" ca="1" si="304"/>
        <v>4284.8150739320818</v>
      </c>
      <c r="N214" s="126" t="str">
        <f t="shared" ca="1" si="305"/>
        <v>s</v>
      </c>
      <c r="O214" s="126" t="str">
        <f t="shared" ca="1" si="295"/>
        <v>ns</v>
      </c>
      <c r="P214" s="126" t="str">
        <f t="shared" ca="1" si="295"/>
        <v>ns</v>
      </c>
      <c r="Q214" s="126" t="str">
        <f t="shared" ca="1" si="295"/>
        <v>ns</v>
      </c>
      <c r="R214" s="126" t="str">
        <f t="shared" ca="1" si="295"/>
        <v>ns</v>
      </c>
      <c r="S214" s="126" t="str">
        <f t="shared" ca="1" si="295"/>
        <v>ns</v>
      </c>
      <c r="T214" s="126" t="str">
        <f t="shared" ca="1" si="295"/>
        <v>ns</v>
      </c>
      <c r="U214" s="126" t="str">
        <f t="shared" ca="1" si="295"/>
        <v>ns</v>
      </c>
      <c r="V214" s="126" t="str">
        <f t="shared" ca="1" si="295"/>
        <v>ns</v>
      </c>
      <c r="W214" s="126" t="str">
        <f t="shared" si="295"/>
        <v/>
      </c>
      <c r="X214" s="126" t="str">
        <f t="shared" si="295"/>
        <v/>
      </c>
      <c r="Y214" s="126" t="str">
        <f t="shared" si="295"/>
        <v/>
      </c>
      <c r="Z214" s="126" t="str">
        <f t="shared" si="295"/>
        <v/>
      </c>
      <c r="AA214" s="126" t="str">
        <f t="shared" si="295"/>
        <v/>
      </c>
      <c r="AB214" s="126" t="str">
        <f t="shared" si="295"/>
        <v/>
      </c>
      <c r="AC214" s="126" t="str">
        <f t="shared" si="295"/>
        <v/>
      </c>
      <c r="AD214" s="126" t="str">
        <f t="shared" si="295"/>
        <v/>
      </c>
      <c r="AE214" s="126" t="str">
        <f t="shared" si="296"/>
        <v/>
      </c>
      <c r="AF214" s="126" t="str">
        <f t="shared" si="296"/>
        <v/>
      </c>
      <c r="AG214" s="126" t="str">
        <f t="shared" si="296"/>
        <v/>
      </c>
      <c r="AH214" s="126" t="str">
        <f t="shared" si="296"/>
        <v/>
      </c>
      <c r="AI214" s="126" t="str">
        <f t="shared" si="296"/>
        <v/>
      </c>
      <c r="AJ214" s="126" t="str">
        <f t="shared" si="296"/>
        <v/>
      </c>
      <c r="AK214" s="126" t="str">
        <f t="shared" si="296"/>
        <v/>
      </c>
      <c r="AL214" s="126" t="str">
        <f t="shared" si="296"/>
        <v/>
      </c>
      <c r="AM214" s="126" t="str">
        <f t="shared" si="296"/>
        <v/>
      </c>
      <c r="AN214" s="126" t="str">
        <f t="shared" si="296"/>
        <v/>
      </c>
      <c r="AO214" s="126" t="str">
        <f t="shared" si="296"/>
        <v/>
      </c>
      <c r="AP214" s="126" t="str">
        <f t="shared" si="296"/>
        <v/>
      </c>
      <c r="AQ214" s="126" t="str">
        <f t="shared" si="296"/>
        <v/>
      </c>
      <c r="AR214" s="126" t="str">
        <f t="shared" si="296"/>
        <v/>
      </c>
      <c r="AS214" s="126" t="str">
        <f t="shared" si="296"/>
        <v/>
      </c>
      <c r="AT214" s="126" t="str">
        <f t="shared" si="296"/>
        <v/>
      </c>
      <c r="AU214" s="126" t="str">
        <f t="shared" si="297"/>
        <v/>
      </c>
      <c r="AV214" s="126" t="str">
        <f t="shared" si="297"/>
        <v/>
      </c>
      <c r="AW214" s="126" t="str">
        <f t="shared" si="297"/>
        <v/>
      </c>
      <c r="AX214" s="126" t="str">
        <f t="shared" si="297"/>
        <v/>
      </c>
      <c r="AY214" s="126" t="str">
        <f t="shared" si="297"/>
        <v/>
      </c>
      <c r="AZ214" s="126" t="str">
        <f t="shared" si="297"/>
        <v/>
      </c>
      <c r="BA214" s="126" t="str">
        <f t="shared" si="297"/>
        <v/>
      </c>
      <c r="BB214" s="126" t="str">
        <f t="shared" si="297"/>
        <v/>
      </c>
      <c r="BC214" s="126" t="str">
        <f t="shared" si="297"/>
        <v/>
      </c>
      <c r="BD214" s="126" t="str">
        <f t="shared" si="297"/>
        <v/>
      </c>
      <c r="BE214" s="126" t="str">
        <f t="shared" si="297"/>
        <v/>
      </c>
      <c r="BF214" s="126" t="str">
        <f t="shared" si="297"/>
        <v/>
      </c>
      <c r="BG214" s="126" t="str">
        <f t="shared" si="297"/>
        <v/>
      </c>
      <c r="BH214" s="126" t="str">
        <f t="shared" si="297"/>
        <v/>
      </c>
      <c r="BI214" s="126" t="str">
        <f t="shared" si="297"/>
        <v/>
      </c>
      <c r="BJ214" s="126" t="str">
        <f t="shared" si="297"/>
        <v/>
      </c>
      <c r="BK214" s="126" t="str">
        <f t="shared" si="298"/>
        <v/>
      </c>
      <c r="BL214" s="126" t="str">
        <f t="shared" si="298"/>
        <v/>
      </c>
      <c r="BM214" s="126" t="str">
        <f t="shared" si="298"/>
        <v/>
      </c>
      <c r="BN214" s="126" t="str">
        <f t="shared" si="298"/>
        <v/>
      </c>
      <c r="BO214" s="126" t="str">
        <f t="shared" si="298"/>
        <v/>
      </c>
      <c r="BP214" s="126" t="str">
        <f t="shared" si="298"/>
        <v/>
      </c>
      <c r="BQ214" s="126" t="str">
        <f t="shared" si="298"/>
        <v/>
      </c>
      <c r="BR214" s="126" t="str">
        <f t="shared" si="298"/>
        <v/>
      </c>
      <c r="BS214" s="126" t="str">
        <f t="shared" si="298"/>
        <v/>
      </c>
      <c r="BT214" s="126" t="str">
        <f t="shared" si="298"/>
        <v/>
      </c>
      <c r="BU214" s="126" t="str">
        <f t="shared" si="298"/>
        <v/>
      </c>
      <c r="BV214" s="194"/>
      <c r="BW214" s="194"/>
      <c r="BX214" s="194"/>
      <c r="BZ214" s="116" t="s">
        <v>268</v>
      </c>
      <c r="CA214" s="118" t="s">
        <v>98</v>
      </c>
      <c r="CB214" s="113">
        <f t="shared" si="306"/>
        <v>9</v>
      </c>
      <c r="CC214" s="116" t="str">
        <f t="shared" ca="1" si="299"/>
        <v>BUCK BRAVÍO CL2</v>
      </c>
      <c r="CD214" s="117">
        <f t="shared" ca="1" si="307"/>
        <v>3349.124539822214</v>
      </c>
      <c r="CE214" s="117">
        <f t="shared" ca="1" si="300"/>
        <v>2958.9867313887789</v>
      </c>
      <c r="CF214" s="117">
        <f t="shared" ca="1" si="300"/>
        <v>3549.8097544102388</v>
      </c>
      <c r="CG214" s="117">
        <f t="shared" ca="1" si="300"/>
        <v>0</v>
      </c>
      <c r="CH214" s="117">
        <f t="shared" ca="1" si="301"/>
        <v>3</v>
      </c>
      <c r="CI214" s="117">
        <f t="shared" ca="1" si="302"/>
        <v>9857.9210256212318</v>
      </c>
      <c r="CJ214" s="127" cm="1">
        <f t="array" aca="1" ref="CJ214" ca="1">IFERROR(AVERAGE(IF(CD214:CG214&gt;1,CD214:CG214)),0)</f>
        <v>3285.9736752070771</v>
      </c>
      <c r="CK214" s="127">
        <f ca="1">CJ214+(COUNTIFS($CJ$206:$CJ214,CJ214)-1)*0.00001</f>
        <v>3285.9736752070771</v>
      </c>
      <c r="CL214" s="127">
        <f t="shared" ca="1" si="308"/>
        <v>4284.8150739320818</v>
      </c>
      <c r="CM214" s="140">
        <f t="shared" ca="1" si="309"/>
        <v>2</v>
      </c>
      <c r="CN214" s="120" t="str">
        <f t="shared" ca="1" si="310"/>
        <v>575</v>
      </c>
      <c r="CO214" s="113"/>
      <c r="CP214" s="113" t="s">
        <v>77</v>
      </c>
      <c r="CQ214" s="112">
        <f ca="1">IF(CH266&lt;&gt;1,"sd",CQ212*CQ213)</f>
        <v>38</v>
      </c>
      <c r="CR214" s="115"/>
      <c r="CT214" s="117">
        <f ca="1">'ANVA-MDS Sin Fung.'!CI214+'ANVA-MDS Con Fung.'!CI214</f>
        <v>9857.9210256212318</v>
      </c>
      <c r="CU214" s="113" t="s">
        <v>77</v>
      </c>
      <c r="CV214" s="140" t="str">
        <f ca="1">IF(CV225&lt;&gt;1,"sd",CV213*CV212)</f>
        <v>sd</v>
      </c>
    </row>
    <row r="215" spans="1:100" ht="12.75" customHeight="1" x14ac:dyDescent="0.25">
      <c r="A215" s="213">
        <v>4</v>
      </c>
      <c r="B215" s="2" t="s">
        <v>275</v>
      </c>
      <c r="K215" s="101">
        <f t="shared" si="311"/>
        <v>10</v>
      </c>
      <c r="L215" s="125" t="str">
        <f t="shared" ca="1" si="303"/>
        <v>370502</v>
      </c>
      <c r="M215" s="126">
        <f t="shared" ca="1" si="304"/>
        <v>4170.7219485002906</v>
      </c>
      <c r="N215" s="126" t="str">
        <f t="shared" ca="1" si="305"/>
        <v>s</v>
      </c>
      <c r="O215" s="126" t="str">
        <f t="shared" ca="1" si="295"/>
        <v>ns</v>
      </c>
      <c r="P215" s="126" t="str">
        <f t="shared" ca="1" si="295"/>
        <v>ns</v>
      </c>
      <c r="Q215" s="126" t="str">
        <f t="shared" ca="1" si="295"/>
        <v>ns</v>
      </c>
      <c r="R215" s="126" t="str">
        <f t="shared" ca="1" si="295"/>
        <v>ns</v>
      </c>
      <c r="S215" s="126" t="str">
        <f t="shared" ca="1" si="295"/>
        <v>ns</v>
      </c>
      <c r="T215" s="126" t="str">
        <f t="shared" ca="1" si="295"/>
        <v>ns</v>
      </c>
      <c r="U215" s="126" t="str">
        <f t="shared" ca="1" si="295"/>
        <v>ns</v>
      </c>
      <c r="V215" s="126" t="str">
        <f t="shared" ca="1" si="295"/>
        <v>ns</v>
      </c>
      <c r="W215" s="126" t="str">
        <f t="shared" ca="1" si="295"/>
        <v>ns</v>
      </c>
      <c r="X215" s="126" t="str">
        <f t="shared" si="295"/>
        <v/>
      </c>
      <c r="Y215" s="126" t="str">
        <f t="shared" si="295"/>
        <v/>
      </c>
      <c r="Z215" s="126" t="str">
        <f t="shared" si="295"/>
        <v/>
      </c>
      <c r="AA215" s="126" t="str">
        <f t="shared" si="295"/>
        <v/>
      </c>
      <c r="AB215" s="126" t="str">
        <f t="shared" si="295"/>
        <v/>
      </c>
      <c r="AC215" s="126" t="str">
        <f t="shared" si="295"/>
        <v/>
      </c>
      <c r="AD215" s="126" t="str">
        <f t="shared" si="295"/>
        <v/>
      </c>
      <c r="AE215" s="126" t="str">
        <f t="shared" si="296"/>
        <v/>
      </c>
      <c r="AF215" s="126" t="str">
        <f t="shared" si="296"/>
        <v/>
      </c>
      <c r="AG215" s="126" t="str">
        <f t="shared" si="296"/>
        <v/>
      </c>
      <c r="AH215" s="126" t="str">
        <f t="shared" si="296"/>
        <v/>
      </c>
      <c r="AI215" s="126" t="str">
        <f t="shared" si="296"/>
        <v/>
      </c>
      <c r="AJ215" s="126" t="str">
        <f t="shared" si="296"/>
        <v/>
      </c>
      <c r="AK215" s="126" t="str">
        <f t="shared" si="296"/>
        <v/>
      </c>
      <c r="AL215" s="126" t="str">
        <f t="shared" si="296"/>
        <v/>
      </c>
      <c r="AM215" s="126" t="str">
        <f t="shared" si="296"/>
        <v/>
      </c>
      <c r="AN215" s="126" t="str">
        <f t="shared" si="296"/>
        <v/>
      </c>
      <c r="AO215" s="126" t="str">
        <f t="shared" si="296"/>
        <v/>
      </c>
      <c r="AP215" s="126" t="str">
        <f t="shared" si="296"/>
        <v/>
      </c>
      <c r="AQ215" s="126" t="str">
        <f t="shared" si="296"/>
        <v/>
      </c>
      <c r="AR215" s="126" t="str">
        <f t="shared" si="296"/>
        <v/>
      </c>
      <c r="AS215" s="126" t="str">
        <f t="shared" si="296"/>
        <v/>
      </c>
      <c r="AT215" s="126" t="str">
        <f t="shared" si="296"/>
        <v/>
      </c>
      <c r="AU215" s="126" t="str">
        <f t="shared" si="297"/>
        <v/>
      </c>
      <c r="AV215" s="126" t="str">
        <f t="shared" si="297"/>
        <v/>
      </c>
      <c r="AW215" s="126" t="str">
        <f t="shared" si="297"/>
        <v/>
      </c>
      <c r="AX215" s="126" t="str">
        <f t="shared" si="297"/>
        <v/>
      </c>
      <c r="AY215" s="126" t="str">
        <f t="shared" si="297"/>
        <v/>
      </c>
      <c r="AZ215" s="126" t="str">
        <f t="shared" si="297"/>
        <v/>
      </c>
      <c r="BA215" s="126" t="str">
        <f t="shared" si="297"/>
        <v/>
      </c>
      <c r="BB215" s="126" t="str">
        <f t="shared" si="297"/>
        <v/>
      </c>
      <c r="BC215" s="126" t="str">
        <f t="shared" si="297"/>
        <v/>
      </c>
      <c r="BD215" s="126" t="str">
        <f t="shared" si="297"/>
        <v/>
      </c>
      <c r="BE215" s="126" t="str">
        <f t="shared" si="297"/>
        <v/>
      </c>
      <c r="BF215" s="126" t="str">
        <f t="shared" si="297"/>
        <v/>
      </c>
      <c r="BG215" s="126" t="str">
        <f t="shared" si="297"/>
        <v/>
      </c>
      <c r="BH215" s="126" t="str">
        <f t="shared" si="297"/>
        <v/>
      </c>
      <c r="BI215" s="126" t="str">
        <f t="shared" si="297"/>
        <v/>
      </c>
      <c r="BJ215" s="126" t="str">
        <f t="shared" si="297"/>
        <v/>
      </c>
      <c r="BK215" s="126" t="str">
        <f t="shared" si="298"/>
        <v/>
      </c>
      <c r="BL215" s="126" t="str">
        <f t="shared" si="298"/>
        <v/>
      </c>
      <c r="BM215" s="126" t="str">
        <f t="shared" si="298"/>
        <v/>
      </c>
      <c r="BN215" s="126" t="str">
        <f t="shared" si="298"/>
        <v/>
      </c>
      <c r="BO215" s="126" t="str">
        <f t="shared" si="298"/>
        <v/>
      </c>
      <c r="BP215" s="126" t="str">
        <f t="shared" si="298"/>
        <v/>
      </c>
      <c r="BQ215" s="126" t="str">
        <f t="shared" si="298"/>
        <v/>
      </c>
      <c r="BR215" s="126" t="str">
        <f t="shared" si="298"/>
        <v/>
      </c>
      <c r="BS215" s="126" t="str">
        <f t="shared" si="298"/>
        <v/>
      </c>
      <c r="BT215" s="126" t="str">
        <f t="shared" si="298"/>
        <v/>
      </c>
      <c r="BU215" s="126" t="str">
        <f t="shared" si="298"/>
        <v/>
      </c>
      <c r="BV215" s="194"/>
      <c r="BW215" s="194"/>
      <c r="BX215" s="194"/>
      <c r="BZ215" s="116" t="s">
        <v>268</v>
      </c>
      <c r="CA215" s="118" t="s">
        <v>98</v>
      </c>
      <c r="CB215" s="113">
        <f t="shared" si="306"/>
        <v>10</v>
      </c>
      <c r="CC215" s="116" t="str">
        <f t="shared" ca="1" si="299"/>
        <v>BUCK FULGOR</v>
      </c>
      <c r="CD215" s="117">
        <f t="shared" ca="1" si="307"/>
        <v>4059.3506047166252</v>
      </c>
      <c r="CE215" s="117">
        <f t="shared" ca="1" si="300"/>
        <v>3830.1968081693267</v>
      </c>
      <c r="CF215" s="117">
        <f t="shared" ca="1" si="300"/>
        <v>3955.7627279954304</v>
      </c>
      <c r="CG215" s="117">
        <f t="shared" ca="1" si="300"/>
        <v>0</v>
      </c>
      <c r="CH215" s="117">
        <f t="shared" ca="1" si="301"/>
        <v>3</v>
      </c>
      <c r="CI215" s="117">
        <f t="shared" ca="1" si="302"/>
        <v>11845.310140881382</v>
      </c>
      <c r="CJ215" s="127" cm="1">
        <f t="array" aca="1" ref="CJ215" ca="1">IFERROR(AVERAGE(IF(CD215:CG215&gt;1,CD215:CG215)),0)</f>
        <v>3948.4367136271271</v>
      </c>
      <c r="CK215" s="127">
        <f ca="1">CJ215+(COUNTIFS($CJ$206:$CJ215,CJ215)-1)*0.00001</f>
        <v>3948.4367136271271</v>
      </c>
      <c r="CL215" s="127">
        <f t="shared" ca="1" si="308"/>
        <v>4170.7219485002906</v>
      </c>
      <c r="CM215" s="140">
        <f t="shared" ca="1" si="309"/>
        <v>3</v>
      </c>
      <c r="CN215" s="120" t="str">
        <f t="shared" ca="1" si="310"/>
        <v>370502</v>
      </c>
      <c r="CO215" s="113"/>
      <c r="CP215" s="113" t="s">
        <v>152</v>
      </c>
      <c r="CQ215" s="112">
        <f ca="1">IF(CH266&lt;&gt;1,"sd",SUM(CQ212:CQ214))</f>
        <v>59</v>
      </c>
      <c r="CR215" s="115"/>
      <c r="CT215" s="117">
        <f ca="1">'ANVA-MDS Sin Fung.'!CI215+'ANVA-MDS Con Fung.'!CI215</f>
        <v>11845.310140881382</v>
      </c>
      <c r="CU215" s="113" t="s">
        <v>80</v>
      </c>
      <c r="CV215" s="140" t="str">
        <f t="array" aca="1" ref="CV215" ca="1">IF(CV225&lt;&gt;1,"sd",SUM(IF(CT206:CT265&gt;1,(CT206:CT265)^2))/(CV207*CV219)-CV211)</f>
        <v>sd</v>
      </c>
    </row>
    <row r="216" spans="1:100" ht="12.75" customHeight="1" x14ac:dyDescent="0.25">
      <c r="A216" s="213">
        <v>4</v>
      </c>
      <c r="B216" s="110">
        <f ca="1">'ANVA-MDS Con Fung.'!CQ221</f>
        <v>8.9604180285394103E-2</v>
      </c>
      <c r="C216" s="214">
        <v>0.15</v>
      </c>
      <c r="D216" s="115" t="str">
        <f ca="1">IF(B216&gt;C216,"ns","*")</f>
        <v>*</v>
      </c>
      <c r="K216" s="101">
        <f t="shared" si="311"/>
        <v>11</v>
      </c>
      <c r="L216" s="125" t="str">
        <f t="shared" ca="1" si="303"/>
        <v>NEO 30T23</v>
      </c>
      <c r="M216" s="126">
        <f t="shared" ca="1" si="304"/>
        <v>4109.1961793992341</v>
      </c>
      <c r="N216" s="126" t="str">
        <f t="shared" ca="1" si="305"/>
        <v>s</v>
      </c>
      <c r="O216" s="126" t="str">
        <f t="shared" ca="1" si="295"/>
        <v>s</v>
      </c>
      <c r="P216" s="126" t="str">
        <f t="shared" ca="1" si="295"/>
        <v>s</v>
      </c>
      <c r="Q216" s="126" t="str">
        <f t="shared" ca="1" si="295"/>
        <v>ns</v>
      </c>
      <c r="R216" s="126" t="str">
        <f t="shared" ca="1" si="295"/>
        <v>ns</v>
      </c>
      <c r="S216" s="126" t="str">
        <f t="shared" ca="1" si="295"/>
        <v>ns</v>
      </c>
      <c r="T216" s="126" t="str">
        <f t="shared" ca="1" si="295"/>
        <v>ns</v>
      </c>
      <c r="U216" s="126" t="str">
        <f t="shared" ca="1" si="295"/>
        <v>ns</v>
      </c>
      <c r="V216" s="126" t="str">
        <f t="shared" ca="1" si="295"/>
        <v>ns</v>
      </c>
      <c r="W216" s="126" t="str">
        <f t="shared" ca="1" si="295"/>
        <v>ns</v>
      </c>
      <c r="X216" s="126" t="str">
        <f t="shared" ca="1" si="295"/>
        <v>ns</v>
      </c>
      <c r="Y216" s="126" t="str">
        <f t="shared" si="295"/>
        <v/>
      </c>
      <c r="Z216" s="126" t="str">
        <f t="shared" si="295"/>
        <v/>
      </c>
      <c r="AA216" s="126" t="str">
        <f t="shared" si="295"/>
        <v/>
      </c>
      <c r="AB216" s="126" t="str">
        <f t="shared" si="295"/>
        <v/>
      </c>
      <c r="AC216" s="126" t="str">
        <f t="shared" si="295"/>
        <v/>
      </c>
      <c r="AD216" s="126" t="str">
        <f t="shared" si="295"/>
        <v/>
      </c>
      <c r="AE216" s="126" t="str">
        <f t="shared" si="296"/>
        <v/>
      </c>
      <c r="AF216" s="126" t="str">
        <f t="shared" si="296"/>
        <v/>
      </c>
      <c r="AG216" s="126" t="str">
        <f t="shared" si="296"/>
        <v/>
      </c>
      <c r="AH216" s="126" t="str">
        <f t="shared" si="296"/>
        <v/>
      </c>
      <c r="AI216" s="126" t="str">
        <f t="shared" si="296"/>
        <v/>
      </c>
      <c r="AJ216" s="126" t="str">
        <f t="shared" si="296"/>
        <v/>
      </c>
      <c r="AK216" s="126" t="str">
        <f t="shared" si="296"/>
        <v/>
      </c>
      <c r="AL216" s="126" t="str">
        <f t="shared" si="296"/>
        <v/>
      </c>
      <c r="AM216" s="126" t="str">
        <f t="shared" si="296"/>
        <v/>
      </c>
      <c r="AN216" s="126" t="str">
        <f t="shared" si="296"/>
        <v/>
      </c>
      <c r="AO216" s="126" t="str">
        <f t="shared" si="296"/>
        <v/>
      </c>
      <c r="AP216" s="126" t="str">
        <f t="shared" si="296"/>
        <v/>
      </c>
      <c r="AQ216" s="126" t="str">
        <f t="shared" si="296"/>
        <v/>
      </c>
      <c r="AR216" s="126" t="str">
        <f t="shared" si="296"/>
        <v/>
      </c>
      <c r="AS216" s="126" t="str">
        <f t="shared" si="296"/>
        <v/>
      </c>
      <c r="AT216" s="126" t="str">
        <f t="shared" si="296"/>
        <v/>
      </c>
      <c r="AU216" s="126" t="str">
        <f t="shared" si="297"/>
        <v/>
      </c>
      <c r="AV216" s="126" t="str">
        <f t="shared" si="297"/>
        <v/>
      </c>
      <c r="AW216" s="126" t="str">
        <f t="shared" si="297"/>
        <v/>
      </c>
      <c r="AX216" s="126" t="str">
        <f t="shared" si="297"/>
        <v/>
      </c>
      <c r="AY216" s="126" t="str">
        <f t="shared" si="297"/>
        <v/>
      </c>
      <c r="AZ216" s="126" t="str">
        <f t="shared" si="297"/>
        <v/>
      </c>
      <c r="BA216" s="126" t="str">
        <f t="shared" si="297"/>
        <v/>
      </c>
      <c r="BB216" s="126" t="str">
        <f t="shared" si="297"/>
        <v/>
      </c>
      <c r="BC216" s="126" t="str">
        <f t="shared" si="297"/>
        <v/>
      </c>
      <c r="BD216" s="126" t="str">
        <f t="shared" si="297"/>
        <v/>
      </c>
      <c r="BE216" s="126" t="str">
        <f t="shared" si="297"/>
        <v/>
      </c>
      <c r="BF216" s="126" t="str">
        <f t="shared" si="297"/>
        <v/>
      </c>
      <c r="BG216" s="126" t="str">
        <f t="shared" si="297"/>
        <v/>
      </c>
      <c r="BH216" s="126" t="str">
        <f t="shared" si="297"/>
        <v/>
      </c>
      <c r="BI216" s="126" t="str">
        <f t="shared" si="297"/>
        <v/>
      </c>
      <c r="BJ216" s="126" t="str">
        <f t="shared" si="297"/>
        <v/>
      </c>
      <c r="BK216" s="126" t="str">
        <f t="shared" si="298"/>
        <v/>
      </c>
      <c r="BL216" s="126" t="str">
        <f t="shared" si="298"/>
        <v/>
      </c>
      <c r="BM216" s="126" t="str">
        <f t="shared" si="298"/>
        <v/>
      </c>
      <c r="BN216" s="126" t="str">
        <f t="shared" si="298"/>
        <v/>
      </c>
      <c r="BO216" s="126" t="str">
        <f t="shared" si="298"/>
        <v/>
      </c>
      <c r="BP216" s="126" t="str">
        <f t="shared" si="298"/>
        <v/>
      </c>
      <c r="BQ216" s="126" t="str">
        <f t="shared" si="298"/>
        <v/>
      </c>
      <c r="BR216" s="126" t="str">
        <f t="shared" si="298"/>
        <v/>
      </c>
      <c r="BS216" s="126" t="str">
        <f t="shared" si="298"/>
        <v/>
      </c>
      <c r="BT216" s="126" t="str">
        <f t="shared" si="298"/>
        <v/>
      </c>
      <c r="BU216" s="126" t="str">
        <f t="shared" si="298"/>
        <v/>
      </c>
      <c r="BV216" s="194"/>
      <c r="BW216" s="194"/>
      <c r="BX216" s="194"/>
      <c r="BZ216" s="116" t="s">
        <v>268</v>
      </c>
      <c r="CA216" s="118" t="s">
        <v>98</v>
      </c>
      <c r="CB216" s="113">
        <f t="shared" si="306"/>
        <v>11</v>
      </c>
      <c r="CC216" s="116" t="str">
        <f t="shared" ca="1" si="299"/>
        <v>BUCK PRETAL</v>
      </c>
      <c r="CD216" s="117">
        <f t="shared" ca="1" si="307"/>
        <v>4897.9334954600445</v>
      </c>
      <c r="CE216" s="117">
        <f t="shared" ca="1" si="300"/>
        <v>4136.9301858085137</v>
      </c>
      <c r="CF216" s="117">
        <f t="shared" ca="1" si="300"/>
        <v>4332.3422799657874</v>
      </c>
      <c r="CG216" s="117">
        <f t="shared" ca="1" si="300"/>
        <v>0</v>
      </c>
      <c r="CH216" s="117">
        <f t="shared" ca="1" si="301"/>
        <v>3</v>
      </c>
      <c r="CI216" s="117">
        <f t="shared" ca="1" si="302"/>
        <v>13367.205961234346</v>
      </c>
      <c r="CJ216" s="127" cm="1">
        <f t="array" aca="1" ref="CJ216" ca="1">IFERROR(AVERAGE(IF(CD216:CG216&gt;1,CD216:CG216)),0)</f>
        <v>4455.7353204114488</v>
      </c>
      <c r="CK216" s="127">
        <f ca="1">CJ216+(COUNTIFS($CJ$206:$CJ216,CJ216)-1)*0.00001</f>
        <v>4455.7353204114488</v>
      </c>
      <c r="CL216" s="127">
        <f t="shared" ca="1" si="308"/>
        <v>4109.1961793992341</v>
      </c>
      <c r="CM216" s="140">
        <f t="shared" ca="1" si="309"/>
        <v>20</v>
      </c>
      <c r="CN216" s="120" t="str">
        <f t="shared" ca="1" si="310"/>
        <v>NEO 30T23</v>
      </c>
      <c r="CO216" s="113"/>
      <c r="CP216" s="113" t="s">
        <v>80</v>
      </c>
      <c r="CQ216" s="112">
        <f t="array" aca="1" ref="CQ216" ca="1">IF(CH266&lt;&gt;1,"sd",SUM(IF(CI206:CI265&gt;1,(CI206:CI265)^2))/CQ207-CQ211)</f>
        <v>14548318.505965352</v>
      </c>
      <c r="CR216" s="115"/>
      <c r="CT216" s="117">
        <f ca="1">'ANVA-MDS Sin Fung.'!CI216+'ANVA-MDS Con Fung.'!CI216</f>
        <v>13367.205961234346</v>
      </c>
      <c r="CU216" s="118" t="s">
        <v>103</v>
      </c>
      <c r="CV216" s="140" t="str" cm="1">
        <f t="array" aca="1" ref="CV216" ca="1">IF(CV225&lt;&gt;1,"sd",(SUM(IF('ANVA-MDS Sin Fung.'!CD267:CG267&gt;1,('ANVA-MDS Sin Fung.'!CD267:CF267)^2))+SUM(IF('ANVA-MDS Con Fung.'!CD267:CG267&gt;1,('ANVA-MDS Con Fung.'!CD267:CG267)^2)))/CV206-CV223-CV211)</f>
        <v>sd</v>
      </c>
    </row>
    <row r="217" spans="1:100" ht="12.75" customHeight="1" x14ac:dyDescent="0.25">
      <c r="A217" s="213">
        <v>4</v>
      </c>
      <c r="B217" s="2"/>
      <c r="K217" s="101">
        <f t="shared" si="311"/>
        <v>12</v>
      </c>
      <c r="L217" s="125" t="str">
        <f t="shared" ca="1" si="303"/>
        <v>ÁLAMO</v>
      </c>
      <c r="M217" s="126">
        <f t="shared" ca="1" si="304"/>
        <v>4052.5769462715361</v>
      </c>
      <c r="N217" s="126" t="str">
        <f t="shared" ca="1" si="305"/>
        <v>s</v>
      </c>
      <c r="O217" s="126" t="str">
        <f t="shared" ca="1" si="295"/>
        <v>s</v>
      </c>
      <c r="P217" s="126" t="str">
        <f t="shared" ca="1" si="295"/>
        <v>s</v>
      </c>
      <c r="Q217" s="126" t="str">
        <f t="shared" ca="1" si="295"/>
        <v>s</v>
      </c>
      <c r="R217" s="126" t="str">
        <f t="shared" ca="1" si="295"/>
        <v>ns</v>
      </c>
      <c r="S217" s="126" t="str">
        <f t="shared" ca="1" si="295"/>
        <v>ns</v>
      </c>
      <c r="T217" s="126" t="str">
        <f t="shared" ca="1" si="295"/>
        <v>ns</v>
      </c>
      <c r="U217" s="126" t="str">
        <f t="shared" ca="1" si="295"/>
        <v>ns</v>
      </c>
      <c r="V217" s="126" t="str">
        <f t="shared" ca="1" si="295"/>
        <v>ns</v>
      </c>
      <c r="W217" s="126" t="str">
        <f t="shared" ca="1" si="295"/>
        <v>ns</v>
      </c>
      <c r="X217" s="126" t="str">
        <f t="shared" ca="1" si="295"/>
        <v>ns</v>
      </c>
      <c r="Y217" s="126" t="str">
        <f t="shared" ca="1" si="295"/>
        <v>ns</v>
      </c>
      <c r="Z217" s="126" t="str">
        <f t="shared" si="295"/>
        <v/>
      </c>
      <c r="AA217" s="126" t="str">
        <f t="shared" si="295"/>
        <v/>
      </c>
      <c r="AB217" s="126" t="str">
        <f t="shared" si="295"/>
        <v/>
      </c>
      <c r="AC217" s="126" t="str">
        <f t="shared" si="295"/>
        <v/>
      </c>
      <c r="AD217" s="126" t="str">
        <f t="shared" si="295"/>
        <v/>
      </c>
      <c r="AE217" s="126" t="str">
        <f t="shared" si="296"/>
        <v/>
      </c>
      <c r="AF217" s="126" t="str">
        <f t="shared" si="296"/>
        <v/>
      </c>
      <c r="AG217" s="126" t="str">
        <f t="shared" si="296"/>
        <v/>
      </c>
      <c r="AH217" s="126" t="str">
        <f t="shared" si="296"/>
        <v/>
      </c>
      <c r="AI217" s="126" t="str">
        <f t="shared" si="296"/>
        <v/>
      </c>
      <c r="AJ217" s="126" t="str">
        <f t="shared" si="296"/>
        <v/>
      </c>
      <c r="AK217" s="126" t="str">
        <f t="shared" si="296"/>
        <v/>
      </c>
      <c r="AL217" s="126" t="str">
        <f t="shared" si="296"/>
        <v/>
      </c>
      <c r="AM217" s="126" t="str">
        <f t="shared" si="296"/>
        <v/>
      </c>
      <c r="AN217" s="126" t="str">
        <f t="shared" si="296"/>
        <v/>
      </c>
      <c r="AO217" s="126" t="str">
        <f t="shared" si="296"/>
        <v/>
      </c>
      <c r="AP217" s="126" t="str">
        <f t="shared" si="296"/>
        <v/>
      </c>
      <c r="AQ217" s="126" t="str">
        <f t="shared" si="296"/>
        <v/>
      </c>
      <c r="AR217" s="126" t="str">
        <f t="shared" si="296"/>
        <v/>
      </c>
      <c r="AS217" s="126" t="str">
        <f t="shared" si="296"/>
        <v/>
      </c>
      <c r="AT217" s="126" t="str">
        <f t="shared" si="296"/>
        <v/>
      </c>
      <c r="AU217" s="126" t="str">
        <f t="shared" si="297"/>
        <v/>
      </c>
      <c r="AV217" s="126" t="str">
        <f t="shared" si="297"/>
        <v/>
      </c>
      <c r="AW217" s="126" t="str">
        <f t="shared" si="297"/>
        <v/>
      </c>
      <c r="AX217" s="126" t="str">
        <f t="shared" si="297"/>
        <v/>
      </c>
      <c r="AY217" s="126" t="str">
        <f t="shared" si="297"/>
        <v/>
      </c>
      <c r="AZ217" s="126" t="str">
        <f t="shared" si="297"/>
        <v/>
      </c>
      <c r="BA217" s="126" t="str">
        <f t="shared" si="297"/>
        <v/>
      </c>
      <c r="BB217" s="126" t="str">
        <f t="shared" si="297"/>
        <v/>
      </c>
      <c r="BC217" s="126" t="str">
        <f t="shared" si="297"/>
        <v/>
      </c>
      <c r="BD217" s="126" t="str">
        <f t="shared" si="297"/>
        <v/>
      </c>
      <c r="BE217" s="126" t="str">
        <f t="shared" si="297"/>
        <v/>
      </c>
      <c r="BF217" s="126" t="str">
        <f t="shared" si="297"/>
        <v/>
      </c>
      <c r="BG217" s="126" t="str">
        <f t="shared" si="297"/>
        <v/>
      </c>
      <c r="BH217" s="126" t="str">
        <f t="shared" si="297"/>
        <v/>
      </c>
      <c r="BI217" s="126" t="str">
        <f t="shared" si="297"/>
        <v/>
      </c>
      <c r="BJ217" s="126" t="str">
        <f t="shared" si="297"/>
        <v/>
      </c>
      <c r="BK217" s="126" t="str">
        <f t="shared" si="298"/>
        <v/>
      </c>
      <c r="BL217" s="126" t="str">
        <f t="shared" si="298"/>
        <v/>
      </c>
      <c r="BM217" s="126" t="str">
        <f t="shared" si="298"/>
        <v/>
      </c>
      <c r="BN217" s="126" t="str">
        <f t="shared" si="298"/>
        <v/>
      </c>
      <c r="BO217" s="126" t="str">
        <f t="shared" si="298"/>
        <v/>
      </c>
      <c r="BP217" s="126" t="str">
        <f t="shared" si="298"/>
        <v/>
      </c>
      <c r="BQ217" s="126" t="str">
        <f t="shared" si="298"/>
        <v/>
      </c>
      <c r="BR217" s="126" t="str">
        <f t="shared" si="298"/>
        <v/>
      </c>
      <c r="BS217" s="126" t="str">
        <f t="shared" si="298"/>
        <v/>
      </c>
      <c r="BT217" s="126" t="str">
        <f t="shared" si="298"/>
        <v/>
      </c>
      <c r="BU217" s="126" t="str">
        <f t="shared" si="298"/>
        <v/>
      </c>
      <c r="BV217" s="194"/>
      <c r="BW217" s="194"/>
      <c r="BX217" s="194"/>
      <c r="BZ217" s="116" t="s">
        <v>268</v>
      </c>
      <c r="CA217" s="118" t="s">
        <v>98</v>
      </c>
      <c r="CB217" s="113">
        <f t="shared" si="306"/>
        <v>12</v>
      </c>
      <c r="CC217" s="116" t="str">
        <f t="shared" ca="1" si="299"/>
        <v>GINGKO</v>
      </c>
      <c r="CD217" s="117">
        <f t="shared" ca="1" si="307"/>
        <v>5076.7231426345206</v>
      </c>
      <c r="CE217" s="117">
        <f t="shared" ca="1" si="300"/>
        <v>4460.7258720334557</v>
      </c>
      <c r="CF217" s="117">
        <f t="shared" ca="1" si="300"/>
        <v>4355.3460611111086</v>
      </c>
      <c r="CG217" s="117">
        <f t="shared" ca="1" si="300"/>
        <v>0</v>
      </c>
      <c r="CH217" s="117">
        <f t="shared" ca="1" si="301"/>
        <v>3</v>
      </c>
      <c r="CI217" s="117">
        <f t="shared" ca="1" si="302"/>
        <v>13892.795075779086</v>
      </c>
      <c r="CJ217" s="127" cm="1">
        <f t="array" aca="1" ref="CJ217" ca="1">IFERROR(AVERAGE(IF(CD217:CG217&gt;1,CD217:CG217)),0)</f>
        <v>4630.931691926362</v>
      </c>
      <c r="CK217" s="127">
        <f ca="1">CJ217+(COUNTIFS($CJ$206:$CJ217,CJ217)-1)*0.00001</f>
        <v>4630.931691926362</v>
      </c>
      <c r="CL217" s="127">
        <f t="shared" ca="1" si="308"/>
        <v>4052.5769462715361</v>
      </c>
      <c r="CM217" s="140">
        <f t="shared" ca="1" si="309"/>
        <v>6</v>
      </c>
      <c r="CN217" s="120" t="str">
        <f t="shared" ca="1" si="310"/>
        <v>ÁLAMO</v>
      </c>
      <c r="CO217" s="113"/>
      <c r="CP217" s="113" t="s">
        <v>79</v>
      </c>
      <c r="CQ217" s="112">
        <f t="array" aca="1" ref="CQ217" ca="1">IF(CH266&lt;&gt;1,"sd",SUM(IF(CD267:CG267&gt;1,(CD267:CG267)^2))/CQ206-CQ211)</f>
        <v>2732089.6663254499</v>
      </c>
      <c r="CR217" s="115"/>
      <c r="CT217" s="117">
        <f ca="1">'ANVA-MDS Sin Fung.'!CI217+'ANVA-MDS Con Fung.'!CI217</f>
        <v>13892.795075779086</v>
      </c>
      <c r="CU217" s="113" t="s">
        <v>81</v>
      </c>
      <c r="CV217" s="140" t="str">
        <f ca="1">IF(CV225&lt;&gt;1,"sd",CV218-CV215-CV223-CV216-CV224)</f>
        <v>sd</v>
      </c>
    </row>
    <row r="218" spans="1:100" ht="12.75" customHeight="1" x14ac:dyDescent="0.25">
      <c r="A218" s="213">
        <v>4</v>
      </c>
      <c r="K218" s="101">
        <f t="shared" si="311"/>
        <v>13</v>
      </c>
      <c r="L218" s="125" t="str">
        <f t="shared" ca="1" si="303"/>
        <v>BUCK FULGOR</v>
      </c>
      <c r="M218" s="126">
        <f t="shared" ca="1" si="304"/>
        <v>3948.4367136271271</v>
      </c>
      <c r="N218" s="126" t="str">
        <f t="shared" ca="1" si="305"/>
        <v>s</v>
      </c>
      <c r="O218" s="126" t="str">
        <f t="shared" ca="1" si="295"/>
        <v>s</v>
      </c>
      <c r="P218" s="126" t="str">
        <f t="shared" ca="1" si="295"/>
        <v>s</v>
      </c>
      <c r="Q218" s="126" t="str">
        <f t="shared" ca="1" si="295"/>
        <v>s</v>
      </c>
      <c r="R218" s="126" t="str">
        <f t="shared" ca="1" si="295"/>
        <v>s</v>
      </c>
      <c r="S218" s="126" t="str">
        <f t="shared" ca="1" si="295"/>
        <v>s</v>
      </c>
      <c r="T218" s="126" t="str">
        <f t="shared" ca="1" si="295"/>
        <v>ns</v>
      </c>
      <c r="U218" s="126" t="str">
        <f t="shared" ca="1" si="295"/>
        <v>ns</v>
      </c>
      <c r="V218" s="126" t="str">
        <f t="shared" ca="1" si="295"/>
        <v>ns</v>
      </c>
      <c r="W218" s="126" t="str">
        <f t="shared" ca="1" si="295"/>
        <v>ns</v>
      </c>
      <c r="X218" s="126" t="str">
        <f t="shared" ca="1" si="295"/>
        <v>ns</v>
      </c>
      <c r="Y218" s="126" t="str">
        <f t="shared" ca="1" si="295"/>
        <v>ns</v>
      </c>
      <c r="Z218" s="126" t="str">
        <f t="shared" ca="1" si="295"/>
        <v>ns</v>
      </c>
      <c r="AA218" s="126" t="str">
        <f t="shared" si="295"/>
        <v/>
      </c>
      <c r="AB218" s="126" t="str">
        <f t="shared" si="295"/>
        <v/>
      </c>
      <c r="AC218" s="126" t="str">
        <f t="shared" si="295"/>
        <v/>
      </c>
      <c r="AD218" s="126" t="str">
        <f t="shared" si="295"/>
        <v/>
      </c>
      <c r="AE218" s="126" t="str">
        <f t="shared" si="296"/>
        <v/>
      </c>
      <c r="AF218" s="126" t="str">
        <f t="shared" si="296"/>
        <v/>
      </c>
      <c r="AG218" s="126" t="str">
        <f t="shared" si="296"/>
        <v/>
      </c>
      <c r="AH218" s="126" t="str">
        <f t="shared" si="296"/>
        <v/>
      </c>
      <c r="AI218" s="126" t="str">
        <f t="shared" si="296"/>
        <v/>
      </c>
      <c r="AJ218" s="126" t="str">
        <f t="shared" si="296"/>
        <v/>
      </c>
      <c r="AK218" s="126" t="str">
        <f t="shared" si="296"/>
        <v/>
      </c>
      <c r="AL218" s="126" t="str">
        <f t="shared" si="296"/>
        <v/>
      </c>
      <c r="AM218" s="126" t="str">
        <f t="shared" si="296"/>
        <v/>
      </c>
      <c r="AN218" s="126" t="str">
        <f t="shared" si="296"/>
        <v/>
      </c>
      <c r="AO218" s="126" t="str">
        <f t="shared" si="296"/>
        <v/>
      </c>
      <c r="AP218" s="126" t="str">
        <f t="shared" si="296"/>
        <v/>
      </c>
      <c r="AQ218" s="126" t="str">
        <f t="shared" si="296"/>
        <v/>
      </c>
      <c r="AR218" s="126" t="str">
        <f t="shared" si="296"/>
        <v/>
      </c>
      <c r="AS218" s="126" t="str">
        <f t="shared" si="296"/>
        <v/>
      </c>
      <c r="AT218" s="126" t="str">
        <f t="shared" si="296"/>
        <v/>
      </c>
      <c r="AU218" s="126" t="str">
        <f t="shared" si="297"/>
        <v/>
      </c>
      <c r="AV218" s="126" t="str">
        <f t="shared" si="297"/>
        <v/>
      </c>
      <c r="AW218" s="126" t="str">
        <f t="shared" si="297"/>
        <v/>
      </c>
      <c r="AX218" s="126" t="str">
        <f t="shared" si="297"/>
        <v/>
      </c>
      <c r="AY218" s="126" t="str">
        <f t="shared" si="297"/>
        <v/>
      </c>
      <c r="AZ218" s="126" t="str">
        <f t="shared" si="297"/>
        <v/>
      </c>
      <c r="BA218" s="126" t="str">
        <f t="shared" si="297"/>
        <v/>
      </c>
      <c r="BB218" s="126" t="str">
        <f t="shared" si="297"/>
        <v/>
      </c>
      <c r="BC218" s="126" t="str">
        <f t="shared" si="297"/>
        <v/>
      </c>
      <c r="BD218" s="126" t="str">
        <f t="shared" si="297"/>
        <v/>
      </c>
      <c r="BE218" s="126" t="str">
        <f t="shared" si="297"/>
        <v/>
      </c>
      <c r="BF218" s="126" t="str">
        <f t="shared" si="297"/>
        <v/>
      </c>
      <c r="BG218" s="126" t="str">
        <f t="shared" si="297"/>
        <v/>
      </c>
      <c r="BH218" s="126" t="str">
        <f t="shared" si="297"/>
        <v/>
      </c>
      <c r="BI218" s="126" t="str">
        <f t="shared" si="297"/>
        <v/>
      </c>
      <c r="BJ218" s="126" t="str">
        <f t="shared" si="297"/>
        <v/>
      </c>
      <c r="BK218" s="126" t="str">
        <f t="shared" si="298"/>
        <v/>
      </c>
      <c r="BL218" s="126" t="str">
        <f t="shared" si="298"/>
        <v/>
      </c>
      <c r="BM218" s="126" t="str">
        <f t="shared" si="298"/>
        <v/>
      </c>
      <c r="BN218" s="126" t="str">
        <f t="shared" si="298"/>
        <v/>
      </c>
      <c r="BO218" s="126" t="str">
        <f t="shared" si="298"/>
        <v/>
      </c>
      <c r="BP218" s="126" t="str">
        <f t="shared" si="298"/>
        <v/>
      </c>
      <c r="BQ218" s="126" t="str">
        <f t="shared" si="298"/>
        <v/>
      </c>
      <c r="BR218" s="126" t="str">
        <f t="shared" si="298"/>
        <v/>
      </c>
      <c r="BS218" s="126" t="str">
        <f t="shared" si="298"/>
        <v/>
      </c>
      <c r="BT218" s="126" t="str">
        <f t="shared" si="298"/>
        <v/>
      </c>
      <c r="BU218" s="126" t="str">
        <f t="shared" si="298"/>
        <v/>
      </c>
      <c r="BV218" s="194"/>
      <c r="BW218" s="194"/>
      <c r="BX218" s="194"/>
      <c r="BZ218" s="116" t="s">
        <v>268</v>
      </c>
      <c r="CA218" s="118" t="s">
        <v>98</v>
      </c>
      <c r="CB218" s="113">
        <f t="shared" si="306"/>
        <v>13</v>
      </c>
      <c r="CC218" s="116" t="str">
        <f t="shared" ca="1" si="299"/>
        <v>IS CANARIO</v>
      </c>
      <c r="CD218" s="117">
        <f t="shared" ca="1" si="307"/>
        <v>5033.4334697260047</v>
      </c>
      <c r="CE218" s="117">
        <f t="shared" ca="1" si="300"/>
        <v>3958.3919032892895</v>
      </c>
      <c r="CF218" s="117">
        <f t="shared" ca="1" si="300"/>
        <v>4833.8419516160811</v>
      </c>
      <c r="CG218" s="117">
        <f t="shared" ca="1" si="300"/>
        <v>0</v>
      </c>
      <c r="CH218" s="117">
        <f t="shared" ca="1" si="301"/>
        <v>3</v>
      </c>
      <c r="CI218" s="117">
        <f t="shared" ca="1" si="302"/>
        <v>13825.667324631375</v>
      </c>
      <c r="CJ218" s="127" cm="1">
        <f t="array" aca="1" ref="CJ218" ca="1">IFERROR(AVERAGE(IF(CD218:CG218&gt;1,CD218:CG218)),0)</f>
        <v>4608.5557748771253</v>
      </c>
      <c r="CK218" s="127">
        <f ca="1">CJ218+(COUNTIFS($CJ$206:$CJ218,CJ218)-1)*0.00001</f>
        <v>4608.5557748771253</v>
      </c>
      <c r="CL218" s="127">
        <f t="shared" ca="1" si="308"/>
        <v>3948.4367136271271</v>
      </c>
      <c r="CM218" s="140">
        <f t="shared" ca="1" si="309"/>
        <v>10</v>
      </c>
      <c r="CN218" s="120" t="str">
        <f t="shared" ca="1" si="310"/>
        <v>BUCK FULGOR</v>
      </c>
      <c r="CO218" s="113"/>
      <c r="CP218" s="113" t="s">
        <v>81</v>
      </c>
      <c r="CQ218" s="112">
        <f ca="1">IF(CH266&lt;&gt;1,"sd",CQ219-CQ217-CQ216)</f>
        <v>5337567.716165781</v>
      </c>
      <c r="CR218" s="115"/>
      <c r="CT218" s="117">
        <f ca="1">'ANVA-MDS Sin Fung.'!CI218+'ANVA-MDS Con Fung.'!CI218</f>
        <v>13825.667324631375</v>
      </c>
      <c r="CU218" s="113" t="s">
        <v>78</v>
      </c>
      <c r="CV218" s="140" t="str" cm="1">
        <f t="array" aca="1" ref="CV218" ca="1">IF(CV225&lt;&gt;1,"sd",_xlfn.VAR.P(IF('ANVA-MDS Sin Fung.'!CD206:CG265&gt;1,'ANVA-MDS Sin Fung.'!CD206:CG265),IF('ANVA-MDS Con Fung.'!CD206:CG265&gt;1,'ANVA-MDS Con Fung.'!CD206:CG265))*CV208)</f>
        <v>sd</v>
      </c>
    </row>
    <row r="219" spans="1:100" ht="12.75" customHeight="1" x14ac:dyDescent="0.25">
      <c r="A219" s="213">
        <v>4</v>
      </c>
      <c r="B219" s="2" t="s">
        <v>274</v>
      </c>
      <c r="K219" s="101">
        <f t="shared" si="311"/>
        <v>14</v>
      </c>
      <c r="L219" s="125" t="str">
        <f t="shared" ca="1" si="303"/>
        <v>IS TORDO</v>
      </c>
      <c r="M219" s="126">
        <f t="shared" ca="1" si="304"/>
        <v>3927.5535802548256</v>
      </c>
      <c r="N219" s="126" t="str">
        <f t="shared" ca="1" si="305"/>
        <v>s</v>
      </c>
      <c r="O219" s="126" t="str">
        <f t="shared" ca="1" si="295"/>
        <v>s</v>
      </c>
      <c r="P219" s="126" t="str">
        <f t="shared" ca="1" si="295"/>
        <v>s</v>
      </c>
      <c r="Q219" s="126" t="str">
        <f t="shared" ca="1" si="295"/>
        <v>s</v>
      </c>
      <c r="R219" s="126" t="str">
        <f t="shared" ca="1" si="295"/>
        <v>s</v>
      </c>
      <c r="S219" s="126" t="str">
        <f t="shared" ca="1" si="295"/>
        <v>s</v>
      </c>
      <c r="T219" s="126" t="str">
        <f t="shared" ca="1" si="295"/>
        <v>ns</v>
      </c>
      <c r="U219" s="126" t="str">
        <f t="shared" ca="1" si="295"/>
        <v>ns</v>
      </c>
      <c r="V219" s="126" t="str">
        <f t="shared" ca="1" si="295"/>
        <v>ns</v>
      </c>
      <c r="W219" s="126" t="str">
        <f t="shared" ca="1" si="295"/>
        <v>ns</v>
      </c>
      <c r="X219" s="126" t="str">
        <f t="shared" ca="1" si="295"/>
        <v>ns</v>
      </c>
      <c r="Y219" s="126" t="str">
        <f t="shared" ca="1" si="295"/>
        <v>ns</v>
      </c>
      <c r="Z219" s="126" t="str">
        <f t="shared" ca="1" si="295"/>
        <v>ns</v>
      </c>
      <c r="AA219" s="126" t="str">
        <f t="shared" ca="1" si="295"/>
        <v>ns</v>
      </c>
      <c r="AB219" s="126" t="str">
        <f t="shared" si="295"/>
        <v/>
      </c>
      <c r="AC219" s="126" t="str">
        <f t="shared" si="295"/>
        <v/>
      </c>
      <c r="AD219" s="126" t="str">
        <f t="shared" si="295"/>
        <v/>
      </c>
      <c r="AE219" s="126" t="str">
        <f t="shared" si="296"/>
        <v/>
      </c>
      <c r="AF219" s="126" t="str">
        <f t="shared" si="296"/>
        <v/>
      </c>
      <c r="AG219" s="126" t="str">
        <f t="shared" si="296"/>
        <v/>
      </c>
      <c r="AH219" s="126" t="str">
        <f t="shared" si="296"/>
        <v/>
      </c>
      <c r="AI219" s="126" t="str">
        <f t="shared" si="296"/>
        <v/>
      </c>
      <c r="AJ219" s="126" t="str">
        <f t="shared" si="296"/>
        <v/>
      </c>
      <c r="AK219" s="126" t="str">
        <f t="shared" si="296"/>
        <v/>
      </c>
      <c r="AL219" s="126" t="str">
        <f t="shared" si="296"/>
        <v/>
      </c>
      <c r="AM219" s="126" t="str">
        <f t="shared" si="296"/>
        <v/>
      </c>
      <c r="AN219" s="126" t="str">
        <f t="shared" si="296"/>
        <v/>
      </c>
      <c r="AO219" s="126" t="str">
        <f t="shared" si="296"/>
        <v/>
      </c>
      <c r="AP219" s="126" t="str">
        <f t="shared" si="296"/>
        <v/>
      </c>
      <c r="AQ219" s="126" t="str">
        <f t="shared" si="296"/>
        <v/>
      </c>
      <c r="AR219" s="126" t="str">
        <f t="shared" si="296"/>
        <v/>
      </c>
      <c r="AS219" s="126" t="str">
        <f t="shared" si="296"/>
        <v/>
      </c>
      <c r="AT219" s="126" t="str">
        <f t="shared" si="296"/>
        <v/>
      </c>
      <c r="AU219" s="126" t="str">
        <f t="shared" si="297"/>
        <v/>
      </c>
      <c r="AV219" s="126" t="str">
        <f t="shared" si="297"/>
        <v/>
      </c>
      <c r="AW219" s="126" t="str">
        <f t="shared" si="297"/>
        <v/>
      </c>
      <c r="AX219" s="126" t="str">
        <f t="shared" si="297"/>
        <v/>
      </c>
      <c r="AY219" s="126" t="str">
        <f t="shared" si="297"/>
        <v/>
      </c>
      <c r="AZ219" s="126" t="str">
        <f t="shared" si="297"/>
        <v/>
      </c>
      <c r="BA219" s="126" t="str">
        <f t="shared" si="297"/>
        <v/>
      </c>
      <c r="BB219" s="126" t="str">
        <f t="shared" si="297"/>
        <v/>
      </c>
      <c r="BC219" s="126" t="str">
        <f t="shared" si="297"/>
        <v/>
      </c>
      <c r="BD219" s="126" t="str">
        <f t="shared" si="297"/>
        <v/>
      </c>
      <c r="BE219" s="126" t="str">
        <f t="shared" si="297"/>
        <v/>
      </c>
      <c r="BF219" s="126" t="str">
        <f t="shared" si="297"/>
        <v/>
      </c>
      <c r="BG219" s="126" t="str">
        <f t="shared" si="297"/>
        <v/>
      </c>
      <c r="BH219" s="126" t="str">
        <f t="shared" si="297"/>
        <v/>
      </c>
      <c r="BI219" s="126" t="str">
        <f t="shared" si="297"/>
        <v/>
      </c>
      <c r="BJ219" s="126" t="str">
        <f t="shared" si="297"/>
        <v/>
      </c>
      <c r="BK219" s="126" t="str">
        <f t="shared" si="298"/>
        <v/>
      </c>
      <c r="BL219" s="126" t="str">
        <f t="shared" si="298"/>
        <v/>
      </c>
      <c r="BM219" s="126" t="str">
        <f t="shared" si="298"/>
        <v/>
      </c>
      <c r="BN219" s="126" t="str">
        <f t="shared" si="298"/>
        <v/>
      </c>
      <c r="BO219" s="126" t="str">
        <f t="shared" si="298"/>
        <v/>
      </c>
      <c r="BP219" s="126" t="str">
        <f t="shared" si="298"/>
        <v/>
      </c>
      <c r="BQ219" s="126" t="str">
        <f t="shared" si="298"/>
        <v/>
      </c>
      <c r="BR219" s="126" t="str">
        <f t="shared" si="298"/>
        <v/>
      </c>
      <c r="BS219" s="126" t="str">
        <f t="shared" si="298"/>
        <v/>
      </c>
      <c r="BT219" s="126" t="str">
        <f t="shared" si="298"/>
        <v/>
      </c>
      <c r="BU219" s="126" t="str">
        <f t="shared" si="298"/>
        <v/>
      </c>
      <c r="BV219" s="194"/>
      <c r="BW219" s="194"/>
      <c r="BX219" s="194"/>
      <c r="BZ219" s="116" t="s">
        <v>268</v>
      </c>
      <c r="CA219" s="118" t="s">
        <v>98</v>
      </c>
      <c r="CB219" s="113">
        <f t="shared" si="306"/>
        <v>14</v>
      </c>
      <c r="CC219" s="116" t="str">
        <f t="shared" ca="1" si="299"/>
        <v>IS TORDO</v>
      </c>
      <c r="CD219" s="117">
        <f t="shared" ca="1" si="307"/>
        <v>4430.5444655155206</v>
      </c>
      <c r="CE219" s="117">
        <f t="shared" ca="1" si="300"/>
        <v>3693.7592227031605</v>
      </c>
      <c r="CF219" s="117">
        <f t="shared" ca="1" si="300"/>
        <v>3658.3570525457958</v>
      </c>
      <c r="CG219" s="117">
        <f t="shared" ca="1" si="300"/>
        <v>0</v>
      </c>
      <c r="CH219" s="117">
        <f t="shared" ca="1" si="301"/>
        <v>3</v>
      </c>
      <c r="CI219" s="117">
        <f t="shared" ca="1" si="302"/>
        <v>11782.660740764477</v>
      </c>
      <c r="CJ219" s="127" cm="1">
        <f t="array" aca="1" ref="CJ219" ca="1">IFERROR(AVERAGE(IF(CD219:CG219&gt;1,CD219:CG219)),0)</f>
        <v>3927.5535802548256</v>
      </c>
      <c r="CK219" s="127">
        <f ca="1">CJ219+(COUNTIFS($CJ$206:$CJ219,CJ219)-1)*0.00001</f>
        <v>3927.5535802548256</v>
      </c>
      <c r="CL219" s="127">
        <f t="shared" ca="1" si="308"/>
        <v>3927.5535802548256</v>
      </c>
      <c r="CM219" s="140">
        <f t="shared" ca="1" si="309"/>
        <v>14</v>
      </c>
      <c r="CN219" s="120" t="str">
        <f t="shared" ca="1" si="310"/>
        <v>IS TORDO</v>
      </c>
      <c r="CO219" s="113"/>
      <c r="CP219" s="113" t="s">
        <v>78</v>
      </c>
      <c r="CQ219" s="112">
        <f t="array" aca="1" ref="CQ219" ca="1">IF(CH266&lt;&gt;1,"sd",SUM(IF(CD206:CG265&gt;1,(CD206:CG265)^2))-CQ211)</f>
        <v>22617975.888456583</v>
      </c>
      <c r="CR219" s="115"/>
      <c r="CT219" s="117">
        <f ca="1">'ANVA-MDS Sin Fung.'!CI219+'ANVA-MDS Con Fung.'!CI219</f>
        <v>11782.660740764477</v>
      </c>
      <c r="CU219" s="119" t="s">
        <v>100</v>
      </c>
      <c r="CV219" s="140" t="str">
        <f ca="1">IF(CV225&lt;&gt;1,"sd",IF('ANVA-MDS Sin Fung.'!CH266=0,0,1)+IF('ANVA-MDS Con Fung.'!CH266=0,0,1))</f>
        <v>sd</v>
      </c>
    </row>
    <row r="220" spans="1:100" ht="12.75" customHeight="1" x14ac:dyDescent="0.25">
      <c r="A220" s="213">
        <v>4</v>
      </c>
      <c r="B220" s="103">
        <f ca="1">'ANVA-MDS Con Fung.'!CQ225</f>
        <v>0.64321929502941511</v>
      </c>
      <c r="K220" s="101">
        <f t="shared" si="311"/>
        <v>15</v>
      </c>
      <c r="L220" s="125" t="str">
        <f t="shared" ca="1" si="303"/>
        <v>MIGNON</v>
      </c>
      <c r="M220" s="126">
        <f t="shared" ca="1" si="304"/>
        <v>3903.4719436011633</v>
      </c>
      <c r="N220" s="126" t="str">
        <f t="shared" ca="1" si="305"/>
        <v>s</v>
      </c>
      <c r="O220" s="126" t="str">
        <f t="shared" ca="1" si="295"/>
        <v>s</v>
      </c>
      <c r="P220" s="126" t="str">
        <f t="shared" ca="1" si="295"/>
        <v>s</v>
      </c>
      <c r="Q220" s="126" t="str">
        <f t="shared" ca="1" si="295"/>
        <v>s</v>
      </c>
      <c r="R220" s="126" t="str">
        <f t="shared" ca="1" si="295"/>
        <v>s</v>
      </c>
      <c r="S220" s="126" t="str">
        <f t="shared" ca="1" si="295"/>
        <v>s</v>
      </c>
      <c r="T220" s="126" t="str">
        <f t="shared" ca="1" si="295"/>
        <v>ns</v>
      </c>
      <c r="U220" s="126" t="str">
        <f t="shared" ca="1" si="295"/>
        <v>ns</v>
      </c>
      <c r="V220" s="126" t="str">
        <f t="shared" ca="1" si="295"/>
        <v>ns</v>
      </c>
      <c r="W220" s="126" t="str">
        <f t="shared" ca="1" si="295"/>
        <v>ns</v>
      </c>
      <c r="X220" s="126" t="str">
        <f t="shared" ca="1" si="295"/>
        <v>ns</v>
      </c>
      <c r="Y220" s="126" t="str">
        <f t="shared" ca="1" si="295"/>
        <v>ns</v>
      </c>
      <c r="Z220" s="126" t="str">
        <f t="shared" ca="1" si="295"/>
        <v>ns</v>
      </c>
      <c r="AA220" s="126" t="str">
        <f t="shared" ca="1" si="295"/>
        <v>ns</v>
      </c>
      <c r="AB220" s="126" t="str">
        <f t="shared" ca="1" si="295"/>
        <v>ns</v>
      </c>
      <c r="AC220" s="126" t="str">
        <f t="shared" si="295"/>
        <v/>
      </c>
      <c r="AD220" s="126" t="str">
        <f t="shared" si="295"/>
        <v/>
      </c>
      <c r="AE220" s="126" t="str">
        <f t="shared" si="296"/>
        <v/>
      </c>
      <c r="AF220" s="126" t="str">
        <f t="shared" si="296"/>
        <v/>
      </c>
      <c r="AG220" s="126" t="str">
        <f t="shared" si="296"/>
        <v/>
      </c>
      <c r="AH220" s="126" t="str">
        <f t="shared" si="296"/>
        <v/>
      </c>
      <c r="AI220" s="126" t="str">
        <f t="shared" si="296"/>
        <v/>
      </c>
      <c r="AJ220" s="126" t="str">
        <f t="shared" si="296"/>
        <v/>
      </c>
      <c r="AK220" s="126" t="str">
        <f t="shared" si="296"/>
        <v/>
      </c>
      <c r="AL220" s="126" t="str">
        <f t="shared" si="296"/>
        <v/>
      </c>
      <c r="AM220" s="126" t="str">
        <f t="shared" si="296"/>
        <v/>
      </c>
      <c r="AN220" s="126" t="str">
        <f t="shared" si="296"/>
        <v/>
      </c>
      <c r="AO220" s="126" t="str">
        <f t="shared" si="296"/>
        <v/>
      </c>
      <c r="AP220" s="126" t="str">
        <f t="shared" si="296"/>
        <v/>
      </c>
      <c r="AQ220" s="126" t="str">
        <f t="shared" si="296"/>
        <v/>
      </c>
      <c r="AR220" s="126" t="str">
        <f t="shared" si="296"/>
        <v/>
      </c>
      <c r="AS220" s="126" t="str">
        <f t="shared" si="296"/>
        <v/>
      </c>
      <c r="AT220" s="126" t="str">
        <f t="shared" si="296"/>
        <v/>
      </c>
      <c r="AU220" s="126" t="str">
        <f t="shared" si="297"/>
        <v/>
      </c>
      <c r="AV220" s="126" t="str">
        <f t="shared" si="297"/>
        <v/>
      </c>
      <c r="AW220" s="126" t="str">
        <f t="shared" si="297"/>
        <v/>
      </c>
      <c r="AX220" s="126" t="str">
        <f t="shared" si="297"/>
        <v/>
      </c>
      <c r="AY220" s="126" t="str">
        <f t="shared" si="297"/>
        <v/>
      </c>
      <c r="AZ220" s="126" t="str">
        <f t="shared" si="297"/>
        <v/>
      </c>
      <c r="BA220" s="126" t="str">
        <f t="shared" si="297"/>
        <v/>
      </c>
      <c r="BB220" s="126" t="str">
        <f t="shared" si="297"/>
        <v/>
      </c>
      <c r="BC220" s="126" t="str">
        <f t="shared" si="297"/>
        <v/>
      </c>
      <c r="BD220" s="126" t="str">
        <f t="shared" si="297"/>
        <v/>
      </c>
      <c r="BE220" s="126" t="str">
        <f t="shared" si="297"/>
        <v/>
      </c>
      <c r="BF220" s="126" t="str">
        <f t="shared" si="297"/>
        <v/>
      </c>
      <c r="BG220" s="126" t="str">
        <f t="shared" si="297"/>
        <v/>
      </c>
      <c r="BH220" s="126" t="str">
        <f t="shared" si="297"/>
        <v/>
      </c>
      <c r="BI220" s="126" t="str">
        <f t="shared" si="297"/>
        <v/>
      </c>
      <c r="BJ220" s="126" t="str">
        <f t="shared" si="297"/>
        <v/>
      </c>
      <c r="BK220" s="126" t="str">
        <f t="shared" si="298"/>
        <v/>
      </c>
      <c r="BL220" s="126" t="str">
        <f t="shared" si="298"/>
        <v/>
      </c>
      <c r="BM220" s="126" t="str">
        <f t="shared" si="298"/>
        <v/>
      </c>
      <c r="BN220" s="126" t="str">
        <f t="shared" si="298"/>
        <v/>
      </c>
      <c r="BO220" s="126" t="str">
        <f t="shared" si="298"/>
        <v/>
      </c>
      <c r="BP220" s="126" t="str">
        <f t="shared" si="298"/>
        <v/>
      </c>
      <c r="BQ220" s="126" t="str">
        <f t="shared" si="298"/>
        <v/>
      </c>
      <c r="BR220" s="126" t="str">
        <f t="shared" si="298"/>
        <v/>
      </c>
      <c r="BS220" s="126" t="str">
        <f t="shared" si="298"/>
        <v/>
      </c>
      <c r="BT220" s="126" t="str">
        <f t="shared" si="298"/>
        <v/>
      </c>
      <c r="BU220" s="126" t="str">
        <f t="shared" si="298"/>
        <v/>
      </c>
      <c r="BV220" s="194"/>
      <c r="BW220" s="194"/>
      <c r="BX220" s="194"/>
      <c r="BZ220" s="116" t="s">
        <v>268</v>
      </c>
      <c r="CA220" s="118" t="s">
        <v>98</v>
      </c>
      <c r="CB220" s="113">
        <f t="shared" si="306"/>
        <v>15</v>
      </c>
      <c r="CC220" s="116" t="str">
        <f t="shared" ca="1" si="299"/>
        <v>JURAMENTO</v>
      </c>
      <c r="CD220" s="117">
        <f t="shared" ca="1" si="307"/>
        <v>5267.5853094570448</v>
      </c>
      <c r="CE220" s="117">
        <f t="shared" ca="1" si="300"/>
        <v>4388.119461250637</v>
      </c>
      <c r="CF220" s="117">
        <f t="shared" ca="1" si="300"/>
        <v>4415.3384263468142</v>
      </c>
      <c r="CG220" s="117">
        <f t="shared" ca="1" si="300"/>
        <v>0</v>
      </c>
      <c r="CH220" s="117">
        <f t="shared" ca="1" si="301"/>
        <v>3</v>
      </c>
      <c r="CI220" s="117">
        <f t="shared" ca="1" si="302"/>
        <v>14071.043197054496</v>
      </c>
      <c r="CJ220" s="127" cm="1">
        <f t="array" aca="1" ref="CJ220" ca="1">IFERROR(AVERAGE(IF(CD220:CG220&gt;1,CD220:CG220)),0)</f>
        <v>4690.347732351499</v>
      </c>
      <c r="CK220" s="127">
        <f ca="1">CJ220+(COUNTIFS($CJ$206:$CJ220,CJ220)-1)*0.00001</f>
        <v>4690.347732351499</v>
      </c>
      <c r="CL220" s="127">
        <f t="shared" ca="1" si="308"/>
        <v>3903.4719436011633</v>
      </c>
      <c r="CM220" s="140">
        <f t="shared" ca="1" si="309"/>
        <v>18</v>
      </c>
      <c r="CN220" s="120" t="str">
        <f t="shared" ca="1" si="310"/>
        <v>MIGNON</v>
      </c>
      <c r="CO220" s="113"/>
      <c r="CP220" s="113" t="s">
        <v>82</v>
      </c>
      <c r="CQ220" s="112">
        <f ca="1">IF(CH266&lt;&gt;1,"sd",CQ218/CQ214)</f>
        <v>140462.30832015214</v>
      </c>
      <c r="CR220" s="115"/>
      <c r="CT220" s="117">
        <f ca="1">'ANVA-MDS Sin Fung.'!CI220+'ANVA-MDS Con Fung.'!CI220</f>
        <v>14071.043197054496</v>
      </c>
      <c r="CU220" s="119" t="s">
        <v>101</v>
      </c>
      <c r="CV220" s="140" t="str">
        <f ca="1">IF(CV225&lt;&gt;1,"sd",CV219-1)</f>
        <v>sd</v>
      </c>
    </row>
    <row r="221" spans="1:100" ht="12.75" customHeight="1" x14ac:dyDescent="0.25">
      <c r="A221" s="213">
        <v>4</v>
      </c>
      <c r="B221" s="3"/>
      <c r="K221" s="101">
        <f t="shared" si="311"/>
        <v>16</v>
      </c>
      <c r="L221" s="125" t="str">
        <f t="shared" ca="1" si="303"/>
        <v>460</v>
      </c>
      <c r="M221" s="126">
        <f t="shared" ca="1" si="304"/>
        <v>3892.3905689812459</v>
      </c>
      <c r="N221" s="126" t="str">
        <f t="shared" ca="1" si="305"/>
        <v>s</v>
      </c>
      <c r="O221" s="126" t="str">
        <f t="shared" ca="1" si="295"/>
        <v>s</v>
      </c>
      <c r="P221" s="126" t="str">
        <f t="shared" ca="1" si="295"/>
        <v>s</v>
      </c>
      <c r="Q221" s="126" t="str">
        <f t="shared" ca="1" si="295"/>
        <v>s</v>
      </c>
      <c r="R221" s="126" t="str">
        <f t="shared" ca="1" si="295"/>
        <v>s</v>
      </c>
      <c r="S221" s="126" t="str">
        <f t="shared" ca="1" si="295"/>
        <v>s</v>
      </c>
      <c r="T221" s="126" t="str">
        <f t="shared" ca="1" si="295"/>
        <v>ns</v>
      </c>
      <c r="U221" s="126" t="str">
        <f t="shared" ca="1" si="295"/>
        <v>ns</v>
      </c>
      <c r="V221" s="126" t="str">
        <f t="shared" ca="1" si="295"/>
        <v>ns</v>
      </c>
      <c r="W221" s="126" t="str">
        <f t="shared" ca="1" si="295"/>
        <v>ns</v>
      </c>
      <c r="X221" s="126" t="str">
        <f t="shared" ca="1" si="295"/>
        <v>ns</v>
      </c>
      <c r="Y221" s="126" t="str">
        <f t="shared" ca="1" si="295"/>
        <v>ns</v>
      </c>
      <c r="Z221" s="126" t="str">
        <f t="shared" ca="1" si="295"/>
        <v>ns</v>
      </c>
      <c r="AA221" s="126" t="str">
        <f t="shared" ca="1" si="295"/>
        <v>ns</v>
      </c>
      <c r="AB221" s="126" t="str">
        <f t="shared" ca="1" si="295"/>
        <v>ns</v>
      </c>
      <c r="AC221" s="126" t="str">
        <f t="shared" ca="1" si="295"/>
        <v>ns</v>
      </c>
      <c r="AD221" s="126" t="str">
        <f t="shared" ref="AD221:AS236" si="313">IF(AD$5&gt;$K221,"",IF($L221=0,"",IF($G$9&gt;$H$9,"ns",IF(ABS($M221-INDEX($CL$206:$CL$265,AD$5,1))&gt;$B$224,"s","ns"))))</f>
        <v/>
      </c>
      <c r="AE221" s="126" t="str">
        <f t="shared" si="296"/>
        <v/>
      </c>
      <c r="AF221" s="126" t="str">
        <f t="shared" si="296"/>
        <v/>
      </c>
      <c r="AG221" s="126" t="str">
        <f t="shared" si="296"/>
        <v/>
      </c>
      <c r="AH221" s="126" t="str">
        <f t="shared" si="296"/>
        <v/>
      </c>
      <c r="AI221" s="126" t="str">
        <f t="shared" si="296"/>
        <v/>
      </c>
      <c r="AJ221" s="126" t="str">
        <f t="shared" si="296"/>
        <v/>
      </c>
      <c r="AK221" s="126" t="str">
        <f t="shared" si="296"/>
        <v/>
      </c>
      <c r="AL221" s="126" t="str">
        <f t="shared" si="296"/>
        <v/>
      </c>
      <c r="AM221" s="126" t="str">
        <f t="shared" si="296"/>
        <v/>
      </c>
      <c r="AN221" s="126" t="str">
        <f t="shared" si="296"/>
        <v/>
      </c>
      <c r="AO221" s="126" t="str">
        <f t="shared" si="296"/>
        <v/>
      </c>
      <c r="AP221" s="126" t="str">
        <f t="shared" si="296"/>
        <v/>
      </c>
      <c r="AQ221" s="126" t="str">
        <f t="shared" si="296"/>
        <v/>
      </c>
      <c r="AR221" s="126" t="str">
        <f t="shared" si="296"/>
        <v/>
      </c>
      <c r="AS221" s="126" t="str">
        <f t="shared" si="296"/>
        <v/>
      </c>
      <c r="AT221" s="126" t="str">
        <f t="shared" ref="AT221:BI236" si="314">IF(AT$5&gt;$K221,"",IF($L221=0,"",IF($G$9&gt;$H$9,"ns",IF(ABS($M221-INDEX($CL$206:$CL$265,AT$5,1))&gt;$B$224,"s","ns"))))</f>
        <v/>
      </c>
      <c r="AU221" s="126" t="str">
        <f t="shared" si="297"/>
        <v/>
      </c>
      <c r="AV221" s="126" t="str">
        <f t="shared" si="297"/>
        <v/>
      </c>
      <c r="AW221" s="126" t="str">
        <f t="shared" si="297"/>
        <v/>
      </c>
      <c r="AX221" s="126" t="str">
        <f t="shared" si="297"/>
        <v/>
      </c>
      <c r="AY221" s="126" t="str">
        <f t="shared" si="297"/>
        <v/>
      </c>
      <c r="AZ221" s="126" t="str">
        <f t="shared" si="297"/>
        <v/>
      </c>
      <c r="BA221" s="126" t="str">
        <f t="shared" si="297"/>
        <v/>
      </c>
      <c r="BB221" s="126" t="str">
        <f t="shared" si="297"/>
        <v/>
      </c>
      <c r="BC221" s="126" t="str">
        <f t="shared" si="297"/>
        <v/>
      </c>
      <c r="BD221" s="126" t="str">
        <f t="shared" si="297"/>
        <v/>
      </c>
      <c r="BE221" s="126" t="str">
        <f t="shared" si="297"/>
        <v/>
      </c>
      <c r="BF221" s="126" t="str">
        <f t="shared" si="297"/>
        <v/>
      </c>
      <c r="BG221" s="126" t="str">
        <f t="shared" si="297"/>
        <v/>
      </c>
      <c r="BH221" s="126" t="str">
        <f t="shared" si="297"/>
        <v/>
      </c>
      <c r="BI221" s="126" t="str">
        <f t="shared" si="297"/>
        <v/>
      </c>
      <c r="BJ221" s="126" t="str">
        <f t="shared" ref="BJ221:BU236" si="315">IF(BJ$5&gt;$K221,"",IF($L221=0,"",IF($G$9&gt;$H$9,"ns",IF(ABS($M221-INDEX($CL$206:$CL$265,BJ$5,1))&gt;$B$224,"s","ns"))))</f>
        <v/>
      </c>
      <c r="BK221" s="126" t="str">
        <f t="shared" si="298"/>
        <v/>
      </c>
      <c r="BL221" s="126" t="str">
        <f t="shared" si="298"/>
        <v/>
      </c>
      <c r="BM221" s="126" t="str">
        <f t="shared" si="298"/>
        <v/>
      </c>
      <c r="BN221" s="126" t="str">
        <f t="shared" si="298"/>
        <v/>
      </c>
      <c r="BO221" s="126" t="str">
        <f t="shared" si="298"/>
        <v/>
      </c>
      <c r="BP221" s="126" t="str">
        <f t="shared" si="298"/>
        <v/>
      </c>
      <c r="BQ221" s="126" t="str">
        <f t="shared" si="298"/>
        <v/>
      </c>
      <c r="BR221" s="126" t="str">
        <f t="shared" si="298"/>
        <v/>
      </c>
      <c r="BS221" s="126" t="str">
        <f t="shared" si="298"/>
        <v/>
      </c>
      <c r="BT221" s="126" t="str">
        <f t="shared" si="298"/>
        <v/>
      </c>
      <c r="BU221" s="126" t="str">
        <f t="shared" si="298"/>
        <v/>
      </c>
      <c r="BV221" s="194"/>
      <c r="BW221" s="194"/>
      <c r="BX221" s="194"/>
      <c r="BZ221" s="116" t="s">
        <v>268</v>
      </c>
      <c r="CA221" s="118" t="s">
        <v>98</v>
      </c>
      <c r="CB221" s="113">
        <f t="shared" si="306"/>
        <v>16</v>
      </c>
      <c r="CC221" s="116" t="str">
        <f t="shared" ca="1" si="299"/>
        <v>KLEIN LITIO</v>
      </c>
      <c r="CD221" s="117">
        <f t="shared" ca="1" si="307"/>
        <v>3727.1875035295966</v>
      </c>
      <c r="CE221" s="117">
        <f t="shared" ca="1" si="300"/>
        <v>3732.1068005869979</v>
      </c>
      <c r="CF221" s="117">
        <f t="shared" ca="1" si="300"/>
        <v>3480.6045741749926</v>
      </c>
      <c r="CG221" s="117">
        <f t="shared" ca="1" si="300"/>
        <v>0</v>
      </c>
      <c r="CH221" s="117">
        <f t="shared" ca="1" si="301"/>
        <v>3</v>
      </c>
      <c r="CI221" s="117">
        <f t="shared" ca="1" si="302"/>
        <v>10939.898878291588</v>
      </c>
      <c r="CJ221" s="127" cm="1">
        <f t="array" aca="1" ref="CJ221" ca="1">IFERROR(AVERAGE(IF(CD221:CG221&gt;1,CD221:CG221)),0)</f>
        <v>3646.6329594305294</v>
      </c>
      <c r="CK221" s="127">
        <f ca="1">CJ221+(COUNTIFS($CJ$206:$CJ221,CJ221)-1)*0.00001</f>
        <v>3646.6329594305294</v>
      </c>
      <c r="CL221" s="127">
        <f t="shared" ca="1" si="308"/>
        <v>3892.3905689812459</v>
      </c>
      <c r="CM221" s="140">
        <f t="shared" ca="1" si="309"/>
        <v>1</v>
      </c>
      <c r="CN221" s="120" t="str">
        <f t="shared" ca="1" si="310"/>
        <v>460</v>
      </c>
      <c r="CO221" s="113"/>
      <c r="CP221" s="113" t="s">
        <v>83</v>
      </c>
      <c r="CQ221" s="123">
        <f ca="1">IF(CH266&lt;&gt;1,"sd",SQRT(CQ220)/CQ210)</f>
        <v>8.9604180285394103E-2</v>
      </c>
      <c r="CR221" s="115"/>
      <c r="CT221" s="117">
        <f ca="1">'ANVA-MDS Sin Fung.'!CI221+'ANVA-MDS Con Fung.'!CI221</f>
        <v>10939.898878291588</v>
      </c>
      <c r="CU221" s="119" t="s">
        <v>105</v>
      </c>
      <c r="CV221" s="140" t="str">
        <f ca="1">IF(CV225&lt;&gt;1,"sd",CV220*CV212)</f>
        <v>sd</v>
      </c>
    </row>
    <row r="222" spans="1:100" ht="12.75" customHeight="1" x14ac:dyDescent="0.25">
      <c r="A222" s="213">
        <v>4</v>
      </c>
      <c r="B222" s="3"/>
      <c r="K222" s="101">
        <f t="shared" si="311"/>
        <v>17</v>
      </c>
      <c r="L222" s="125" t="str">
        <f t="shared" ca="1" si="303"/>
        <v>ACA 917</v>
      </c>
      <c r="M222" s="126">
        <f t="shared" ca="1" si="304"/>
        <v>3657.0114832886284</v>
      </c>
      <c r="N222" s="126" t="str">
        <f t="shared" ca="1" si="305"/>
        <v>s</v>
      </c>
      <c r="O222" s="126" t="str">
        <f t="shared" ca="1" si="305"/>
        <v>s</v>
      </c>
      <c r="P222" s="126" t="str">
        <f t="shared" ca="1" si="305"/>
        <v>s</v>
      </c>
      <c r="Q222" s="126" t="str">
        <f t="shared" ca="1" si="305"/>
        <v>s</v>
      </c>
      <c r="R222" s="126" t="str">
        <f t="shared" ca="1" si="305"/>
        <v>s</v>
      </c>
      <c r="S222" s="126" t="str">
        <f t="shared" ca="1" si="305"/>
        <v>s</v>
      </c>
      <c r="T222" s="126" t="str">
        <f t="shared" ca="1" si="305"/>
        <v>s</v>
      </c>
      <c r="U222" s="126" t="str">
        <f t="shared" ca="1" si="305"/>
        <v>s</v>
      </c>
      <c r="V222" s="126" t="str">
        <f t="shared" ca="1" si="305"/>
        <v>s</v>
      </c>
      <c r="W222" s="126" t="str">
        <f t="shared" ca="1" si="305"/>
        <v>ns</v>
      </c>
      <c r="X222" s="126" t="str">
        <f t="shared" ca="1" si="305"/>
        <v>ns</v>
      </c>
      <c r="Y222" s="126" t="str">
        <f t="shared" ca="1" si="305"/>
        <v>ns</v>
      </c>
      <c r="Z222" s="126" t="str">
        <f t="shared" ca="1" si="305"/>
        <v>ns</v>
      </c>
      <c r="AA222" s="126" t="str">
        <f t="shared" ca="1" si="305"/>
        <v>ns</v>
      </c>
      <c r="AB222" s="126" t="str">
        <f t="shared" ca="1" si="305"/>
        <v>ns</v>
      </c>
      <c r="AC222" s="126" t="str">
        <f t="shared" ca="1" si="305"/>
        <v>ns</v>
      </c>
      <c r="AD222" s="126" t="str">
        <f t="shared" ca="1" si="313"/>
        <v>ns</v>
      </c>
      <c r="AE222" s="126" t="str">
        <f t="shared" si="313"/>
        <v/>
      </c>
      <c r="AF222" s="126" t="str">
        <f t="shared" si="313"/>
        <v/>
      </c>
      <c r="AG222" s="126" t="str">
        <f t="shared" si="313"/>
        <v/>
      </c>
      <c r="AH222" s="126" t="str">
        <f t="shared" si="313"/>
        <v/>
      </c>
      <c r="AI222" s="126" t="str">
        <f t="shared" si="313"/>
        <v/>
      </c>
      <c r="AJ222" s="126" t="str">
        <f t="shared" si="313"/>
        <v/>
      </c>
      <c r="AK222" s="126" t="str">
        <f t="shared" si="313"/>
        <v/>
      </c>
      <c r="AL222" s="126" t="str">
        <f t="shared" si="313"/>
        <v/>
      </c>
      <c r="AM222" s="126" t="str">
        <f t="shared" si="313"/>
        <v/>
      </c>
      <c r="AN222" s="126" t="str">
        <f t="shared" si="313"/>
        <v/>
      </c>
      <c r="AO222" s="126" t="str">
        <f t="shared" si="313"/>
        <v/>
      </c>
      <c r="AP222" s="126" t="str">
        <f t="shared" si="313"/>
        <v/>
      </c>
      <c r="AQ222" s="126" t="str">
        <f t="shared" si="313"/>
        <v/>
      </c>
      <c r="AR222" s="126" t="str">
        <f t="shared" si="313"/>
        <v/>
      </c>
      <c r="AS222" s="126" t="str">
        <f t="shared" si="313"/>
        <v/>
      </c>
      <c r="AT222" s="126" t="str">
        <f t="shared" si="314"/>
        <v/>
      </c>
      <c r="AU222" s="126" t="str">
        <f t="shared" si="314"/>
        <v/>
      </c>
      <c r="AV222" s="126" t="str">
        <f t="shared" si="314"/>
        <v/>
      </c>
      <c r="AW222" s="126" t="str">
        <f t="shared" si="314"/>
        <v/>
      </c>
      <c r="AX222" s="126" t="str">
        <f t="shared" si="314"/>
        <v/>
      </c>
      <c r="AY222" s="126" t="str">
        <f t="shared" si="314"/>
        <v/>
      </c>
      <c r="AZ222" s="126" t="str">
        <f t="shared" si="314"/>
        <v/>
      </c>
      <c r="BA222" s="126" t="str">
        <f t="shared" si="314"/>
        <v/>
      </c>
      <c r="BB222" s="126" t="str">
        <f t="shared" si="314"/>
        <v/>
      </c>
      <c r="BC222" s="126" t="str">
        <f t="shared" si="314"/>
        <v/>
      </c>
      <c r="BD222" s="126" t="str">
        <f t="shared" si="314"/>
        <v/>
      </c>
      <c r="BE222" s="126" t="str">
        <f t="shared" si="314"/>
        <v/>
      </c>
      <c r="BF222" s="126" t="str">
        <f t="shared" si="314"/>
        <v/>
      </c>
      <c r="BG222" s="126" t="str">
        <f t="shared" si="314"/>
        <v/>
      </c>
      <c r="BH222" s="126" t="str">
        <f t="shared" si="314"/>
        <v/>
      </c>
      <c r="BI222" s="126" t="str">
        <f t="shared" si="314"/>
        <v/>
      </c>
      <c r="BJ222" s="126" t="str">
        <f t="shared" si="315"/>
        <v/>
      </c>
      <c r="BK222" s="126" t="str">
        <f t="shared" si="315"/>
        <v/>
      </c>
      <c r="BL222" s="126" t="str">
        <f t="shared" si="315"/>
        <v/>
      </c>
      <c r="BM222" s="126" t="str">
        <f t="shared" si="315"/>
        <v/>
      </c>
      <c r="BN222" s="126" t="str">
        <f t="shared" si="315"/>
        <v/>
      </c>
      <c r="BO222" s="126" t="str">
        <f t="shared" si="315"/>
        <v/>
      </c>
      <c r="BP222" s="126" t="str">
        <f t="shared" si="315"/>
        <v/>
      </c>
      <c r="BQ222" s="126" t="str">
        <f t="shared" si="315"/>
        <v/>
      </c>
      <c r="BR222" s="126" t="str">
        <f t="shared" si="315"/>
        <v/>
      </c>
      <c r="BS222" s="126" t="str">
        <f t="shared" si="315"/>
        <v/>
      </c>
      <c r="BT222" s="126" t="str">
        <f t="shared" si="315"/>
        <v/>
      </c>
      <c r="BU222" s="126" t="str">
        <f t="shared" si="315"/>
        <v/>
      </c>
      <c r="BV222" s="194"/>
      <c r="BW222" s="194"/>
      <c r="BX222" s="194"/>
      <c r="BZ222" s="116" t="s">
        <v>268</v>
      </c>
      <c r="CA222" s="118" t="s">
        <v>98</v>
      </c>
      <c r="CB222" s="113">
        <f t="shared" si="306"/>
        <v>17</v>
      </c>
      <c r="CC222" s="116" t="str">
        <f t="shared" ca="1" si="299"/>
        <v>LG PICAZO</v>
      </c>
      <c r="CD222" s="117">
        <f t="shared" ca="1" si="307"/>
        <v>5156.0004357661473</v>
      </c>
      <c r="CE222" s="117">
        <f t="shared" ca="1" si="307"/>
        <v>4426.2126286706352</v>
      </c>
      <c r="CF222" s="117">
        <f t="shared" ca="1" si="307"/>
        <v>4671.9009679937235</v>
      </c>
      <c r="CG222" s="117">
        <f t="shared" ca="1" si="307"/>
        <v>0</v>
      </c>
      <c r="CH222" s="117">
        <f t="shared" ca="1" si="301"/>
        <v>3</v>
      </c>
      <c r="CI222" s="117">
        <f t="shared" ca="1" si="302"/>
        <v>14254.114032430505</v>
      </c>
      <c r="CJ222" s="127" cm="1">
        <f t="array" aca="1" ref="CJ222" ca="1">IFERROR(AVERAGE(IF(CD222:CG222&gt;1,CD222:CG222)),0)</f>
        <v>4751.371344143502</v>
      </c>
      <c r="CK222" s="127">
        <f ca="1">CJ222+(COUNTIFS($CJ$206:$CJ222,CJ222)-1)*0.00001</f>
        <v>4751.371344143502</v>
      </c>
      <c r="CL222" s="127">
        <f t="shared" ca="1" si="308"/>
        <v>3657.0114832886284</v>
      </c>
      <c r="CM222" s="140">
        <f t="shared" ca="1" si="309"/>
        <v>4</v>
      </c>
      <c r="CN222" s="120" t="str">
        <f t="shared" ca="1" si="310"/>
        <v>ACA 917</v>
      </c>
      <c r="CO222" s="113"/>
      <c r="CP222" s="113" t="s">
        <v>84</v>
      </c>
      <c r="CQ222" s="112">
        <f ca="1">IF(CH266&lt;&gt;1,"sd",SQRT(CQ220/CQ207))</f>
        <v>216.38107458844618</v>
      </c>
      <c r="CR222" s="115"/>
      <c r="CT222" s="117">
        <f ca="1">'ANVA-MDS Sin Fung.'!CI222+'ANVA-MDS Con Fung.'!CI222</f>
        <v>14254.114032430505</v>
      </c>
      <c r="CU222" s="113" t="s">
        <v>152</v>
      </c>
      <c r="CV222" s="140" t="str">
        <f ca="1">IF(CV225&lt;&gt;1,"sd",CV212+CV213+CV214+CV220+CV221)</f>
        <v>sd</v>
      </c>
    </row>
    <row r="223" spans="1:100" ht="12.75" customHeight="1" x14ac:dyDescent="0.25">
      <c r="A223" s="213">
        <v>4</v>
      </c>
      <c r="B223" s="2" t="s">
        <v>277</v>
      </c>
      <c r="K223" s="101">
        <f t="shared" si="311"/>
        <v>18</v>
      </c>
      <c r="L223" s="125" t="str">
        <f t="shared" ca="1" si="303"/>
        <v>KLEIN LITIO</v>
      </c>
      <c r="M223" s="126">
        <f t="shared" ca="1" si="304"/>
        <v>3646.6329594305294</v>
      </c>
      <c r="N223" s="126" t="str">
        <f t="shared" ref="N223:AC238" ca="1" si="316">IF(N$5&gt;$K223,"",IF($L223=0,"",IF($G$9&gt;$H$9,"ns",IF(ABS($M223-INDEX($CL$206:$CL$265,N$5,1))&gt;$B$224,"s","ns"))))</f>
        <v>s</v>
      </c>
      <c r="O223" s="126" t="str">
        <f t="shared" ca="1" si="316"/>
        <v>s</v>
      </c>
      <c r="P223" s="126" t="str">
        <f t="shared" ca="1" si="316"/>
        <v>s</v>
      </c>
      <c r="Q223" s="126" t="str">
        <f t="shared" ca="1" si="316"/>
        <v>s</v>
      </c>
      <c r="R223" s="126" t="str">
        <f t="shared" ca="1" si="316"/>
        <v>s</v>
      </c>
      <c r="S223" s="126" t="str">
        <f t="shared" ca="1" si="316"/>
        <v>s</v>
      </c>
      <c r="T223" s="126" t="str">
        <f t="shared" ca="1" si="316"/>
        <v>s</v>
      </c>
      <c r="U223" s="126" t="str">
        <f t="shared" ca="1" si="316"/>
        <v>s</v>
      </c>
      <c r="V223" s="126" t="str">
        <f t="shared" ca="1" si="316"/>
        <v>s</v>
      </c>
      <c r="W223" s="126" t="str">
        <f t="shared" ca="1" si="316"/>
        <v>ns</v>
      </c>
      <c r="X223" s="126" t="str">
        <f t="shared" ca="1" si="316"/>
        <v>ns</v>
      </c>
      <c r="Y223" s="126" t="str">
        <f t="shared" ca="1" si="316"/>
        <v>ns</v>
      </c>
      <c r="Z223" s="126" t="str">
        <f t="shared" ca="1" si="316"/>
        <v>ns</v>
      </c>
      <c r="AA223" s="126" t="str">
        <f t="shared" ca="1" si="316"/>
        <v>ns</v>
      </c>
      <c r="AB223" s="126" t="str">
        <f t="shared" ca="1" si="316"/>
        <v>ns</v>
      </c>
      <c r="AC223" s="126" t="str">
        <f t="shared" ca="1" si="316"/>
        <v>ns</v>
      </c>
      <c r="AD223" s="126" t="str">
        <f t="shared" ca="1" si="313"/>
        <v>ns</v>
      </c>
      <c r="AE223" s="126" t="str">
        <f t="shared" ca="1" si="313"/>
        <v>ns</v>
      </c>
      <c r="AF223" s="126" t="str">
        <f t="shared" si="313"/>
        <v/>
      </c>
      <c r="AG223" s="126" t="str">
        <f t="shared" si="313"/>
        <v/>
      </c>
      <c r="AH223" s="126" t="str">
        <f t="shared" si="313"/>
        <v/>
      </c>
      <c r="AI223" s="126" t="str">
        <f t="shared" si="313"/>
        <v/>
      </c>
      <c r="AJ223" s="126" t="str">
        <f t="shared" si="313"/>
        <v/>
      </c>
      <c r="AK223" s="126" t="str">
        <f t="shared" si="313"/>
        <v/>
      </c>
      <c r="AL223" s="126" t="str">
        <f t="shared" si="313"/>
        <v/>
      </c>
      <c r="AM223" s="126" t="str">
        <f t="shared" si="313"/>
        <v/>
      </c>
      <c r="AN223" s="126" t="str">
        <f t="shared" si="313"/>
        <v/>
      </c>
      <c r="AO223" s="126" t="str">
        <f t="shared" si="313"/>
        <v/>
      </c>
      <c r="AP223" s="126" t="str">
        <f t="shared" si="313"/>
        <v/>
      </c>
      <c r="AQ223" s="126" t="str">
        <f t="shared" si="313"/>
        <v/>
      </c>
      <c r="AR223" s="126" t="str">
        <f t="shared" si="313"/>
        <v/>
      </c>
      <c r="AS223" s="126" t="str">
        <f t="shared" si="313"/>
        <v/>
      </c>
      <c r="AT223" s="126" t="str">
        <f t="shared" si="314"/>
        <v/>
      </c>
      <c r="AU223" s="126" t="str">
        <f t="shared" si="314"/>
        <v/>
      </c>
      <c r="AV223" s="126" t="str">
        <f t="shared" si="314"/>
        <v/>
      </c>
      <c r="AW223" s="126" t="str">
        <f t="shared" si="314"/>
        <v/>
      </c>
      <c r="AX223" s="126" t="str">
        <f t="shared" si="314"/>
        <v/>
      </c>
      <c r="AY223" s="126" t="str">
        <f t="shared" si="314"/>
        <v/>
      </c>
      <c r="AZ223" s="126" t="str">
        <f t="shared" si="314"/>
        <v/>
      </c>
      <c r="BA223" s="126" t="str">
        <f t="shared" si="314"/>
        <v/>
      </c>
      <c r="BB223" s="126" t="str">
        <f t="shared" si="314"/>
        <v/>
      </c>
      <c r="BC223" s="126" t="str">
        <f t="shared" si="314"/>
        <v/>
      </c>
      <c r="BD223" s="126" t="str">
        <f t="shared" si="314"/>
        <v/>
      </c>
      <c r="BE223" s="126" t="str">
        <f t="shared" si="314"/>
        <v/>
      </c>
      <c r="BF223" s="126" t="str">
        <f t="shared" si="314"/>
        <v/>
      </c>
      <c r="BG223" s="126" t="str">
        <f t="shared" si="314"/>
        <v/>
      </c>
      <c r="BH223" s="126" t="str">
        <f t="shared" si="314"/>
        <v/>
      </c>
      <c r="BI223" s="126" t="str">
        <f t="shared" si="314"/>
        <v/>
      </c>
      <c r="BJ223" s="126" t="str">
        <f t="shared" si="315"/>
        <v/>
      </c>
      <c r="BK223" s="126" t="str">
        <f t="shared" si="315"/>
        <v/>
      </c>
      <c r="BL223" s="126" t="str">
        <f t="shared" si="315"/>
        <v/>
      </c>
      <c r="BM223" s="126" t="str">
        <f t="shared" si="315"/>
        <v/>
      </c>
      <c r="BN223" s="126" t="str">
        <f t="shared" si="315"/>
        <v/>
      </c>
      <c r="BO223" s="126" t="str">
        <f t="shared" si="315"/>
        <v/>
      </c>
      <c r="BP223" s="126" t="str">
        <f t="shared" si="315"/>
        <v/>
      </c>
      <c r="BQ223" s="126" t="str">
        <f t="shared" si="315"/>
        <v/>
      </c>
      <c r="BR223" s="126" t="str">
        <f t="shared" si="315"/>
        <v/>
      </c>
      <c r="BS223" s="126" t="str">
        <f t="shared" si="315"/>
        <v/>
      </c>
      <c r="BT223" s="126" t="str">
        <f t="shared" si="315"/>
        <v/>
      </c>
      <c r="BU223" s="126" t="str">
        <f t="shared" si="315"/>
        <v/>
      </c>
      <c r="BV223" s="194"/>
      <c r="BW223" s="194"/>
      <c r="BX223" s="194"/>
      <c r="BZ223" s="116" t="s">
        <v>268</v>
      </c>
      <c r="CA223" s="118" t="s">
        <v>98</v>
      </c>
      <c r="CB223" s="113">
        <f t="shared" si="306"/>
        <v>18</v>
      </c>
      <c r="CC223" s="116" t="str">
        <f t="shared" ca="1" si="299"/>
        <v>MIGNON</v>
      </c>
      <c r="CD223" s="117">
        <f t="shared" ca="1" si="307"/>
        <v>4152.1239800500662</v>
      </c>
      <c r="CE223" s="117">
        <f t="shared" ca="1" si="307"/>
        <v>3318.3851480206317</v>
      </c>
      <c r="CF223" s="117">
        <f t="shared" ca="1" si="307"/>
        <v>4239.906702732791</v>
      </c>
      <c r="CG223" s="117">
        <f t="shared" ca="1" si="307"/>
        <v>0</v>
      </c>
      <c r="CH223" s="117">
        <f t="shared" ca="1" si="301"/>
        <v>3</v>
      </c>
      <c r="CI223" s="117">
        <f t="shared" ca="1" si="302"/>
        <v>11710.415830803489</v>
      </c>
      <c r="CJ223" s="127" cm="1">
        <f t="array" aca="1" ref="CJ223" ca="1">IFERROR(AVERAGE(IF(CD223:CG223&gt;1,CD223:CG223)),0)</f>
        <v>3903.4719436011633</v>
      </c>
      <c r="CK223" s="127">
        <f ca="1">CJ223+(COUNTIFS($CJ$206:$CJ223,CJ223)-1)*0.00001</f>
        <v>3903.4719436011633</v>
      </c>
      <c r="CL223" s="127">
        <f t="shared" ca="1" si="308"/>
        <v>3646.6329594305294</v>
      </c>
      <c r="CM223" s="140">
        <f t="shared" ca="1" si="309"/>
        <v>16</v>
      </c>
      <c r="CN223" s="120" t="str">
        <f t="shared" ca="1" si="310"/>
        <v>KLEIN LITIO</v>
      </c>
      <c r="CO223" s="113"/>
      <c r="CP223" s="113" t="s">
        <v>85</v>
      </c>
      <c r="CQ223" s="112">
        <f ca="1">IF(CH266&lt;&gt;1,"sd",CQ222*SQRT(2))</f>
        <v>306.00905032384486</v>
      </c>
      <c r="CR223" s="115"/>
      <c r="CT223" s="117">
        <f ca="1">'ANVA-MDS Sin Fung.'!CI223+'ANVA-MDS Con Fung.'!CI223</f>
        <v>11710.415830803489</v>
      </c>
      <c r="CU223" s="119" t="s">
        <v>102</v>
      </c>
      <c r="CV223" s="140" t="str">
        <f ca="1">IF(CV225&lt;&gt;1,"sd",('ANVA-MDS Sin Fung.'!CQ209^2+'ANVA-MDS Con Fung.'!CQ209^2)/(CV206*CV207)-CV211)</f>
        <v>sd</v>
      </c>
    </row>
    <row r="224" spans="1:100" ht="12.75" customHeight="1" x14ac:dyDescent="0.25">
      <c r="A224" s="213">
        <v>4</v>
      </c>
      <c r="B224" s="103">
        <f ca="1">'ANVA-MDS Con Fung.'!CQ224</f>
        <v>619.48293557983595</v>
      </c>
      <c r="K224" s="101">
        <f t="shared" si="311"/>
        <v>19</v>
      </c>
      <c r="L224" s="125" t="str">
        <f t="shared" ca="1" si="303"/>
        <v>MS INTA 924</v>
      </c>
      <c r="M224" s="126">
        <f t="shared" ca="1" si="304"/>
        <v>3288.4746923872503</v>
      </c>
      <c r="N224" s="126" t="str">
        <f t="shared" ca="1" si="316"/>
        <v>s</v>
      </c>
      <c r="O224" s="126" t="str">
        <f t="shared" ca="1" si="316"/>
        <v>s</v>
      </c>
      <c r="P224" s="126" t="str">
        <f t="shared" ca="1" si="316"/>
        <v>s</v>
      </c>
      <c r="Q224" s="126" t="str">
        <f t="shared" ca="1" si="316"/>
        <v>s</v>
      </c>
      <c r="R224" s="126" t="str">
        <f t="shared" ca="1" si="316"/>
        <v>s</v>
      </c>
      <c r="S224" s="126" t="str">
        <f t="shared" ca="1" si="316"/>
        <v>s</v>
      </c>
      <c r="T224" s="126" t="str">
        <f t="shared" ca="1" si="316"/>
        <v>s</v>
      </c>
      <c r="U224" s="126" t="str">
        <f t="shared" ca="1" si="316"/>
        <v>s</v>
      </c>
      <c r="V224" s="126" t="str">
        <f t="shared" ca="1" si="316"/>
        <v>s</v>
      </c>
      <c r="W224" s="126" t="str">
        <f t="shared" ca="1" si="316"/>
        <v>s</v>
      </c>
      <c r="X224" s="126" t="str">
        <f t="shared" ca="1" si="316"/>
        <v>s</v>
      </c>
      <c r="Y224" s="126" t="str">
        <f t="shared" ca="1" si="316"/>
        <v>s</v>
      </c>
      <c r="Z224" s="126" t="str">
        <f t="shared" ca="1" si="316"/>
        <v>s</v>
      </c>
      <c r="AA224" s="126" t="str">
        <f t="shared" ca="1" si="316"/>
        <v>s</v>
      </c>
      <c r="AB224" s="126" t="str">
        <f t="shared" ca="1" si="316"/>
        <v>ns</v>
      </c>
      <c r="AC224" s="126" t="str">
        <f t="shared" ca="1" si="316"/>
        <v>ns</v>
      </c>
      <c r="AD224" s="126" t="str">
        <f t="shared" ca="1" si="313"/>
        <v>ns</v>
      </c>
      <c r="AE224" s="126" t="str">
        <f t="shared" ca="1" si="313"/>
        <v>ns</v>
      </c>
      <c r="AF224" s="126" t="str">
        <f t="shared" ca="1" si="313"/>
        <v>ns</v>
      </c>
      <c r="AG224" s="126" t="str">
        <f t="shared" si="313"/>
        <v/>
      </c>
      <c r="AH224" s="126" t="str">
        <f t="shared" si="313"/>
        <v/>
      </c>
      <c r="AI224" s="126" t="str">
        <f t="shared" si="313"/>
        <v/>
      </c>
      <c r="AJ224" s="126" t="str">
        <f t="shared" si="313"/>
        <v/>
      </c>
      <c r="AK224" s="126" t="str">
        <f t="shared" si="313"/>
        <v/>
      </c>
      <c r="AL224" s="126" t="str">
        <f t="shared" si="313"/>
        <v/>
      </c>
      <c r="AM224" s="126" t="str">
        <f t="shared" si="313"/>
        <v/>
      </c>
      <c r="AN224" s="126" t="str">
        <f t="shared" si="313"/>
        <v/>
      </c>
      <c r="AO224" s="126" t="str">
        <f t="shared" si="313"/>
        <v/>
      </c>
      <c r="AP224" s="126" t="str">
        <f t="shared" si="313"/>
        <v/>
      </c>
      <c r="AQ224" s="126" t="str">
        <f t="shared" si="313"/>
        <v/>
      </c>
      <c r="AR224" s="126" t="str">
        <f t="shared" si="313"/>
        <v/>
      </c>
      <c r="AS224" s="126" t="str">
        <f t="shared" si="313"/>
        <v/>
      </c>
      <c r="AT224" s="126" t="str">
        <f t="shared" si="314"/>
        <v/>
      </c>
      <c r="AU224" s="126" t="str">
        <f t="shared" si="314"/>
        <v/>
      </c>
      <c r="AV224" s="126" t="str">
        <f t="shared" si="314"/>
        <v/>
      </c>
      <c r="AW224" s="126" t="str">
        <f t="shared" si="314"/>
        <v/>
      </c>
      <c r="AX224" s="126" t="str">
        <f t="shared" si="314"/>
        <v/>
      </c>
      <c r="AY224" s="126" t="str">
        <f t="shared" si="314"/>
        <v/>
      </c>
      <c r="AZ224" s="126" t="str">
        <f t="shared" si="314"/>
        <v/>
      </c>
      <c r="BA224" s="126" t="str">
        <f t="shared" si="314"/>
        <v/>
      </c>
      <c r="BB224" s="126" t="str">
        <f t="shared" si="314"/>
        <v/>
      </c>
      <c r="BC224" s="126" t="str">
        <f t="shared" si="314"/>
        <v/>
      </c>
      <c r="BD224" s="126" t="str">
        <f t="shared" si="314"/>
        <v/>
      </c>
      <c r="BE224" s="126" t="str">
        <f t="shared" si="314"/>
        <v/>
      </c>
      <c r="BF224" s="126" t="str">
        <f t="shared" si="314"/>
        <v/>
      </c>
      <c r="BG224" s="126" t="str">
        <f t="shared" si="314"/>
        <v/>
      </c>
      <c r="BH224" s="126" t="str">
        <f t="shared" si="314"/>
        <v/>
      </c>
      <c r="BI224" s="126" t="str">
        <f t="shared" si="314"/>
        <v/>
      </c>
      <c r="BJ224" s="126" t="str">
        <f t="shared" si="315"/>
        <v/>
      </c>
      <c r="BK224" s="126" t="str">
        <f t="shared" si="315"/>
        <v/>
      </c>
      <c r="BL224" s="126" t="str">
        <f t="shared" si="315"/>
        <v/>
      </c>
      <c r="BM224" s="126" t="str">
        <f t="shared" si="315"/>
        <v/>
      </c>
      <c r="BN224" s="126" t="str">
        <f t="shared" si="315"/>
        <v/>
      </c>
      <c r="BO224" s="126" t="str">
        <f t="shared" si="315"/>
        <v/>
      </c>
      <c r="BP224" s="126" t="str">
        <f t="shared" si="315"/>
        <v/>
      </c>
      <c r="BQ224" s="126" t="str">
        <f t="shared" si="315"/>
        <v/>
      </c>
      <c r="BR224" s="126" t="str">
        <f t="shared" si="315"/>
        <v/>
      </c>
      <c r="BS224" s="126" t="str">
        <f t="shared" si="315"/>
        <v/>
      </c>
      <c r="BT224" s="126" t="str">
        <f t="shared" si="315"/>
        <v/>
      </c>
      <c r="BU224" s="126" t="str">
        <f t="shared" si="315"/>
        <v/>
      </c>
      <c r="BV224" s="194"/>
      <c r="BW224" s="194"/>
      <c r="BX224" s="194"/>
      <c r="BZ224" s="116" t="s">
        <v>268</v>
      </c>
      <c r="CA224" s="118" t="s">
        <v>98</v>
      </c>
      <c r="CB224" s="113">
        <f t="shared" si="306"/>
        <v>19</v>
      </c>
      <c r="CC224" s="116" t="str">
        <f t="shared" ca="1" si="299"/>
        <v>MS INTA 924</v>
      </c>
      <c r="CD224" s="117">
        <f t="shared" ca="1" si="307"/>
        <v>3838.8138631206457</v>
      </c>
      <c r="CE224" s="117">
        <f t="shared" ca="1" si="307"/>
        <v>2765.5328950404669</v>
      </c>
      <c r="CF224" s="117">
        <f t="shared" ca="1" si="307"/>
        <v>3261.077319000638</v>
      </c>
      <c r="CG224" s="117">
        <f t="shared" ca="1" si="307"/>
        <v>0</v>
      </c>
      <c r="CH224" s="117">
        <f t="shared" ca="1" si="301"/>
        <v>3</v>
      </c>
      <c r="CI224" s="117">
        <f t="shared" ca="1" si="302"/>
        <v>9865.4240771617515</v>
      </c>
      <c r="CJ224" s="127" cm="1">
        <f t="array" aca="1" ref="CJ224" ca="1">IFERROR(AVERAGE(IF(CD224:CG224&gt;1,CD224:CG224)),0)</f>
        <v>3288.4746923872503</v>
      </c>
      <c r="CK224" s="127">
        <f ca="1">CJ224+(COUNTIFS($CJ$206:$CJ224,CJ224)-1)*0.00001</f>
        <v>3288.4746923872503</v>
      </c>
      <c r="CL224" s="127">
        <f t="shared" ca="1" si="308"/>
        <v>3288.4746923872503</v>
      </c>
      <c r="CM224" s="140">
        <f t="shared" ca="1" si="309"/>
        <v>19</v>
      </c>
      <c r="CN224" s="120" t="str">
        <f t="shared" ca="1" si="310"/>
        <v>MS INTA 924</v>
      </c>
      <c r="CO224" s="113"/>
      <c r="CP224" s="113" t="s">
        <v>86</v>
      </c>
      <c r="CQ224" s="112">
        <f ca="1">IF(CH266&lt;&gt;1,"sd",TINV(0.05,CQ214)*CQ223)</f>
        <v>619.48293557983595</v>
      </c>
      <c r="CR224" s="115"/>
      <c r="CT224" s="117">
        <f ca="1">'ANVA-MDS Sin Fung.'!CI224+'ANVA-MDS Con Fung.'!CI224</f>
        <v>9865.4240771617515</v>
      </c>
      <c r="CU224" s="119" t="s">
        <v>104</v>
      </c>
      <c r="CV224" s="140" t="str" cm="1">
        <f t="array" aca="1" ref="CV224" ca="1">IF(CV225&lt;&gt;1,"sd",(SUM(IF('ANVA-MDS Sin Fung.'!CI206:CI265&gt;1,('ANVA-MDS Sin Fung.'!CI206:CI265)^2))+SUM(IF('ANVA-MDS Con Fung.'!CI206:CI265&gt;1,('ANVA-MDS Con Fung.'!CI206:CI265)^2)))/CV207-CV215-CV223-CV211)</f>
        <v>sd</v>
      </c>
    </row>
    <row r="225" spans="1:100" ht="12.75" customHeight="1" x14ac:dyDescent="0.25">
      <c r="A225" s="213">
        <v>4</v>
      </c>
      <c r="B225" s="3" t="s">
        <v>121</v>
      </c>
      <c r="K225" s="101">
        <f t="shared" si="311"/>
        <v>20</v>
      </c>
      <c r="L225" s="125" t="str">
        <f t="shared" ca="1" si="303"/>
        <v>BUCK BRAVÍO CL2</v>
      </c>
      <c r="M225" s="126">
        <f t="shared" ca="1" si="304"/>
        <v>3285.9736752070771</v>
      </c>
      <c r="N225" s="126" t="str">
        <f t="shared" ca="1" si="316"/>
        <v>s</v>
      </c>
      <c r="O225" s="126" t="str">
        <f t="shared" ca="1" si="316"/>
        <v>s</v>
      </c>
      <c r="P225" s="126" t="str">
        <f t="shared" ca="1" si="316"/>
        <v>s</v>
      </c>
      <c r="Q225" s="126" t="str">
        <f t="shared" ca="1" si="316"/>
        <v>s</v>
      </c>
      <c r="R225" s="126" t="str">
        <f t="shared" ca="1" si="316"/>
        <v>s</v>
      </c>
      <c r="S225" s="126" t="str">
        <f t="shared" ca="1" si="316"/>
        <v>s</v>
      </c>
      <c r="T225" s="126" t="str">
        <f t="shared" ca="1" si="316"/>
        <v>s</v>
      </c>
      <c r="U225" s="126" t="str">
        <f t="shared" ca="1" si="316"/>
        <v>s</v>
      </c>
      <c r="V225" s="126" t="str">
        <f t="shared" ca="1" si="316"/>
        <v>s</v>
      </c>
      <c r="W225" s="126" t="str">
        <f t="shared" ca="1" si="316"/>
        <v>s</v>
      </c>
      <c r="X225" s="126" t="str">
        <f t="shared" ca="1" si="316"/>
        <v>s</v>
      </c>
      <c r="Y225" s="126" t="str">
        <f t="shared" ca="1" si="316"/>
        <v>s</v>
      </c>
      <c r="Z225" s="126" t="str">
        <f t="shared" ca="1" si="316"/>
        <v>s</v>
      </c>
      <c r="AA225" s="126" t="str">
        <f t="shared" ca="1" si="316"/>
        <v>s</v>
      </c>
      <c r="AB225" s="126" t="str">
        <f t="shared" ca="1" si="316"/>
        <v>ns</v>
      </c>
      <c r="AC225" s="126" t="str">
        <f t="shared" ca="1" si="316"/>
        <v>ns</v>
      </c>
      <c r="AD225" s="126" t="str">
        <f t="shared" ca="1" si="313"/>
        <v>ns</v>
      </c>
      <c r="AE225" s="126" t="str">
        <f t="shared" ca="1" si="313"/>
        <v>ns</v>
      </c>
      <c r="AF225" s="126" t="str">
        <f t="shared" ca="1" si="313"/>
        <v>ns</v>
      </c>
      <c r="AG225" s="126" t="str">
        <f t="shared" ca="1" si="313"/>
        <v>ns</v>
      </c>
      <c r="AH225" s="126" t="str">
        <f t="shared" si="313"/>
        <v/>
      </c>
      <c r="AI225" s="126" t="str">
        <f t="shared" si="313"/>
        <v/>
      </c>
      <c r="AJ225" s="126" t="str">
        <f t="shared" si="313"/>
        <v/>
      </c>
      <c r="AK225" s="126" t="str">
        <f t="shared" si="313"/>
        <v/>
      </c>
      <c r="AL225" s="126" t="str">
        <f t="shared" si="313"/>
        <v/>
      </c>
      <c r="AM225" s="126" t="str">
        <f t="shared" si="313"/>
        <v/>
      </c>
      <c r="AN225" s="126" t="str">
        <f t="shared" si="313"/>
        <v/>
      </c>
      <c r="AO225" s="126" t="str">
        <f t="shared" si="313"/>
        <v/>
      </c>
      <c r="AP225" s="126" t="str">
        <f t="shared" si="313"/>
        <v/>
      </c>
      <c r="AQ225" s="126" t="str">
        <f t="shared" si="313"/>
        <v/>
      </c>
      <c r="AR225" s="126" t="str">
        <f t="shared" si="313"/>
        <v/>
      </c>
      <c r="AS225" s="126" t="str">
        <f t="shared" si="313"/>
        <v/>
      </c>
      <c r="AT225" s="126" t="str">
        <f t="shared" si="314"/>
        <v/>
      </c>
      <c r="AU225" s="126" t="str">
        <f t="shared" si="314"/>
        <v/>
      </c>
      <c r="AV225" s="126" t="str">
        <f t="shared" si="314"/>
        <v/>
      </c>
      <c r="AW225" s="126" t="str">
        <f t="shared" si="314"/>
        <v/>
      </c>
      <c r="AX225" s="126" t="str">
        <f t="shared" si="314"/>
        <v/>
      </c>
      <c r="AY225" s="126" t="str">
        <f t="shared" si="314"/>
        <v/>
      </c>
      <c r="AZ225" s="126" t="str">
        <f t="shared" si="314"/>
        <v/>
      </c>
      <c r="BA225" s="126" t="str">
        <f t="shared" si="314"/>
        <v/>
      </c>
      <c r="BB225" s="126" t="str">
        <f t="shared" si="314"/>
        <v/>
      </c>
      <c r="BC225" s="126" t="str">
        <f t="shared" si="314"/>
        <v/>
      </c>
      <c r="BD225" s="126" t="str">
        <f t="shared" si="314"/>
        <v/>
      </c>
      <c r="BE225" s="126" t="str">
        <f t="shared" si="314"/>
        <v/>
      </c>
      <c r="BF225" s="126" t="str">
        <f t="shared" si="314"/>
        <v/>
      </c>
      <c r="BG225" s="126" t="str">
        <f t="shared" si="314"/>
        <v/>
      </c>
      <c r="BH225" s="126" t="str">
        <f t="shared" si="314"/>
        <v/>
      </c>
      <c r="BI225" s="126" t="str">
        <f t="shared" si="314"/>
        <v/>
      </c>
      <c r="BJ225" s="126" t="str">
        <f t="shared" si="315"/>
        <v/>
      </c>
      <c r="BK225" s="126" t="str">
        <f t="shared" si="315"/>
        <v/>
      </c>
      <c r="BL225" s="126" t="str">
        <f t="shared" si="315"/>
        <v/>
      </c>
      <c r="BM225" s="126" t="str">
        <f t="shared" si="315"/>
        <v/>
      </c>
      <c r="BN225" s="126" t="str">
        <f t="shared" si="315"/>
        <v/>
      </c>
      <c r="BO225" s="126" t="str">
        <f t="shared" si="315"/>
        <v/>
      </c>
      <c r="BP225" s="126" t="str">
        <f t="shared" si="315"/>
        <v/>
      </c>
      <c r="BQ225" s="126" t="str">
        <f t="shared" si="315"/>
        <v/>
      </c>
      <c r="BR225" s="126" t="str">
        <f t="shared" si="315"/>
        <v/>
      </c>
      <c r="BS225" s="126" t="str">
        <f t="shared" si="315"/>
        <v/>
      </c>
      <c r="BT225" s="126" t="str">
        <f t="shared" si="315"/>
        <v/>
      </c>
      <c r="BU225" s="126" t="str">
        <f t="shared" si="315"/>
        <v/>
      </c>
      <c r="BV225" s="194"/>
      <c r="BW225" s="194"/>
      <c r="BX225" s="194"/>
      <c r="BZ225" s="116" t="s">
        <v>268</v>
      </c>
      <c r="CA225" s="118" t="s">
        <v>98</v>
      </c>
      <c r="CB225" s="113">
        <f t="shared" si="306"/>
        <v>20</v>
      </c>
      <c r="CC225" s="116" t="str">
        <f t="shared" ca="1" si="299"/>
        <v>NEO 30T23</v>
      </c>
      <c r="CD225" s="117">
        <f t="shared" ca="1" si="307"/>
        <v>4392.6263824020516</v>
      </c>
      <c r="CE225" s="117">
        <f t="shared" ca="1" si="307"/>
        <v>3789.9405733669678</v>
      </c>
      <c r="CF225" s="117">
        <f t="shared" ca="1" si="307"/>
        <v>4145.0215824286824</v>
      </c>
      <c r="CG225" s="117">
        <f t="shared" ca="1" si="307"/>
        <v>0</v>
      </c>
      <c r="CH225" s="117">
        <f t="shared" ca="1" si="301"/>
        <v>3</v>
      </c>
      <c r="CI225" s="117">
        <f t="shared" ca="1" si="302"/>
        <v>12327.588538197702</v>
      </c>
      <c r="CJ225" s="127" cm="1">
        <f t="array" aca="1" ref="CJ225" ca="1">IFERROR(AVERAGE(IF(CD225:CG225&gt;1,CD225:CG225)),0)</f>
        <v>4109.1961793992341</v>
      </c>
      <c r="CK225" s="127">
        <f ca="1">CJ225+(COUNTIFS($CJ$206:$CJ225,CJ225)-1)*0.00001</f>
        <v>4109.1961793992341</v>
      </c>
      <c r="CL225" s="127">
        <f t="shared" ca="1" si="308"/>
        <v>3285.9736752070771</v>
      </c>
      <c r="CM225" s="140">
        <f t="shared" ca="1" si="309"/>
        <v>9</v>
      </c>
      <c r="CN225" s="120" t="str">
        <f t="shared" ca="1" si="310"/>
        <v>BUCK BRAVÍO CL2</v>
      </c>
      <c r="CO225" s="113"/>
      <c r="CP225" s="113" t="s">
        <v>89</v>
      </c>
      <c r="CQ225" s="112">
        <f ca="1">IF(CH266&lt;&gt;1,"sd",CQ216/CQ219)</f>
        <v>0.64321929502941511</v>
      </c>
      <c r="CR225" s="115"/>
      <c r="CT225" s="117">
        <f ca="1">'ANVA-MDS Sin Fung.'!CI225+'ANVA-MDS Con Fung.'!CI225</f>
        <v>12327.588538197702</v>
      </c>
      <c r="CU225" s="115" t="s">
        <v>153</v>
      </c>
      <c r="CV225" s="141">
        <f ca="1">IF('ANVA-MDS Sin Fung.'!CH266&lt;&gt;1,'ANVA-MDS Sin Fung.'!CH266,IF('ANVA-MDS Con Fung.'!CH266&lt;&gt;1,'ANVA-MDS Con Fung.'!CH266,1))</f>
        <v>-1</v>
      </c>
    </row>
    <row r="226" spans="1:100" ht="12.75" customHeight="1" x14ac:dyDescent="0.25">
      <c r="A226" s="213">
        <v>4</v>
      </c>
      <c r="B226" s="3" t="s">
        <v>122</v>
      </c>
      <c r="K226" s="101">
        <f t="shared" si="311"/>
        <v>21</v>
      </c>
      <c r="L226" s="125">
        <f t="shared" ca="1" si="303"/>
        <v>0</v>
      </c>
      <c r="M226" s="126">
        <f t="shared" ca="1" si="304"/>
        <v>3.9000000000000005E-4</v>
      </c>
      <c r="N226" s="126" t="str">
        <f t="shared" ca="1" si="316"/>
        <v/>
      </c>
      <c r="O226" s="126" t="str">
        <f t="shared" ca="1" si="316"/>
        <v/>
      </c>
      <c r="P226" s="126" t="str">
        <f t="shared" ca="1" si="316"/>
        <v/>
      </c>
      <c r="Q226" s="126" t="str">
        <f t="shared" ca="1" si="316"/>
        <v/>
      </c>
      <c r="R226" s="126" t="str">
        <f t="shared" ca="1" si="316"/>
        <v/>
      </c>
      <c r="S226" s="126" t="str">
        <f t="shared" ca="1" si="316"/>
        <v/>
      </c>
      <c r="T226" s="126" t="str">
        <f t="shared" ca="1" si="316"/>
        <v/>
      </c>
      <c r="U226" s="126" t="str">
        <f t="shared" ca="1" si="316"/>
        <v/>
      </c>
      <c r="V226" s="126" t="str">
        <f t="shared" ca="1" si="316"/>
        <v/>
      </c>
      <c r="W226" s="126" t="str">
        <f t="shared" ca="1" si="316"/>
        <v/>
      </c>
      <c r="X226" s="126" t="str">
        <f t="shared" ca="1" si="316"/>
        <v/>
      </c>
      <c r="Y226" s="126" t="str">
        <f t="shared" ca="1" si="316"/>
        <v/>
      </c>
      <c r="Z226" s="126" t="str">
        <f t="shared" ca="1" si="316"/>
        <v/>
      </c>
      <c r="AA226" s="126" t="str">
        <f t="shared" ca="1" si="316"/>
        <v/>
      </c>
      <c r="AB226" s="126" t="str">
        <f t="shared" ca="1" si="316"/>
        <v/>
      </c>
      <c r="AC226" s="126" t="str">
        <f t="shared" ca="1" si="316"/>
        <v/>
      </c>
      <c r="AD226" s="126" t="str">
        <f t="shared" ca="1" si="313"/>
        <v/>
      </c>
      <c r="AE226" s="126" t="str">
        <f t="shared" ca="1" si="313"/>
        <v/>
      </c>
      <c r="AF226" s="126" t="str">
        <f t="shared" ca="1" si="313"/>
        <v/>
      </c>
      <c r="AG226" s="126" t="str">
        <f t="shared" ca="1" si="313"/>
        <v/>
      </c>
      <c r="AH226" s="126" t="str">
        <f t="shared" ca="1" si="313"/>
        <v/>
      </c>
      <c r="AI226" s="126" t="str">
        <f t="shared" si="313"/>
        <v/>
      </c>
      <c r="AJ226" s="126" t="str">
        <f t="shared" si="313"/>
        <v/>
      </c>
      <c r="AK226" s="126" t="str">
        <f t="shared" si="313"/>
        <v/>
      </c>
      <c r="AL226" s="126" t="str">
        <f t="shared" si="313"/>
        <v/>
      </c>
      <c r="AM226" s="126" t="str">
        <f t="shared" si="313"/>
        <v/>
      </c>
      <c r="AN226" s="126" t="str">
        <f t="shared" si="313"/>
        <v/>
      </c>
      <c r="AO226" s="126" t="str">
        <f t="shared" si="313"/>
        <v/>
      </c>
      <c r="AP226" s="126" t="str">
        <f t="shared" si="313"/>
        <v/>
      </c>
      <c r="AQ226" s="126" t="str">
        <f t="shared" si="313"/>
        <v/>
      </c>
      <c r="AR226" s="126" t="str">
        <f t="shared" si="313"/>
        <v/>
      </c>
      <c r="AS226" s="126" t="str">
        <f t="shared" si="313"/>
        <v/>
      </c>
      <c r="AT226" s="126" t="str">
        <f t="shared" si="314"/>
        <v/>
      </c>
      <c r="AU226" s="126" t="str">
        <f t="shared" si="314"/>
        <v/>
      </c>
      <c r="AV226" s="126" t="str">
        <f t="shared" si="314"/>
        <v/>
      </c>
      <c r="AW226" s="126" t="str">
        <f t="shared" si="314"/>
        <v/>
      </c>
      <c r="AX226" s="126" t="str">
        <f t="shared" si="314"/>
        <v/>
      </c>
      <c r="AY226" s="126" t="str">
        <f t="shared" si="314"/>
        <v/>
      </c>
      <c r="AZ226" s="126" t="str">
        <f t="shared" si="314"/>
        <v/>
      </c>
      <c r="BA226" s="126" t="str">
        <f t="shared" si="314"/>
        <v/>
      </c>
      <c r="BB226" s="126" t="str">
        <f t="shared" si="314"/>
        <v/>
      </c>
      <c r="BC226" s="126" t="str">
        <f t="shared" si="314"/>
        <v/>
      </c>
      <c r="BD226" s="126" t="str">
        <f t="shared" si="314"/>
        <v/>
      </c>
      <c r="BE226" s="126" t="str">
        <f t="shared" si="314"/>
        <v/>
      </c>
      <c r="BF226" s="126" t="str">
        <f t="shared" si="314"/>
        <v/>
      </c>
      <c r="BG226" s="126" t="str">
        <f t="shared" si="314"/>
        <v/>
      </c>
      <c r="BH226" s="126" t="str">
        <f t="shared" si="314"/>
        <v/>
      </c>
      <c r="BI226" s="126" t="str">
        <f t="shared" si="314"/>
        <v/>
      </c>
      <c r="BJ226" s="126" t="str">
        <f t="shared" si="315"/>
        <v/>
      </c>
      <c r="BK226" s="126" t="str">
        <f t="shared" si="315"/>
        <v/>
      </c>
      <c r="BL226" s="126" t="str">
        <f t="shared" si="315"/>
        <v/>
      </c>
      <c r="BM226" s="126" t="str">
        <f t="shared" si="315"/>
        <v/>
      </c>
      <c r="BN226" s="126" t="str">
        <f t="shared" si="315"/>
        <v/>
      </c>
      <c r="BO226" s="126" t="str">
        <f t="shared" si="315"/>
        <v/>
      </c>
      <c r="BP226" s="126" t="str">
        <f t="shared" si="315"/>
        <v/>
      </c>
      <c r="BQ226" s="126" t="str">
        <f t="shared" si="315"/>
        <v/>
      </c>
      <c r="BR226" s="126" t="str">
        <f t="shared" si="315"/>
        <v/>
      </c>
      <c r="BS226" s="126" t="str">
        <f t="shared" si="315"/>
        <v/>
      </c>
      <c r="BT226" s="126" t="str">
        <f t="shared" si="315"/>
        <v/>
      </c>
      <c r="BU226" s="126" t="str">
        <f t="shared" si="315"/>
        <v/>
      </c>
      <c r="BV226" s="194"/>
      <c r="BW226" s="194"/>
      <c r="BX226" s="194"/>
      <c r="BZ226" s="116" t="s">
        <v>268</v>
      </c>
      <c r="CA226" s="118" t="s">
        <v>98</v>
      </c>
      <c r="CB226" s="113">
        <f t="shared" si="306"/>
        <v>21</v>
      </c>
      <c r="CC226" s="116">
        <f t="shared" ca="1" si="299"/>
        <v>0</v>
      </c>
      <c r="CD226" s="117">
        <f t="shared" ca="1" si="307"/>
        <v>0</v>
      </c>
      <c r="CE226" s="117">
        <f t="shared" ca="1" si="307"/>
        <v>0</v>
      </c>
      <c r="CF226" s="117">
        <f t="shared" ca="1" si="307"/>
        <v>0</v>
      </c>
      <c r="CG226" s="117">
        <f t="shared" ca="1" si="307"/>
        <v>0</v>
      </c>
      <c r="CH226" s="117">
        <f t="shared" ca="1" si="301"/>
        <v>0</v>
      </c>
      <c r="CI226" s="117">
        <f t="shared" ca="1" si="302"/>
        <v>0</v>
      </c>
      <c r="CJ226" s="127" cm="1">
        <f t="array" aca="1" ref="CJ226" ca="1">IFERROR(AVERAGE(IF(CD226:CG226&gt;1,CD226:CG226)),0)</f>
        <v>0</v>
      </c>
      <c r="CK226" s="127">
        <f ca="1">CJ226+(COUNTIFS($CJ$206:$CJ226,CJ226)-1)*0.00001</f>
        <v>0</v>
      </c>
      <c r="CL226" s="127">
        <f t="shared" ca="1" si="308"/>
        <v>3.9000000000000005E-4</v>
      </c>
      <c r="CM226" s="140">
        <f t="shared" ca="1" si="309"/>
        <v>0</v>
      </c>
      <c r="CN226" s="120">
        <f t="shared" ca="1" si="310"/>
        <v>0</v>
      </c>
      <c r="CO226" s="113"/>
      <c r="CP226" s="115"/>
      <c r="CQ226" s="115"/>
      <c r="CR226" s="115"/>
      <c r="CT226" s="117">
        <f ca="1">'ANVA-MDS Sin Fung.'!CI226+'ANVA-MDS Con Fung.'!CI226</f>
        <v>0</v>
      </c>
    </row>
    <row r="227" spans="1:100" ht="12.75" customHeight="1" x14ac:dyDescent="0.25">
      <c r="A227" s="213">
        <v>4</v>
      </c>
      <c r="K227" s="101">
        <f t="shared" si="311"/>
        <v>22</v>
      </c>
      <c r="L227" s="125">
        <f t="shared" ca="1" si="303"/>
        <v>0</v>
      </c>
      <c r="M227" s="126">
        <f t="shared" ca="1" si="304"/>
        <v>3.8000000000000002E-4</v>
      </c>
      <c r="N227" s="126" t="str">
        <f t="shared" ca="1" si="316"/>
        <v/>
      </c>
      <c r="O227" s="126" t="str">
        <f t="shared" ca="1" si="316"/>
        <v/>
      </c>
      <c r="P227" s="126" t="str">
        <f t="shared" ca="1" si="316"/>
        <v/>
      </c>
      <c r="Q227" s="126" t="str">
        <f t="shared" ca="1" si="316"/>
        <v/>
      </c>
      <c r="R227" s="126" t="str">
        <f t="shared" ca="1" si="316"/>
        <v/>
      </c>
      <c r="S227" s="126" t="str">
        <f t="shared" ca="1" si="316"/>
        <v/>
      </c>
      <c r="T227" s="126" t="str">
        <f t="shared" ca="1" si="316"/>
        <v/>
      </c>
      <c r="U227" s="126" t="str">
        <f t="shared" ca="1" si="316"/>
        <v/>
      </c>
      <c r="V227" s="126" t="str">
        <f t="shared" ca="1" si="316"/>
        <v/>
      </c>
      <c r="W227" s="126" t="str">
        <f t="shared" ca="1" si="316"/>
        <v/>
      </c>
      <c r="X227" s="126" t="str">
        <f t="shared" ca="1" si="316"/>
        <v/>
      </c>
      <c r="Y227" s="126" t="str">
        <f t="shared" ca="1" si="316"/>
        <v/>
      </c>
      <c r="Z227" s="126" t="str">
        <f t="shared" ca="1" si="316"/>
        <v/>
      </c>
      <c r="AA227" s="126" t="str">
        <f t="shared" ca="1" si="316"/>
        <v/>
      </c>
      <c r="AB227" s="126" t="str">
        <f t="shared" ca="1" si="316"/>
        <v/>
      </c>
      <c r="AC227" s="126" t="str">
        <f t="shared" ca="1" si="316"/>
        <v/>
      </c>
      <c r="AD227" s="126" t="str">
        <f t="shared" ca="1" si="313"/>
        <v/>
      </c>
      <c r="AE227" s="126" t="str">
        <f t="shared" ca="1" si="313"/>
        <v/>
      </c>
      <c r="AF227" s="126" t="str">
        <f t="shared" ca="1" si="313"/>
        <v/>
      </c>
      <c r="AG227" s="126" t="str">
        <f t="shared" ca="1" si="313"/>
        <v/>
      </c>
      <c r="AH227" s="126" t="str">
        <f t="shared" ca="1" si="313"/>
        <v/>
      </c>
      <c r="AI227" s="126" t="str">
        <f t="shared" ca="1" si="313"/>
        <v/>
      </c>
      <c r="AJ227" s="126" t="str">
        <f t="shared" si="313"/>
        <v/>
      </c>
      <c r="AK227" s="126" t="str">
        <f t="shared" si="313"/>
        <v/>
      </c>
      <c r="AL227" s="126" t="str">
        <f t="shared" si="313"/>
        <v/>
      </c>
      <c r="AM227" s="126" t="str">
        <f t="shared" si="313"/>
        <v/>
      </c>
      <c r="AN227" s="126" t="str">
        <f t="shared" si="313"/>
        <v/>
      </c>
      <c r="AO227" s="126" t="str">
        <f t="shared" si="313"/>
        <v/>
      </c>
      <c r="AP227" s="126" t="str">
        <f t="shared" si="313"/>
        <v/>
      </c>
      <c r="AQ227" s="126" t="str">
        <f t="shared" si="313"/>
        <v/>
      </c>
      <c r="AR227" s="126" t="str">
        <f t="shared" si="313"/>
        <v/>
      </c>
      <c r="AS227" s="126" t="str">
        <f t="shared" si="313"/>
        <v/>
      </c>
      <c r="AT227" s="126" t="str">
        <f t="shared" si="314"/>
        <v/>
      </c>
      <c r="AU227" s="126" t="str">
        <f t="shared" si="314"/>
        <v/>
      </c>
      <c r="AV227" s="126" t="str">
        <f t="shared" si="314"/>
        <v/>
      </c>
      <c r="AW227" s="126" t="str">
        <f t="shared" si="314"/>
        <v/>
      </c>
      <c r="AX227" s="126" t="str">
        <f t="shared" si="314"/>
        <v/>
      </c>
      <c r="AY227" s="126" t="str">
        <f t="shared" si="314"/>
        <v/>
      </c>
      <c r="AZ227" s="126" t="str">
        <f t="shared" si="314"/>
        <v/>
      </c>
      <c r="BA227" s="126" t="str">
        <f t="shared" si="314"/>
        <v/>
      </c>
      <c r="BB227" s="126" t="str">
        <f t="shared" si="314"/>
        <v/>
      </c>
      <c r="BC227" s="126" t="str">
        <f t="shared" si="314"/>
        <v/>
      </c>
      <c r="BD227" s="126" t="str">
        <f t="shared" si="314"/>
        <v/>
      </c>
      <c r="BE227" s="126" t="str">
        <f t="shared" si="314"/>
        <v/>
      </c>
      <c r="BF227" s="126" t="str">
        <f t="shared" si="314"/>
        <v/>
      </c>
      <c r="BG227" s="126" t="str">
        <f t="shared" si="314"/>
        <v/>
      </c>
      <c r="BH227" s="126" t="str">
        <f t="shared" si="314"/>
        <v/>
      </c>
      <c r="BI227" s="126" t="str">
        <f t="shared" si="314"/>
        <v/>
      </c>
      <c r="BJ227" s="126" t="str">
        <f t="shared" si="315"/>
        <v/>
      </c>
      <c r="BK227" s="126" t="str">
        <f t="shared" si="315"/>
        <v/>
      </c>
      <c r="BL227" s="126" t="str">
        <f t="shared" si="315"/>
        <v/>
      </c>
      <c r="BM227" s="126" t="str">
        <f t="shared" si="315"/>
        <v/>
      </c>
      <c r="BN227" s="126" t="str">
        <f t="shared" si="315"/>
        <v/>
      </c>
      <c r="BO227" s="126" t="str">
        <f t="shared" si="315"/>
        <v/>
      </c>
      <c r="BP227" s="126" t="str">
        <f t="shared" si="315"/>
        <v/>
      </c>
      <c r="BQ227" s="126" t="str">
        <f t="shared" si="315"/>
        <v/>
      </c>
      <c r="BR227" s="126" t="str">
        <f t="shared" si="315"/>
        <v/>
      </c>
      <c r="BS227" s="126" t="str">
        <f t="shared" si="315"/>
        <v/>
      </c>
      <c r="BT227" s="126" t="str">
        <f t="shared" si="315"/>
        <v/>
      </c>
      <c r="BU227" s="126" t="str">
        <f t="shared" si="315"/>
        <v/>
      </c>
      <c r="BV227" s="194"/>
      <c r="BW227" s="194"/>
      <c r="BX227" s="194"/>
      <c r="BZ227" s="116" t="s">
        <v>268</v>
      </c>
      <c r="CA227" s="118" t="s">
        <v>98</v>
      </c>
      <c r="CB227" s="113">
        <f t="shared" si="306"/>
        <v>22</v>
      </c>
      <c r="CC227" s="116">
        <f t="shared" ca="1" si="299"/>
        <v>0</v>
      </c>
      <c r="CD227" s="117">
        <f t="shared" ca="1" si="307"/>
        <v>0</v>
      </c>
      <c r="CE227" s="117">
        <f t="shared" ca="1" si="307"/>
        <v>0</v>
      </c>
      <c r="CF227" s="117">
        <f t="shared" ca="1" si="307"/>
        <v>0</v>
      </c>
      <c r="CG227" s="117">
        <f t="shared" ca="1" si="307"/>
        <v>0</v>
      </c>
      <c r="CH227" s="117">
        <f t="shared" ca="1" si="301"/>
        <v>0</v>
      </c>
      <c r="CI227" s="117">
        <f t="shared" ca="1" si="302"/>
        <v>0</v>
      </c>
      <c r="CJ227" s="127" cm="1">
        <f t="array" aca="1" ref="CJ227" ca="1">IFERROR(AVERAGE(IF(CD227:CG227&gt;1,CD227:CG227)),0)</f>
        <v>0</v>
      </c>
      <c r="CK227" s="127">
        <f ca="1">CJ227+(COUNTIFS($CJ$206:$CJ227,CJ227)-1)*0.00001</f>
        <v>1.0000000000000001E-5</v>
      </c>
      <c r="CL227" s="127">
        <f t="shared" ca="1" si="308"/>
        <v>3.8000000000000002E-4</v>
      </c>
      <c r="CM227" s="140">
        <f t="shared" ca="1" si="309"/>
        <v>0</v>
      </c>
      <c r="CN227" s="120">
        <f t="shared" ca="1" si="310"/>
        <v>0</v>
      </c>
      <c r="CO227" s="113"/>
      <c r="CP227" s="115"/>
      <c r="CQ227" s="115"/>
      <c r="CR227" s="115"/>
      <c r="CT227" s="117">
        <f ca="1">'ANVA-MDS Sin Fung.'!CI227+'ANVA-MDS Con Fung.'!CI227</f>
        <v>0</v>
      </c>
    </row>
    <row r="228" spans="1:100" ht="12.75" customHeight="1" x14ac:dyDescent="0.25">
      <c r="A228" s="213">
        <v>4</v>
      </c>
      <c r="B228" s="4"/>
      <c r="K228" s="101">
        <f t="shared" si="311"/>
        <v>23</v>
      </c>
      <c r="L228" s="125">
        <f t="shared" ca="1" si="303"/>
        <v>0</v>
      </c>
      <c r="M228" s="126">
        <f t="shared" ca="1" si="304"/>
        <v>3.7000000000000005E-4</v>
      </c>
      <c r="N228" s="126" t="str">
        <f t="shared" ca="1" si="316"/>
        <v/>
      </c>
      <c r="O228" s="126" t="str">
        <f t="shared" ca="1" si="316"/>
        <v/>
      </c>
      <c r="P228" s="126" t="str">
        <f t="shared" ca="1" si="316"/>
        <v/>
      </c>
      <c r="Q228" s="126" t="str">
        <f t="shared" ca="1" si="316"/>
        <v/>
      </c>
      <c r="R228" s="126" t="str">
        <f t="shared" ca="1" si="316"/>
        <v/>
      </c>
      <c r="S228" s="126" t="str">
        <f t="shared" ca="1" si="316"/>
        <v/>
      </c>
      <c r="T228" s="126" t="str">
        <f t="shared" ca="1" si="316"/>
        <v/>
      </c>
      <c r="U228" s="126" t="str">
        <f t="shared" ca="1" si="316"/>
        <v/>
      </c>
      <c r="V228" s="126" t="str">
        <f t="shared" ca="1" si="316"/>
        <v/>
      </c>
      <c r="W228" s="126" t="str">
        <f t="shared" ca="1" si="316"/>
        <v/>
      </c>
      <c r="X228" s="126" t="str">
        <f t="shared" ca="1" si="316"/>
        <v/>
      </c>
      <c r="Y228" s="126" t="str">
        <f t="shared" ca="1" si="316"/>
        <v/>
      </c>
      <c r="Z228" s="126" t="str">
        <f t="shared" ca="1" si="316"/>
        <v/>
      </c>
      <c r="AA228" s="126" t="str">
        <f t="shared" ca="1" si="316"/>
        <v/>
      </c>
      <c r="AB228" s="126" t="str">
        <f t="shared" ca="1" si="316"/>
        <v/>
      </c>
      <c r="AC228" s="126" t="str">
        <f t="shared" ca="1" si="316"/>
        <v/>
      </c>
      <c r="AD228" s="126" t="str">
        <f t="shared" ca="1" si="313"/>
        <v/>
      </c>
      <c r="AE228" s="126" t="str">
        <f t="shared" ca="1" si="313"/>
        <v/>
      </c>
      <c r="AF228" s="126" t="str">
        <f t="shared" ca="1" si="313"/>
        <v/>
      </c>
      <c r="AG228" s="126" t="str">
        <f t="shared" ca="1" si="313"/>
        <v/>
      </c>
      <c r="AH228" s="126" t="str">
        <f t="shared" ca="1" si="313"/>
        <v/>
      </c>
      <c r="AI228" s="126" t="str">
        <f t="shared" ca="1" si="313"/>
        <v/>
      </c>
      <c r="AJ228" s="126" t="str">
        <f t="shared" ca="1" si="313"/>
        <v/>
      </c>
      <c r="AK228" s="126" t="str">
        <f t="shared" si="313"/>
        <v/>
      </c>
      <c r="AL228" s="126" t="str">
        <f t="shared" si="313"/>
        <v/>
      </c>
      <c r="AM228" s="126" t="str">
        <f t="shared" si="313"/>
        <v/>
      </c>
      <c r="AN228" s="126" t="str">
        <f t="shared" si="313"/>
        <v/>
      </c>
      <c r="AO228" s="126" t="str">
        <f t="shared" si="313"/>
        <v/>
      </c>
      <c r="AP228" s="126" t="str">
        <f t="shared" si="313"/>
        <v/>
      </c>
      <c r="AQ228" s="126" t="str">
        <f t="shared" si="313"/>
        <v/>
      </c>
      <c r="AR228" s="126" t="str">
        <f t="shared" si="313"/>
        <v/>
      </c>
      <c r="AS228" s="126" t="str">
        <f t="shared" si="313"/>
        <v/>
      </c>
      <c r="AT228" s="126" t="str">
        <f t="shared" si="314"/>
        <v/>
      </c>
      <c r="AU228" s="126" t="str">
        <f t="shared" si="314"/>
        <v/>
      </c>
      <c r="AV228" s="126" t="str">
        <f t="shared" si="314"/>
        <v/>
      </c>
      <c r="AW228" s="126" t="str">
        <f t="shared" si="314"/>
        <v/>
      </c>
      <c r="AX228" s="126" t="str">
        <f t="shared" si="314"/>
        <v/>
      </c>
      <c r="AY228" s="126" t="str">
        <f t="shared" si="314"/>
        <v/>
      </c>
      <c r="AZ228" s="126" t="str">
        <f t="shared" si="314"/>
        <v/>
      </c>
      <c r="BA228" s="126" t="str">
        <f t="shared" si="314"/>
        <v/>
      </c>
      <c r="BB228" s="126" t="str">
        <f t="shared" si="314"/>
        <v/>
      </c>
      <c r="BC228" s="126" t="str">
        <f t="shared" si="314"/>
        <v/>
      </c>
      <c r="BD228" s="126" t="str">
        <f t="shared" si="314"/>
        <v/>
      </c>
      <c r="BE228" s="126" t="str">
        <f t="shared" si="314"/>
        <v/>
      </c>
      <c r="BF228" s="126" t="str">
        <f t="shared" si="314"/>
        <v/>
      </c>
      <c r="BG228" s="126" t="str">
        <f t="shared" si="314"/>
        <v/>
      </c>
      <c r="BH228" s="126" t="str">
        <f t="shared" si="314"/>
        <v/>
      </c>
      <c r="BI228" s="126" t="str">
        <f t="shared" si="314"/>
        <v/>
      </c>
      <c r="BJ228" s="126" t="str">
        <f t="shared" si="315"/>
        <v/>
      </c>
      <c r="BK228" s="126" t="str">
        <f t="shared" si="315"/>
        <v/>
      </c>
      <c r="BL228" s="126" t="str">
        <f t="shared" si="315"/>
        <v/>
      </c>
      <c r="BM228" s="126" t="str">
        <f t="shared" si="315"/>
        <v/>
      </c>
      <c r="BN228" s="126" t="str">
        <f t="shared" si="315"/>
        <v/>
      </c>
      <c r="BO228" s="126" t="str">
        <f t="shared" si="315"/>
        <v/>
      </c>
      <c r="BP228" s="126" t="str">
        <f t="shared" si="315"/>
        <v/>
      </c>
      <c r="BQ228" s="126" t="str">
        <f t="shared" si="315"/>
        <v/>
      </c>
      <c r="BR228" s="126" t="str">
        <f t="shared" si="315"/>
        <v/>
      </c>
      <c r="BS228" s="126" t="str">
        <f t="shared" si="315"/>
        <v/>
      </c>
      <c r="BT228" s="126" t="str">
        <f t="shared" si="315"/>
        <v/>
      </c>
      <c r="BU228" s="126" t="str">
        <f t="shared" si="315"/>
        <v/>
      </c>
      <c r="BV228" s="194"/>
      <c r="BW228" s="194"/>
      <c r="BX228" s="194"/>
      <c r="BZ228" s="116" t="s">
        <v>268</v>
      </c>
      <c r="CA228" s="118" t="s">
        <v>98</v>
      </c>
      <c r="CB228" s="113">
        <f t="shared" si="306"/>
        <v>23</v>
      </c>
      <c r="CC228" s="116">
        <f t="shared" ca="1" si="299"/>
        <v>0</v>
      </c>
      <c r="CD228" s="117">
        <f t="shared" ca="1" si="307"/>
        <v>0</v>
      </c>
      <c r="CE228" s="117">
        <f t="shared" ca="1" si="307"/>
        <v>0</v>
      </c>
      <c r="CF228" s="117">
        <f t="shared" ca="1" si="307"/>
        <v>0</v>
      </c>
      <c r="CG228" s="117">
        <f t="shared" ca="1" si="307"/>
        <v>0</v>
      </c>
      <c r="CH228" s="117">
        <f t="shared" ca="1" si="301"/>
        <v>0</v>
      </c>
      <c r="CI228" s="117">
        <f t="shared" ca="1" si="302"/>
        <v>0</v>
      </c>
      <c r="CJ228" s="127" cm="1">
        <f t="array" aca="1" ref="CJ228" ca="1">IFERROR(AVERAGE(IF(CD228:CG228&gt;1,CD228:CG228)),0)</f>
        <v>0</v>
      </c>
      <c r="CK228" s="127">
        <f ca="1">CJ228+(COUNTIFS($CJ$206:$CJ228,CJ228)-1)*0.00001</f>
        <v>2.0000000000000002E-5</v>
      </c>
      <c r="CL228" s="127">
        <f t="shared" ca="1" si="308"/>
        <v>3.7000000000000005E-4</v>
      </c>
      <c r="CM228" s="140">
        <f t="shared" ca="1" si="309"/>
        <v>0</v>
      </c>
      <c r="CN228" s="120">
        <f t="shared" ca="1" si="310"/>
        <v>0</v>
      </c>
      <c r="CO228" s="113"/>
      <c r="CP228" s="115"/>
      <c r="CQ228" s="115"/>
      <c r="CR228" s="115"/>
      <c r="CT228" s="117">
        <f ca="1">'ANVA-MDS Sin Fung.'!CI228+'ANVA-MDS Con Fung.'!CI228</f>
        <v>0</v>
      </c>
    </row>
    <row r="229" spans="1:100" ht="12.75" customHeight="1" x14ac:dyDescent="0.25">
      <c r="A229" s="213">
        <v>4</v>
      </c>
      <c r="B229" s="2" t="s">
        <v>123</v>
      </c>
      <c r="K229" s="101">
        <f t="shared" si="311"/>
        <v>24</v>
      </c>
      <c r="L229" s="125">
        <f t="shared" ca="1" si="303"/>
        <v>0</v>
      </c>
      <c r="M229" s="126">
        <f t="shared" ca="1" si="304"/>
        <v>3.6000000000000002E-4</v>
      </c>
      <c r="N229" s="126" t="str">
        <f t="shared" ca="1" si="316"/>
        <v/>
      </c>
      <c r="O229" s="126" t="str">
        <f t="shared" ca="1" si="316"/>
        <v/>
      </c>
      <c r="P229" s="126" t="str">
        <f t="shared" ca="1" si="316"/>
        <v/>
      </c>
      <c r="Q229" s="126" t="str">
        <f t="shared" ca="1" si="316"/>
        <v/>
      </c>
      <c r="R229" s="126" t="str">
        <f t="shared" ca="1" si="316"/>
        <v/>
      </c>
      <c r="S229" s="126" t="str">
        <f t="shared" ca="1" si="316"/>
        <v/>
      </c>
      <c r="T229" s="126" t="str">
        <f t="shared" ca="1" si="316"/>
        <v/>
      </c>
      <c r="U229" s="126" t="str">
        <f t="shared" ca="1" si="316"/>
        <v/>
      </c>
      <c r="V229" s="126" t="str">
        <f t="shared" ca="1" si="316"/>
        <v/>
      </c>
      <c r="W229" s="126" t="str">
        <f t="shared" ca="1" si="316"/>
        <v/>
      </c>
      <c r="X229" s="126" t="str">
        <f t="shared" ca="1" si="316"/>
        <v/>
      </c>
      <c r="Y229" s="126" t="str">
        <f t="shared" ca="1" si="316"/>
        <v/>
      </c>
      <c r="Z229" s="126" t="str">
        <f t="shared" ca="1" si="316"/>
        <v/>
      </c>
      <c r="AA229" s="126" t="str">
        <f t="shared" ca="1" si="316"/>
        <v/>
      </c>
      <c r="AB229" s="126" t="str">
        <f t="shared" ca="1" si="316"/>
        <v/>
      </c>
      <c r="AC229" s="126" t="str">
        <f t="shared" ca="1" si="316"/>
        <v/>
      </c>
      <c r="AD229" s="126" t="str">
        <f t="shared" ca="1" si="313"/>
        <v/>
      </c>
      <c r="AE229" s="126" t="str">
        <f t="shared" ca="1" si="313"/>
        <v/>
      </c>
      <c r="AF229" s="126" t="str">
        <f t="shared" ca="1" si="313"/>
        <v/>
      </c>
      <c r="AG229" s="126" t="str">
        <f t="shared" ca="1" si="313"/>
        <v/>
      </c>
      <c r="AH229" s="126" t="str">
        <f t="shared" ca="1" si="313"/>
        <v/>
      </c>
      <c r="AI229" s="126" t="str">
        <f t="shared" ca="1" si="313"/>
        <v/>
      </c>
      <c r="AJ229" s="126" t="str">
        <f t="shared" ca="1" si="313"/>
        <v/>
      </c>
      <c r="AK229" s="126" t="str">
        <f t="shared" ca="1" si="313"/>
        <v/>
      </c>
      <c r="AL229" s="126" t="str">
        <f t="shared" si="313"/>
        <v/>
      </c>
      <c r="AM229" s="126" t="str">
        <f t="shared" si="313"/>
        <v/>
      </c>
      <c r="AN229" s="126" t="str">
        <f t="shared" si="313"/>
        <v/>
      </c>
      <c r="AO229" s="126" t="str">
        <f t="shared" si="313"/>
        <v/>
      </c>
      <c r="AP229" s="126" t="str">
        <f t="shared" si="313"/>
        <v/>
      </c>
      <c r="AQ229" s="126" t="str">
        <f t="shared" si="313"/>
        <v/>
      </c>
      <c r="AR229" s="126" t="str">
        <f t="shared" si="313"/>
        <v/>
      </c>
      <c r="AS229" s="126" t="str">
        <f t="shared" si="313"/>
        <v/>
      </c>
      <c r="AT229" s="126" t="str">
        <f t="shared" si="314"/>
        <v/>
      </c>
      <c r="AU229" s="126" t="str">
        <f t="shared" si="314"/>
        <v/>
      </c>
      <c r="AV229" s="126" t="str">
        <f t="shared" si="314"/>
        <v/>
      </c>
      <c r="AW229" s="126" t="str">
        <f t="shared" si="314"/>
        <v/>
      </c>
      <c r="AX229" s="126" t="str">
        <f t="shared" si="314"/>
        <v/>
      </c>
      <c r="AY229" s="126" t="str">
        <f t="shared" si="314"/>
        <v/>
      </c>
      <c r="AZ229" s="126" t="str">
        <f t="shared" si="314"/>
        <v/>
      </c>
      <c r="BA229" s="126" t="str">
        <f t="shared" si="314"/>
        <v/>
      </c>
      <c r="BB229" s="126" t="str">
        <f t="shared" si="314"/>
        <v/>
      </c>
      <c r="BC229" s="126" t="str">
        <f t="shared" si="314"/>
        <v/>
      </c>
      <c r="BD229" s="126" t="str">
        <f t="shared" si="314"/>
        <v/>
      </c>
      <c r="BE229" s="126" t="str">
        <f t="shared" si="314"/>
        <v/>
      </c>
      <c r="BF229" s="126" t="str">
        <f t="shared" si="314"/>
        <v/>
      </c>
      <c r="BG229" s="126" t="str">
        <f t="shared" si="314"/>
        <v/>
      </c>
      <c r="BH229" s="126" t="str">
        <f t="shared" si="314"/>
        <v/>
      </c>
      <c r="BI229" s="126" t="str">
        <f t="shared" si="314"/>
        <v/>
      </c>
      <c r="BJ229" s="126" t="str">
        <f t="shared" si="315"/>
        <v/>
      </c>
      <c r="BK229" s="126" t="str">
        <f t="shared" si="315"/>
        <v/>
      </c>
      <c r="BL229" s="126" t="str">
        <f t="shared" si="315"/>
        <v/>
      </c>
      <c r="BM229" s="126" t="str">
        <f t="shared" si="315"/>
        <v/>
      </c>
      <c r="BN229" s="126" t="str">
        <f t="shared" si="315"/>
        <v/>
      </c>
      <c r="BO229" s="126" t="str">
        <f t="shared" si="315"/>
        <v/>
      </c>
      <c r="BP229" s="126" t="str">
        <f t="shared" si="315"/>
        <v/>
      </c>
      <c r="BQ229" s="126" t="str">
        <f t="shared" si="315"/>
        <v/>
      </c>
      <c r="BR229" s="126" t="str">
        <f t="shared" si="315"/>
        <v/>
      </c>
      <c r="BS229" s="126" t="str">
        <f t="shared" si="315"/>
        <v/>
      </c>
      <c r="BT229" s="126" t="str">
        <f t="shared" si="315"/>
        <v/>
      </c>
      <c r="BU229" s="126" t="str">
        <f t="shared" si="315"/>
        <v/>
      </c>
      <c r="BV229" s="194"/>
      <c r="BW229" s="194"/>
      <c r="BX229" s="194"/>
      <c r="BZ229" s="116" t="s">
        <v>268</v>
      </c>
      <c r="CA229" s="118" t="s">
        <v>98</v>
      </c>
      <c r="CB229" s="113">
        <f t="shared" si="306"/>
        <v>24</v>
      </c>
      <c r="CC229" s="116">
        <f t="shared" ca="1" si="299"/>
        <v>0</v>
      </c>
      <c r="CD229" s="117">
        <f t="shared" ca="1" si="307"/>
        <v>0</v>
      </c>
      <c r="CE229" s="117">
        <f t="shared" ca="1" si="307"/>
        <v>0</v>
      </c>
      <c r="CF229" s="117">
        <f t="shared" ca="1" si="307"/>
        <v>0</v>
      </c>
      <c r="CG229" s="117">
        <f t="shared" ca="1" si="307"/>
        <v>0</v>
      </c>
      <c r="CH229" s="117">
        <f t="shared" ca="1" si="301"/>
        <v>0</v>
      </c>
      <c r="CI229" s="117">
        <f t="shared" ca="1" si="302"/>
        <v>0</v>
      </c>
      <c r="CJ229" s="127" cm="1">
        <f t="array" aca="1" ref="CJ229" ca="1">IFERROR(AVERAGE(IF(CD229:CG229&gt;1,CD229:CG229)),0)</f>
        <v>0</v>
      </c>
      <c r="CK229" s="127">
        <f ca="1">CJ229+(COUNTIFS($CJ$206:$CJ229,CJ229)-1)*0.00001</f>
        <v>3.0000000000000004E-5</v>
      </c>
      <c r="CL229" s="127">
        <f t="shared" ca="1" si="308"/>
        <v>3.6000000000000002E-4</v>
      </c>
      <c r="CM229" s="140">
        <f t="shared" ca="1" si="309"/>
        <v>0</v>
      </c>
      <c r="CN229" s="120">
        <f t="shared" ca="1" si="310"/>
        <v>0</v>
      </c>
      <c r="CO229" s="113"/>
      <c r="CP229" s="115"/>
      <c r="CQ229" s="115"/>
      <c r="CR229" s="115"/>
      <c r="CT229" s="117">
        <f ca="1">'ANVA-MDS Sin Fung.'!CI229+'ANVA-MDS Con Fung.'!CI229</f>
        <v>0</v>
      </c>
      <c r="CU229" s="119"/>
      <c r="CV229" s="115"/>
    </row>
    <row r="230" spans="1:100" ht="12.75" customHeight="1" x14ac:dyDescent="0.25">
      <c r="A230" s="213">
        <v>4</v>
      </c>
      <c r="B230" s="103">
        <f ca="1">'ANVA-MDS Con Fung.'!CQ210</f>
        <v>4182.6510079087357</v>
      </c>
      <c r="K230" s="101">
        <f t="shared" si="311"/>
        <v>25</v>
      </c>
      <c r="L230" s="125">
        <f t="shared" ca="1" si="303"/>
        <v>0</v>
      </c>
      <c r="M230" s="126">
        <f t="shared" ca="1" si="304"/>
        <v>3.5000000000000005E-4</v>
      </c>
      <c r="N230" s="126" t="str">
        <f t="shared" ca="1" si="316"/>
        <v/>
      </c>
      <c r="O230" s="126" t="str">
        <f t="shared" ca="1" si="316"/>
        <v/>
      </c>
      <c r="P230" s="126" t="str">
        <f t="shared" ca="1" si="316"/>
        <v/>
      </c>
      <c r="Q230" s="126" t="str">
        <f t="shared" ca="1" si="316"/>
        <v/>
      </c>
      <c r="R230" s="126" t="str">
        <f t="shared" ca="1" si="316"/>
        <v/>
      </c>
      <c r="S230" s="126" t="str">
        <f t="shared" ca="1" si="316"/>
        <v/>
      </c>
      <c r="T230" s="126" t="str">
        <f t="shared" ca="1" si="316"/>
        <v/>
      </c>
      <c r="U230" s="126" t="str">
        <f t="shared" ca="1" si="316"/>
        <v/>
      </c>
      <c r="V230" s="126" t="str">
        <f t="shared" ca="1" si="316"/>
        <v/>
      </c>
      <c r="W230" s="126" t="str">
        <f t="shared" ca="1" si="316"/>
        <v/>
      </c>
      <c r="X230" s="126" t="str">
        <f t="shared" ca="1" si="316"/>
        <v/>
      </c>
      <c r="Y230" s="126" t="str">
        <f t="shared" ca="1" si="316"/>
        <v/>
      </c>
      <c r="Z230" s="126" t="str">
        <f t="shared" ca="1" si="316"/>
        <v/>
      </c>
      <c r="AA230" s="126" t="str">
        <f t="shared" ca="1" si="316"/>
        <v/>
      </c>
      <c r="AB230" s="126" t="str">
        <f t="shared" ca="1" si="316"/>
        <v/>
      </c>
      <c r="AC230" s="126" t="str">
        <f t="shared" ca="1" si="316"/>
        <v/>
      </c>
      <c r="AD230" s="126" t="str">
        <f t="shared" ca="1" si="313"/>
        <v/>
      </c>
      <c r="AE230" s="126" t="str">
        <f t="shared" ca="1" si="313"/>
        <v/>
      </c>
      <c r="AF230" s="126" t="str">
        <f t="shared" ca="1" si="313"/>
        <v/>
      </c>
      <c r="AG230" s="126" t="str">
        <f t="shared" ca="1" si="313"/>
        <v/>
      </c>
      <c r="AH230" s="126" t="str">
        <f t="shared" ca="1" si="313"/>
        <v/>
      </c>
      <c r="AI230" s="126" t="str">
        <f t="shared" ca="1" si="313"/>
        <v/>
      </c>
      <c r="AJ230" s="126" t="str">
        <f t="shared" ca="1" si="313"/>
        <v/>
      </c>
      <c r="AK230" s="126" t="str">
        <f t="shared" ca="1" si="313"/>
        <v/>
      </c>
      <c r="AL230" s="126" t="str">
        <f t="shared" ca="1" si="313"/>
        <v/>
      </c>
      <c r="AM230" s="126" t="str">
        <f t="shared" si="313"/>
        <v/>
      </c>
      <c r="AN230" s="126" t="str">
        <f t="shared" si="313"/>
        <v/>
      </c>
      <c r="AO230" s="126" t="str">
        <f t="shared" si="313"/>
        <v/>
      </c>
      <c r="AP230" s="126" t="str">
        <f t="shared" si="313"/>
        <v/>
      </c>
      <c r="AQ230" s="126" t="str">
        <f t="shared" si="313"/>
        <v/>
      </c>
      <c r="AR230" s="126" t="str">
        <f t="shared" si="313"/>
        <v/>
      </c>
      <c r="AS230" s="126" t="str">
        <f t="shared" si="313"/>
        <v/>
      </c>
      <c r="AT230" s="126" t="str">
        <f t="shared" si="314"/>
        <v/>
      </c>
      <c r="AU230" s="126" t="str">
        <f t="shared" si="314"/>
        <v/>
      </c>
      <c r="AV230" s="126" t="str">
        <f t="shared" si="314"/>
        <v/>
      </c>
      <c r="AW230" s="126" t="str">
        <f t="shared" si="314"/>
        <v/>
      </c>
      <c r="AX230" s="126" t="str">
        <f t="shared" si="314"/>
        <v/>
      </c>
      <c r="AY230" s="126" t="str">
        <f t="shared" si="314"/>
        <v/>
      </c>
      <c r="AZ230" s="126" t="str">
        <f t="shared" si="314"/>
        <v/>
      </c>
      <c r="BA230" s="126" t="str">
        <f t="shared" si="314"/>
        <v/>
      </c>
      <c r="BB230" s="126" t="str">
        <f t="shared" si="314"/>
        <v/>
      </c>
      <c r="BC230" s="126" t="str">
        <f t="shared" si="314"/>
        <v/>
      </c>
      <c r="BD230" s="126" t="str">
        <f t="shared" si="314"/>
        <v/>
      </c>
      <c r="BE230" s="126" t="str">
        <f t="shared" si="314"/>
        <v/>
      </c>
      <c r="BF230" s="126" t="str">
        <f t="shared" si="314"/>
        <v/>
      </c>
      <c r="BG230" s="126" t="str">
        <f t="shared" si="314"/>
        <v/>
      </c>
      <c r="BH230" s="126" t="str">
        <f t="shared" si="314"/>
        <v/>
      </c>
      <c r="BI230" s="126" t="str">
        <f t="shared" si="314"/>
        <v/>
      </c>
      <c r="BJ230" s="126" t="str">
        <f t="shared" si="315"/>
        <v/>
      </c>
      <c r="BK230" s="126" t="str">
        <f t="shared" si="315"/>
        <v/>
      </c>
      <c r="BL230" s="126" t="str">
        <f t="shared" si="315"/>
        <v/>
      </c>
      <c r="BM230" s="126" t="str">
        <f t="shared" si="315"/>
        <v/>
      </c>
      <c r="BN230" s="126" t="str">
        <f t="shared" si="315"/>
        <v/>
      </c>
      <c r="BO230" s="126" t="str">
        <f t="shared" si="315"/>
        <v/>
      </c>
      <c r="BP230" s="126" t="str">
        <f t="shared" si="315"/>
        <v/>
      </c>
      <c r="BQ230" s="126" t="str">
        <f t="shared" si="315"/>
        <v/>
      </c>
      <c r="BR230" s="126" t="str">
        <f t="shared" si="315"/>
        <v/>
      </c>
      <c r="BS230" s="126" t="str">
        <f t="shared" si="315"/>
        <v/>
      </c>
      <c r="BT230" s="126" t="str">
        <f t="shared" si="315"/>
        <v/>
      </c>
      <c r="BU230" s="126" t="str">
        <f t="shared" si="315"/>
        <v/>
      </c>
      <c r="BV230" s="194"/>
      <c r="BW230" s="194"/>
      <c r="BX230" s="194"/>
      <c r="BZ230" s="116" t="s">
        <v>268</v>
      </c>
      <c r="CA230" s="118" t="s">
        <v>98</v>
      </c>
      <c r="CB230" s="113">
        <f t="shared" si="306"/>
        <v>25</v>
      </c>
      <c r="CC230" s="116">
        <f t="shared" ca="1" si="299"/>
        <v>0</v>
      </c>
      <c r="CD230" s="117">
        <f t="shared" ca="1" si="307"/>
        <v>0</v>
      </c>
      <c r="CE230" s="117">
        <f t="shared" ca="1" si="307"/>
        <v>0</v>
      </c>
      <c r="CF230" s="117">
        <f t="shared" ca="1" si="307"/>
        <v>0</v>
      </c>
      <c r="CG230" s="117">
        <f t="shared" ca="1" si="307"/>
        <v>0</v>
      </c>
      <c r="CH230" s="117">
        <f t="shared" ca="1" si="301"/>
        <v>0</v>
      </c>
      <c r="CI230" s="117">
        <f t="shared" ca="1" si="302"/>
        <v>0</v>
      </c>
      <c r="CJ230" s="127" cm="1">
        <f t="array" aca="1" ref="CJ230" ca="1">IFERROR(AVERAGE(IF(CD230:CG230&gt;1,CD230:CG230)),0)</f>
        <v>0</v>
      </c>
      <c r="CK230" s="127">
        <f ca="1">CJ230+(COUNTIFS($CJ$206:$CJ230,CJ230)-1)*0.00001</f>
        <v>4.0000000000000003E-5</v>
      </c>
      <c r="CL230" s="127">
        <f t="shared" ca="1" si="308"/>
        <v>3.5000000000000005E-4</v>
      </c>
      <c r="CM230" s="140">
        <f t="shared" ca="1" si="309"/>
        <v>0</v>
      </c>
      <c r="CN230" s="120">
        <f t="shared" ca="1" si="310"/>
        <v>0</v>
      </c>
      <c r="CO230" s="113"/>
      <c r="CP230" s="115"/>
      <c r="CQ230" s="115"/>
      <c r="CR230" s="115"/>
      <c r="CT230" s="117">
        <f ca="1">'ANVA-MDS Sin Fung.'!CI230+'ANVA-MDS Con Fung.'!CI230</f>
        <v>0</v>
      </c>
    </row>
    <row r="231" spans="1:100" ht="12.75" customHeight="1" x14ac:dyDescent="0.25">
      <c r="A231" s="213">
        <v>4</v>
      </c>
      <c r="K231" s="101">
        <f t="shared" si="311"/>
        <v>26</v>
      </c>
      <c r="L231" s="125">
        <f t="shared" ca="1" si="303"/>
        <v>0</v>
      </c>
      <c r="M231" s="126">
        <f t="shared" ca="1" si="304"/>
        <v>3.4000000000000002E-4</v>
      </c>
      <c r="N231" s="126" t="str">
        <f t="shared" ca="1" si="316"/>
        <v/>
      </c>
      <c r="O231" s="126" t="str">
        <f t="shared" ca="1" si="316"/>
        <v/>
      </c>
      <c r="P231" s="126" t="str">
        <f t="shared" ca="1" si="316"/>
        <v/>
      </c>
      <c r="Q231" s="126" t="str">
        <f t="shared" ca="1" si="316"/>
        <v/>
      </c>
      <c r="R231" s="126" t="str">
        <f t="shared" ca="1" si="316"/>
        <v/>
      </c>
      <c r="S231" s="126" t="str">
        <f t="shared" ca="1" si="316"/>
        <v/>
      </c>
      <c r="T231" s="126" t="str">
        <f t="shared" ca="1" si="316"/>
        <v/>
      </c>
      <c r="U231" s="126" t="str">
        <f t="shared" ca="1" si="316"/>
        <v/>
      </c>
      <c r="V231" s="126" t="str">
        <f t="shared" ca="1" si="316"/>
        <v/>
      </c>
      <c r="W231" s="126" t="str">
        <f t="shared" ca="1" si="316"/>
        <v/>
      </c>
      <c r="X231" s="126" t="str">
        <f t="shared" ca="1" si="316"/>
        <v/>
      </c>
      <c r="Y231" s="126" t="str">
        <f t="shared" ca="1" si="316"/>
        <v/>
      </c>
      <c r="Z231" s="126" t="str">
        <f t="shared" ca="1" si="316"/>
        <v/>
      </c>
      <c r="AA231" s="126" t="str">
        <f t="shared" ca="1" si="316"/>
        <v/>
      </c>
      <c r="AB231" s="126" t="str">
        <f t="shared" ca="1" si="316"/>
        <v/>
      </c>
      <c r="AC231" s="126" t="str">
        <f t="shared" ca="1" si="316"/>
        <v/>
      </c>
      <c r="AD231" s="126" t="str">
        <f t="shared" ca="1" si="313"/>
        <v/>
      </c>
      <c r="AE231" s="126" t="str">
        <f t="shared" ca="1" si="313"/>
        <v/>
      </c>
      <c r="AF231" s="126" t="str">
        <f t="shared" ca="1" si="313"/>
        <v/>
      </c>
      <c r="AG231" s="126" t="str">
        <f t="shared" ca="1" si="313"/>
        <v/>
      </c>
      <c r="AH231" s="126" t="str">
        <f t="shared" ca="1" si="313"/>
        <v/>
      </c>
      <c r="AI231" s="126" t="str">
        <f t="shared" ca="1" si="313"/>
        <v/>
      </c>
      <c r="AJ231" s="126" t="str">
        <f t="shared" ca="1" si="313"/>
        <v/>
      </c>
      <c r="AK231" s="126" t="str">
        <f t="shared" ca="1" si="313"/>
        <v/>
      </c>
      <c r="AL231" s="126" t="str">
        <f t="shared" ca="1" si="313"/>
        <v/>
      </c>
      <c r="AM231" s="126" t="str">
        <f t="shared" ca="1" si="313"/>
        <v/>
      </c>
      <c r="AN231" s="126" t="str">
        <f t="shared" si="313"/>
        <v/>
      </c>
      <c r="AO231" s="126" t="str">
        <f t="shared" si="313"/>
        <v/>
      </c>
      <c r="AP231" s="126" t="str">
        <f t="shared" si="313"/>
        <v/>
      </c>
      <c r="AQ231" s="126" t="str">
        <f t="shared" si="313"/>
        <v/>
      </c>
      <c r="AR231" s="126" t="str">
        <f t="shared" si="313"/>
        <v/>
      </c>
      <c r="AS231" s="126" t="str">
        <f t="shared" si="313"/>
        <v/>
      </c>
      <c r="AT231" s="126" t="str">
        <f t="shared" si="314"/>
        <v/>
      </c>
      <c r="AU231" s="126" t="str">
        <f t="shared" si="314"/>
        <v/>
      </c>
      <c r="AV231" s="126" t="str">
        <f t="shared" si="314"/>
        <v/>
      </c>
      <c r="AW231" s="126" t="str">
        <f t="shared" si="314"/>
        <v/>
      </c>
      <c r="AX231" s="126" t="str">
        <f t="shared" si="314"/>
        <v/>
      </c>
      <c r="AY231" s="126" t="str">
        <f t="shared" si="314"/>
        <v/>
      </c>
      <c r="AZ231" s="126" t="str">
        <f t="shared" si="314"/>
        <v/>
      </c>
      <c r="BA231" s="126" t="str">
        <f t="shared" si="314"/>
        <v/>
      </c>
      <c r="BB231" s="126" t="str">
        <f t="shared" si="314"/>
        <v/>
      </c>
      <c r="BC231" s="126" t="str">
        <f t="shared" si="314"/>
        <v/>
      </c>
      <c r="BD231" s="126" t="str">
        <f t="shared" si="314"/>
        <v/>
      </c>
      <c r="BE231" s="126" t="str">
        <f t="shared" si="314"/>
        <v/>
      </c>
      <c r="BF231" s="126" t="str">
        <f t="shared" si="314"/>
        <v/>
      </c>
      <c r="BG231" s="126" t="str">
        <f t="shared" si="314"/>
        <v/>
      </c>
      <c r="BH231" s="126" t="str">
        <f t="shared" si="314"/>
        <v/>
      </c>
      <c r="BI231" s="126" t="str">
        <f t="shared" si="314"/>
        <v/>
      </c>
      <c r="BJ231" s="126" t="str">
        <f t="shared" si="315"/>
        <v/>
      </c>
      <c r="BK231" s="126" t="str">
        <f t="shared" si="315"/>
        <v/>
      </c>
      <c r="BL231" s="126" t="str">
        <f t="shared" si="315"/>
        <v/>
      </c>
      <c r="BM231" s="126" t="str">
        <f t="shared" si="315"/>
        <v/>
      </c>
      <c r="BN231" s="126" t="str">
        <f t="shared" si="315"/>
        <v/>
      </c>
      <c r="BO231" s="126" t="str">
        <f t="shared" si="315"/>
        <v/>
      </c>
      <c r="BP231" s="126" t="str">
        <f t="shared" si="315"/>
        <v/>
      </c>
      <c r="BQ231" s="126" t="str">
        <f t="shared" si="315"/>
        <v/>
      </c>
      <c r="BR231" s="126" t="str">
        <f t="shared" si="315"/>
        <v/>
      </c>
      <c r="BS231" s="126" t="str">
        <f t="shared" si="315"/>
        <v/>
      </c>
      <c r="BT231" s="126" t="str">
        <f t="shared" si="315"/>
        <v/>
      </c>
      <c r="BU231" s="126" t="str">
        <f t="shared" si="315"/>
        <v/>
      </c>
      <c r="BV231" s="194"/>
      <c r="BW231" s="194"/>
      <c r="BX231" s="194"/>
      <c r="BZ231" s="116" t="s">
        <v>268</v>
      </c>
      <c r="CA231" s="118" t="s">
        <v>98</v>
      </c>
      <c r="CB231" s="113">
        <f t="shared" si="306"/>
        <v>26</v>
      </c>
      <c r="CC231" s="116">
        <f t="shared" ca="1" si="299"/>
        <v>0</v>
      </c>
      <c r="CD231" s="117">
        <f t="shared" ca="1" si="307"/>
        <v>0</v>
      </c>
      <c r="CE231" s="117">
        <f t="shared" ca="1" si="307"/>
        <v>0</v>
      </c>
      <c r="CF231" s="117">
        <f t="shared" ca="1" si="307"/>
        <v>0</v>
      </c>
      <c r="CG231" s="117">
        <f t="shared" ca="1" si="307"/>
        <v>0</v>
      </c>
      <c r="CH231" s="117">
        <f t="shared" ca="1" si="301"/>
        <v>0</v>
      </c>
      <c r="CI231" s="117">
        <f t="shared" ca="1" si="302"/>
        <v>0</v>
      </c>
      <c r="CJ231" s="127" cm="1">
        <f t="array" aca="1" ref="CJ231" ca="1">IFERROR(AVERAGE(IF(CD231:CG231&gt;1,CD231:CG231)),0)</f>
        <v>0</v>
      </c>
      <c r="CK231" s="127">
        <f ca="1">CJ231+(COUNTIFS($CJ$206:$CJ231,CJ231)-1)*0.00001</f>
        <v>5.0000000000000002E-5</v>
      </c>
      <c r="CL231" s="127">
        <f t="shared" ca="1" si="308"/>
        <v>3.4000000000000002E-4</v>
      </c>
      <c r="CM231" s="140">
        <f t="shared" ca="1" si="309"/>
        <v>0</v>
      </c>
      <c r="CN231" s="120">
        <f t="shared" ca="1" si="310"/>
        <v>0</v>
      </c>
      <c r="CO231" s="113"/>
      <c r="CP231" s="115"/>
      <c r="CQ231" s="115"/>
      <c r="CR231" s="115"/>
      <c r="CT231" s="117">
        <f ca="1">'ANVA-MDS Sin Fung.'!CI231+'ANVA-MDS Con Fung.'!CI231</f>
        <v>0</v>
      </c>
      <c r="CU231" s="115"/>
      <c r="CV231" s="115"/>
    </row>
    <row r="232" spans="1:100" ht="12.75" customHeight="1" x14ac:dyDescent="0.25">
      <c r="A232" s="213">
        <v>4</v>
      </c>
      <c r="K232" s="101">
        <f t="shared" si="311"/>
        <v>27</v>
      </c>
      <c r="L232" s="125">
        <f t="shared" ca="1" si="303"/>
        <v>0</v>
      </c>
      <c r="M232" s="126">
        <f t="shared" ca="1" si="304"/>
        <v>3.3000000000000005E-4</v>
      </c>
      <c r="N232" s="126" t="str">
        <f t="shared" ca="1" si="316"/>
        <v/>
      </c>
      <c r="O232" s="126" t="str">
        <f t="shared" ca="1" si="316"/>
        <v/>
      </c>
      <c r="P232" s="126" t="str">
        <f t="shared" ca="1" si="316"/>
        <v/>
      </c>
      <c r="Q232" s="126" t="str">
        <f t="shared" ca="1" si="316"/>
        <v/>
      </c>
      <c r="R232" s="126" t="str">
        <f t="shared" ca="1" si="316"/>
        <v/>
      </c>
      <c r="S232" s="126" t="str">
        <f t="shared" ca="1" si="316"/>
        <v/>
      </c>
      <c r="T232" s="126" t="str">
        <f t="shared" ca="1" si="316"/>
        <v/>
      </c>
      <c r="U232" s="126" t="str">
        <f t="shared" ca="1" si="316"/>
        <v/>
      </c>
      <c r="V232" s="126" t="str">
        <f t="shared" ca="1" si="316"/>
        <v/>
      </c>
      <c r="W232" s="126" t="str">
        <f t="shared" ca="1" si="316"/>
        <v/>
      </c>
      <c r="X232" s="126" t="str">
        <f t="shared" ca="1" si="316"/>
        <v/>
      </c>
      <c r="Y232" s="126" t="str">
        <f t="shared" ca="1" si="316"/>
        <v/>
      </c>
      <c r="Z232" s="126" t="str">
        <f t="shared" ca="1" si="316"/>
        <v/>
      </c>
      <c r="AA232" s="126" t="str">
        <f t="shared" ca="1" si="316"/>
        <v/>
      </c>
      <c r="AB232" s="126" t="str">
        <f t="shared" ca="1" si="316"/>
        <v/>
      </c>
      <c r="AC232" s="126" t="str">
        <f t="shared" ca="1" si="316"/>
        <v/>
      </c>
      <c r="AD232" s="126" t="str">
        <f t="shared" ca="1" si="313"/>
        <v/>
      </c>
      <c r="AE232" s="126" t="str">
        <f t="shared" ca="1" si="313"/>
        <v/>
      </c>
      <c r="AF232" s="126" t="str">
        <f t="shared" ca="1" si="313"/>
        <v/>
      </c>
      <c r="AG232" s="126" t="str">
        <f t="shared" ca="1" si="313"/>
        <v/>
      </c>
      <c r="AH232" s="126" t="str">
        <f t="shared" ca="1" si="313"/>
        <v/>
      </c>
      <c r="AI232" s="126" t="str">
        <f t="shared" ca="1" si="313"/>
        <v/>
      </c>
      <c r="AJ232" s="126" t="str">
        <f t="shared" ca="1" si="313"/>
        <v/>
      </c>
      <c r="AK232" s="126" t="str">
        <f t="shared" ca="1" si="313"/>
        <v/>
      </c>
      <c r="AL232" s="126" t="str">
        <f t="shared" ca="1" si="313"/>
        <v/>
      </c>
      <c r="AM232" s="126" t="str">
        <f t="shared" ca="1" si="313"/>
        <v/>
      </c>
      <c r="AN232" s="126" t="str">
        <f t="shared" ca="1" si="313"/>
        <v/>
      </c>
      <c r="AO232" s="126" t="str">
        <f t="shared" si="313"/>
        <v/>
      </c>
      <c r="AP232" s="126" t="str">
        <f t="shared" si="313"/>
        <v/>
      </c>
      <c r="AQ232" s="126" t="str">
        <f t="shared" si="313"/>
        <v/>
      </c>
      <c r="AR232" s="126" t="str">
        <f t="shared" si="313"/>
        <v/>
      </c>
      <c r="AS232" s="126" t="str">
        <f t="shared" si="313"/>
        <v/>
      </c>
      <c r="AT232" s="126" t="str">
        <f t="shared" si="314"/>
        <v/>
      </c>
      <c r="AU232" s="126" t="str">
        <f t="shared" si="314"/>
        <v/>
      </c>
      <c r="AV232" s="126" t="str">
        <f t="shared" si="314"/>
        <v/>
      </c>
      <c r="AW232" s="126" t="str">
        <f t="shared" si="314"/>
        <v/>
      </c>
      <c r="AX232" s="126" t="str">
        <f t="shared" si="314"/>
        <v/>
      </c>
      <c r="AY232" s="126" t="str">
        <f t="shared" si="314"/>
        <v/>
      </c>
      <c r="AZ232" s="126" t="str">
        <f t="shared" si="314"/>
        <v/>
      </c>
      <c r="BA232" s="126" t="str">
        <f t="shared" si="314"/>
        <v/>
      </c>
      <c r="BB232" s="126" t="str">
        <f t="shared" si="314"/>
        <v/>
      </c>
      <c r="BC232" s="126" t="str">
        <f t="shared" si="314"/>
        <v/>
      </c>
      <c r="BD232" s="126" t="str">
        <f t="shared" si="314"/>
        <v/>
      </c>
      <c r="BE232" s="126" t="str">
        <f t="shared" si="314"/>
        <v/>
      </c>
      <c r="BF232" s="126" t="str">
        <f t="shared" si="314"/>
        <v/>
      </c>
      <c r="BG232" s="126" t="str">
        <f t="shared" si="314"/>
        <v/>
      </c>
      <c r="BH232" s="126" t="str">
        <f t="shared" si="314"/>
        <v/>
      </c>
      <c r="BI232" s="126" t="str">
        <f t="shared" si="314"/>
        <v/>
      </c>
      <c r="BJ232" s="126" t="str">
        <f t="shared" si="315"/>
        <v/>
      </c>
      <c r="BK232" s="126" t="str">
        <f t="shared" si="315"/>
        <v/>
      </c>
      <c r="BL232" s="126" t="str">
        <f t="shared" si="315"/>
        <v/>
      </c>
      <c r="BM232" s="126" t="str">
        <f t="shared" si="315"/>
        <v/>
      </c>
      <c r="BN232" s="126" t="str">
        <f t="shared" si="315"/>
        <v/>
      </c>
      <c r="BO232" s="126" t="str">
        <f t="shared" si="315"/>
        <v/>
      </c>
      <c r="BP232" s="126" t="str">
        <f t="shared" si="315"/>
        <v/>
      </c>
      <c r="BQ232" s="126" t="str">
        <f t="shared" si="315"/>
        <v/>
      </c>
      <c r="BR232" s="126" t="str">
        <f t="shared" si="315"/>
        <v/>
      </c>
      <c r="BS232" s="126" t="str">
        <f t="shared" si="315"/>
        <v/>
      </c>
      <c r="BT232" s="126" t="str">
        <f t="shared" si="315"/>
        <v/>
      </c>
      <c r="BU232" s="126" t="str">
        <f t="shared" si="315"/>
        <v/>
      </c>
      <c r="BV232" s="194"/>
      <c r="BW232" s="194"/>
      <c r="BX232" s="194"/>
      <c r="BZ232" s="116" t="s">
        <v>268</v>
      </c>
      <c r="CA232" s="118" t="s">
        <v>98</v>
      </c>
      <c r="CB232" s="113">
        <f t="shared" si="306"/>
        <v>27</v>
      </c>
      <c r="CC232" s="116">
        <f t="shared" ca="1" si="299"/>
        <v>0</v>
      </c>
      <c r="CD232" s="117">
        <f t="shared" ca="1" si="307"/>
        <v>0</v>
      </c>
      <c r="CE232" s="117">
        <f t="shared" ca="1" si="307"/>
        <v>0</v>
      </c>
      <c r="CF232" s="117">
        <f t="shared" ca="1" si="307"/>
        <v>0</v>
      </c>
      <c r="CG232" s="117">
        <f t="shared" ca="1" si="307"/>
        <v>0</v>
      </c>
      <c r="CH232" s="117">
        <f t="shared" ca="1" si="301"/>
        <v>0</v>
      </c>
      <c r="CI232" s="117">
        <f t="shared" ca="1" si="302"/>
        <v>0</v>
      </c>
      <c r="CJ232" s="127" cm="1">
        <f t="array" aca="1" ref="CJ232" ca="1">IFERROR(AVERAGE(IF(CD232:CG232&gt;1,CD232:CG232)),0)</f>
        <v>0</v>
      </c>
      <c r="CK232" s="127">
        <f ca="1">CJ232+(COUNTIFS($CJ$206:$CJ232,CJ232)-1)*0.00001</f>
        <v>6.0000000000000008E-5</v>
      </c>
      <c r="CL232" s="127">
        <f t="shared" ca="1" si="308"/>
        <v>3.3000000000000005E-4</v>
      </c>
      <c r="CM232" s="140">
        <f t="shared" ca="1" si="309"/>
        <v>0</v>
      </c>
      <c r="CN232" s="120">
        <f t="shared" ca="1" si="310"/>
        <v>0</v>
      </c>
      <c r="CO232" s="113"/>
      <c r="CP232" s="115"/>
      <c r="CQ232" s="115"/>
      <c r="CR232" s="115"/>
      <c r="CT232" s="117">
        <f ca="1">'ANVA-MDS Sin Fung.'!CI232+'ANVA-MDS Con Fung.'!CI232</f>
        <v>0</v>
      </c>
      <c r="CU232" s="115"/>
      <c r="CV232" s="115"/>
    </row>
    <row r="233" spans="1:100" ht="12.75" customHeight="1" x14ac:dyDescent="0.25">
      <c r="A233" s="213">
        <v>4</v>
      </c>
      <c r="K233" s="101">
        <f t="shared" si="311"/>
        <v>28</v>
      </c>
      <c r="L233" s="125">
        <f t="shared" ca="1" si="303"/>
        <v>0</v>
      </c>
      <c r="M233" s="126">
        <f t="shared" ca="1" si="304"/>
        <v>3.2000000000000003E-4</v>
      </c>
      <c r="N233" s="126" t="str">
        <f t="shared" ca="1" si="316"/>
        <v/>
      </c>
      <c r="O233" s="126" t="str">
        <f t="shared" ca="1" si="316"/>
        <v/>
      </c>
      <c r="P233" s="126" t="str">
        <f t="shared" ca="1" si="316"/>
        <v/>
      </c>
      <c r="Q233" s="126" t="str">
        <f t="shared" ca="1" si="316"/>
        <v/>
      </c>
      <c r="R233" s="126" t="str">
        <f t="shared" ca="1" si="316"/>
        <v/>
      </c>
      <c r="S233" s="126" t="str">
        <f t="shared" ca="1" si="316"/>
        <v/>
      </c>
      <c r="T233" s="126" t="str">
        <f t="shared" ca="1" si="316"/>
        <v/>
      </c>
      <c r="U233" s="126" t="str">
        <f t="shared" ca="1" si="316"/>
        <v/>
      </c>
      <c r="V233" s="126" t="str">
        <f t="shared" ca="1" si="316"/>
        <v/>
      </c>
      <c r="W233" s="126" t="str">
        <f t="shared" ca="1" si="316"/>
        <v/>
      </c>
      <c r="X233" s="126" t="str">
        <f t="shared" ca="1" si="316"/>
        <v/>
      </c>
      <c r="Y233" s="126" t="str">
        <f t="shared" ca="1" si="316"/>
        <v/>
      </c>
      <c r="Z233" s="126" t="str">
        <f t="shared" ca="1" si="316"/>
        <v/>
      </c>
      <c r="AA233" s="126" t="str">
        <f t="shared" ca="1" si="316"/>
        <v/>
      </c>
      <c r="AB233" s="126" t="str">
        <f t="shared" ca="1" si="316"/>
        <v/>
      </c>
      <c r="AC233" s="126" t="str">
        <f t="shared" ca="1" si="316"/>
        <v/>
      </c>
      <c r="AD233" s="126" t="str">
        <f t="shared" ca="1" si="313"/>
        <v/>
      </c>
      <c r="AE233" s="126" t="str">
        <f t="shared" ca="1" si="313"/>
        <v/>
      </c>
      <c r="AF233" s="126" t="str">
        <f t="shared" ca="1" si="313"/>
        <v/>
      </c>
      <c r="AG233" s="126" t="str">
        <f t="shared" ca="1" si="313"/>
        <v/>
      </c>
      <c r="AH233" s="126" t="str">
        <f t="shared" ca="1" si="313"/>
        <v/>
      </c>
      <c r="AI233" s="126" t="str">
        <f t="shared" ca="1" si="313"/>
        <v/>
      </c>
      <c r="AJ233" s="126" t="str">
        <f t="shared" ca="1" si="313"/>
        <v/>
      </c>
      <c r="AK233" s="126" t="str">
        <f t="shared" ca="1" si="313"/>
        <v/>
      </c>
      <c r="AL233" s="126" t="str">
        <f t="shared" ca="1" si="313"/>
        <v/>
      </c>
      <c r="AM233" s="126" t="str">
        <f t="shared" ca="1" si="313"/>
        <v/>
      </c>
      <c r="AN233" s="126" t="str">
        <f t="shared" ca="1" si="313"/>
        <v/>
      </c>
      <c r="AO233" s="126" t="str">
        <f t="shared" ca="1" si="313"/>
        <v/>
      </c>
      <c r="AP233" s="126" t="str">
        <f t="shared" si="313"/>
        <v/>
      </c>
      <c r="AQ233" s="126" t="str">
        <f t="shared" si="313"/>
        <v/>
      </c>
      <c r="AR233" s="126" t="str">
        <f t="shared" si="313"/>
        <v/>
      </c>
      <c r="AS233" s="126" t="str">
        <f t="shared" si="313"/>
        <v/>
      </c>
      <c r="AT233" s="126" t="str">
        <f t="shared" si="314"/>
        <v/>
      </c>
      <c r="AU233" s="126" t="str">
        <f t="shared" si="314"/>
        <v/>
      </c>
      <c r="AV233" s="126" t="str">
        <f t="shared" si="314"/>
        <v/>
      </c>
      <c r="AW233" s="126" t="str">
        <f t="shared" si="314"/>
        <v/>
      </c>
      <c r="AX233" s="126" t="str">
        <f t="shared" si="314"/>
        <v/>
      </c>
      <c r="AY233" s="126" t="str">
        <f t="shared" si="314"/>
        <v/>
      </c>
      <c r="AZ233" s="126" t="str">
        <f t="shared" si="314"/>
        <v/>
      </c>
      <c r="BA233" s="126" t="str">
        <f t="shared" si="314"/>
        <v/>
      </c>
      <c r="BB233" s="126" t="str">
        <f t="shared" si="314"/>
        <v/>
      </c>
      <c r="BC233" s="126" t="str">
        <f t="shared" si="314"/>
        <v/>
      </c>
      <c r="BD233" s="126" t="str">
        <f t="shared" si="314"/>
        <v/>
      </c>
      <c r="BE233" s="126" t="str">
        <f t="shared" si="314"/>
        <v/>
      </c>
      <c r="BF233" s="126" t="str">
        <f t="shared" si="314"/>
        <v/>
      </c>
      <c r="BG233" s="126" t="str">
        <f t="shared" si="314"/>
        <v/>
      </c>
      <c r="BH233" s="126" t="str">
        <f t="shared" si="314"/>
        <v/>
      </c>
      <c r="BI233" s="126" t="str">
        <f t="shared" si="314"/>
        <v/>
      </c>
      <c r="BJ233" s="126" t="str">
        <f t="shared" si="315"/>
        <v/>
      </c>
      <c r="BK233" s="126" t="str">
        <f t="shared" si="315"/>
        <v/>
      </c>
      <c r="BL233" s="126" t="str">
        <f t="shared" si="315"/>
        <v/>
      </c>
      <c r="BM233" s="126" t="str">
        <f t="shared" si="315"/>
        <v/>
      </c>
      <c r="BN233" s="126" t="str">
        <f t="shared" si="315"/>
        <v/>
      </c>
      <c r="BO233" s="126" t="str">
        <f t="shared" si="315"/>
        <v/>
      </c>
      <c r="BP233" s="126" t="str">
        <f t="shared" si="315"/>
        <v/>
      </c>
      <c r="BQ233" s="126" t="str">
        <f t="shared" si="315"/>
        <v/>
      </c>
      <c r="BR233" s="126" t="str">
        <f t="shared" si="315"/>
        <v/>
      </c>
      <c r="BS233" s="126" t="str">
        <f t="shared" si="315"/>
        <v/>
      </c>
      <c r="BT233" s="126" t="str">
        <f t="shared" si="315"/>
        <v/>
      </c>
      <c r="BU233" s="126" t="str">
        <f t="shared" si="315"/>
        <v/>
      </c>
      <c r="BV233" s="194"/>
      <c r="BW233" s="194"/>
      <c r="BX233" s="194"/>
      <c r="BZ233" s="116" t="s">
        <v>268</v>
      </c>
      <c r="CA233" s="118" t="s">
        <v>98</v>
      </c>
      <c r="CB233" s="113">
        <f t="shared" si="306"/>
        <v>28</v>
      </c>
      <c r="CC233" s="116">
        <f t="shared" ca="1" si="299"/>
        <v>0</v>
      </c>
      <c r="CD233" s="117">
        <f t="shared" ca="1" si="307"/>
        <v>0</v>
      </c>
      <c r="CE233" s="117">
        <f t="shared" ca="1" si="307"/>
        <v>0</v>
      </c>
      <c r="CF233" s="117">
        <f t="shared" ca="1" si="307"/>
        <v>0</v>
      </c>
      <c r="CG233" s="117">
        <f t="shared" ca="1" si="307"/>
        <v>0</v>
      </c>
      <c r="CH233" s="117">
        <f t="shared" ca="1" si="301"/>
        <v>0</v>
      </c>
      <c r="CI233" s="117">
        <f t="shared" ca="1" si="302"/>
        <v>0</v>
      </c>
      <c r="CJ233" s="127" cm="1">
        <f t="array" aca="1" ref="CJ233" ca="1">IFERROR(AVERAGE(IF(CD233:CG233&gt;1,CD233:CG233)),0)</f>
        <v>0</v>
      </c>
      <c r="CK233" s="127">
        <f ca="1">CJ233+(COUNTIFS($CJ$206:$CJ233,CJ233)-1)*0.00001</f>
        <v>7.0000000000000007E-5</v>
      </c>
      <c r="CL233" s="127">
        <f t="shared" ca="1" si="308"/>
        <v>3.2000000000000003E-4</v>
      </c>
      <c r="CM233" s="140">
        <f t="shared" ca="1" si="309"/>
        <v>0</v>
      </c>
      <c r="CN233" s="120">
        <f t="shared" ca="1" si="310"/>
        <v>0</v>
      </c>
      <c r="CO233" s="113"/>
      <c r="CP233" s="113"/>
      <c r="CQ233" s="113"/>
      <c r="CR233" s="115"/>
      <c r="CT233" s="117">
        <f ca="1">'ANVA-MDS Sin Fung.'!CI233+'ANVA-MDS Con Fung.'!CI233</f>
        <v>0</v>
      </c>
      <c r="CU233" s="115"/>
      <c r="CV233" s="115"/>
    </row>
    <row r="234" spans="1:100" ht="12.75" customHeight="1" x14ac:dyDescent="0.25">
      <c r="A234" s="213">
        <v>4</v>
      </c>
      <c r="K234" s="101">
        <f t="shared" si="311"/>
        <v>29</v>
      </c>
      <c r="L234" s="125">
        <f t="shared" ca="1" si="303"/>
        <v>0</v>
      </c>
      <c r="M234" s="126">
        <f t="shared" ca="1" si="304"/>
        <v>3.1E-4</v>
      </c>
      <c r="N234" s="126" t="str">
        <f t="shared" ca="1" si="316"/>
        <v/>
      </c>
      <c r="O234" s="126" t="str">
        <f t="shared" ca="1" si="316"/>
        <v/>
      </c>
      <c r="P234" s="126" t="str">
        <f t="shared" ca="1" si="316"/>
        <v/>
      </c>
      <c r="Q234" s="126" t="str">
        <f t="shared" ca="1" si="316"/>
        <v/>
      </c>
      <c r="R234" s="126" t="str">
        <f t="shared" ca="1" si="316"/>
        <v/>
      </c>
      <c r="S234" s="126" t="str">
        <f t="shared" ca="1" si="316"/>
        <v/>
      </c>
      <c r="T234" s="126" t="str">
        <f t="shared" ca="1" si="316"/>
        <v/>
      </c>
      <c r="U234" s="126" t="str">
        <f t="shared" ca="1" si="316"/>
        <v/>
      </c>
      <c r="V234" s="126" t="str">
        <f t="shared" ca="1" si="316"/>
        <v/>
      </c>
      <c r="W234" s="126" t="str">
        <f t="shared" ca="1" si="316"/>
        <v/>
      </c>
      <c r="X234" s="126" t="str">
        <f t="shared" ca="1" si="316"/>
        <v/>
      </c>
      <c r="Y234" s="126" t="str">
        <f t="shared" ca="1" si="316"/>
        <v/>
      </c>
      <c r="Z234" s="126" t="str">
        <f t="shared" ca="1" si="316"/>
        <v/>
      </c>
      <c r="AA234" s="126" t="str">
        <f t="shared" ca="1" si="316"/>
        <v/>
      </c>
      <c r="AB234" s="126" t="str">
        <f t="shared" ca="1" si="316"/>
        <v/>
      </c>
      <c r="AC234" s="126" t="str">
        <f t="shared" ca="1" si="316"/>
        <v/>
      </c>
      <c r="AD234" s="126" t="str">
        <f t="shared" ca="1" si="313"/>
        <v/>
      </c>
      <c r="AE234" s="126" t="str">
        <f t="shared" ca="1" si="313"/>
        <v/>
      </c>
      <c r="AF234" s="126" t="str">
        <f t="shared" ca="1" si="313"/>
        <v/>
      </c>
      <c r="AG234" s="126" t="str">
        <f t="shared" ca="1" si="313"/>
        <v/>
      </c>
      <c r="AH234" s="126" t="str">
        <f t="shared" ca="1" si="313"/>
        <v/>
      </c>
      <c r="AI234" s="126" t="str">
        <f t="shared" ca="1" si="313"/>
        <v/>
      </c>
      <c r="AJ234" s="126" t="str">
        <f t="shared" ca="1" si="313"/>
        <v/>
      </c>
      <c r="AK234" s="126" t="str">
        <f t="shared" ca="1" si="313"/>
        <v/>
      </c>
      <c r="AL234" s="126" t="str">
        <f t="shared" ca="1" si="313"/>
        <v/>
      </c>
      <c r="AM234" s="126" t="str">
        <f t="shared" ca="1" si="313"/>
        <v/>
      </c>
      <c r="AN234" s="126" t="str">
        <f t="shared" ca="1" si="313"/>
        <v/>
      </c>
      <c r="AO234" s="126" t="str">
        <f t="shared" ca="1" si="313"/>
        <v/>
      </c>
      <c r="AP234" s="126" t="str">
        <f t="shared" ca="1" si="313"/>
        <v/>
      </c>
      <c r="AQ234" s="126" t="str">
        <f t="shared" si="313"/>
        <v/>
      </c>
      <c r="AR234" s="126" t="str">
        <f t="shared" si="313"/>
        <v/>
      </c>
      <c r="AS234" s="126" t="str">
        <f t="shared" si="313"/>
        <v/>
      </c>
      <c r="AT234" s="126" t="str">
        <f t="shared" si="314"/>
        <v/>
      </c>
      <c r="AU234" s="126" t="str">
        <f t="shared" si="314"/>
        <v/>
      </c>
      <c r="AV234" s="126" t="str">
        <f t="shared" si="314"/>
        <v/>
      </c>
      <c r="AW234" s="126" t="str">
        <f t="shared" si="314"/>
        <v/>
      </c>
      <c r="AX234" s="126" t="str">
        <f t="shared" si="314"/>
        <v/>
      </c>
      <c r="AY234" s="126" t="str">
        <f t="shared" si="314"/>
        <v/>
      </c>
      <c r="AZ234" s="126" t="str">
        <f t="shared" si="314"/>
        <v/>
      </c>
      <c r="BA234" s="126" t="str">
        <f t="shared" si="314"/>
        <v/>
      </c>
      <c r="BB234" s="126" t="str">
        <f t="shared" si="314"/>
        <v/>
      </c>
      <c r="BC234" s="126" t="str">
        <f t="shared" si="314"/>
        <v/>
      </c>
      <c r="BD234" s="126" t="str">
        <f t="shared" si="314"/>
        <v/>
      </c>
      <c r="BE234" s="126" t="str">
        <f t="shared" si="314"/>
        <v/>
      </c>
      <c r="BF234" s="126" t="str">
        <f t="shared" si="314"/>
        <v/>
      </c>
      <c r="BG234" s="126" t="str">
        <f t="shared" si="314"/>
        <v/>
      </c>
      <c r="BH234" s="126" t="str">
        <f t="shared" si="314"/>
        <v/>
      </c>
      <c r="BI234" s="126" t="str">
        <f t="shared" si="314"/>
        <v/>
      </c>
      <c r="BJ234" s="126" t="str">
        <f t="shared" si="315"/>
        <v/>
      </c>
      <c r="BK234" s="126" t="str">
        <f t="shared" si="315"/>
        <v/>
      </c>
      <c r="BL234" s="126" t="str">
        <f t="shared" si="315"/>
        <v/>
      </c>
      <c r="BM234" s="126" t="str">
        <f t="shared" si="315"/>
        <v/>
      </c>
      <c r="BN234" s="126" t="str">
        <f t="shared" si="315"/>
        <v/>
      </c>
      <c r="BO234" s="126" t="str">
        <f t="shared" si="315"/>
        <v/>
      </c>
      <c r="BP234" s="126" t="str">
        <f t="shared" si="315"/>
        <v/>
      </c>
      <c r="BQ234" s="126" t="str">
        <f t="shared" si="315"/>
        <v/>
      </c>
      <c r="BR234" s="126" t="str">
        <f t="shared" si="315"/>
        <v/>
      </c>
      <c r="BS234" s="126" t="str">
        <f t="shared" si="315"/>
        <v/>
      </c>
      <c r="BT234" s="126" t="str">
        <f t="shared" si="315"/>
        <v/>
      </c>
      <c r="BU234" s="126" t="str">
        <f t="shared" si="315"/>
        <v/>
      </c>
      <c r="BV234" s="194"/>
      <c r="BW234" s="194"/>
      <c r="BX234" s="194"/>
      <c r="BZ234" s="116" t="s">
        <v>268</v>
      </c>
      <c r="CA234" s="118" t="s">
        <v>98</v>
      </c>
      <c r="CB234" s="113">
        <f t="shared" si="306"/>
        <v>29</v>
      </c>
      <c r="CC234" s="116">
        <f t="shared" ca="1" si="299"/>
        <v>0</v>
      </c>
      <c r="CD234" s="117">
        <f t="shared" ca="1" si="307"/>
        <v>0</v>
      </c>
      <c r="CE234" s="117">
        <f t="shared" ca="1" si="307"/>
        <v>0</v>
      </c>
      <c r="CF234" s="117">
        <f t="shared" ca="1" si="307"/>
        <v>0</v>
      </c>
      <c r="CG234" s="117">
        <f t="shared" ca="1" si="307"/>
        <v>0</v>
      </c>
      <c r="CH234" s="117">
        <f t="shared" ca="1" si="301"/>
        <v>0</v>
      </c>
      <c r="CI234" s="117">
        <f t="shared" ca="1" si="302"/>
        <v>0</v>
      </c>
      <c r="CJ234" s="127" cm="1">
        <f t="array" aca="1" ref="CJ234" ca="1">IFERROR(AVERAGE(IF(CD234:CG234&gt;1,CD234:CG234)),0)</f>
        <v>0</v>
      </c>
      <c r="CK234" s="127">
        <f ca="1">CJ234+(COUNTIFS($CJ$206:$CJ234,CJ234)-1)*0.00001</f>
        <v>8.0000000000000007E-5</v>
      </c>
      <c r="CL234" s="127">
        <f t="shared" ca="1" si="308"/>
        <v>3.1E-4</v>
      </c>
      <c r="CM234" s="140">
        <f t="shared" ca="1" si="309"/>
        <v>0</v>
      </c>
      <c r="CN234" s="120">
        <f t="shared" ca="1" si="310"/>
        <v>0</v>
      </c>
      <c r="CO234" s="113"/>
      <c r="CP234" s="113"/>
      <c r="CQ234" s="113"/>
      <c r="CR234" s="115"/>
      <c r="CT234" s="117">
        <f ca="1">'ANVA-MDS Sin Fung.'!CI234+'ANVA-MDS Con Fung.'!CI234</f>
        <v>0</v>
      </c>
      <c r="CU234" s="115"/>
      <c r="CV234" s="115"/>
    </row>
    <row r="235" spans="1:100" ht="12.75" customHeight="1" x14ac:dyDescent="0.25">
      <c r="A235" s="213">
        <v>4</v>
      </c>
      <c r="K235" s="101">
        <f t="shared" si="311"/>
        <v>30</v>
      </c>
      <c r="L235" s="125">
        <f t="shared" ca="1" si="303"/>
        <v>0</v>
      </c>
      <c r="M235" s="126">
        <f t="shared" ca="1" si="304"/>
        <v>3.0000000000000003E-4</v>
      </c>
      <c r="N235" s="126" t="str">
        <f t="shared" ca="1" si="316"/>
        <v/>
      </c>
      <c r="O235" s="126" t="str">
        <f t="shared" ca="1" si="316"/>
        <v/>
      </c>
      <c r="P235" s="126" t="str">
        <f t="shared" ca="1" si="316"/>
        <v/>
      </c>
      <c r="Q235" s="126" t="str">
        <f t="shared" ca="1" si="316"/>
        <v/>
      </c>
      <c r="R235" s="126" t="str">
        <f t="shared" ca="1" si="316"/>
        <v/>
      </c>
      <c r="S235" s="126" t="str">
        <f t="shared" ca="1" si="316"/>
        <v/>
      </c>
      <c r="T235" s="126" t="str">
        <f t="shared" ca="1" si="316"/>
        <v/>
      </c>
      <c r="U235" s="126" t="str">
        <f t="shared" ca="1" si="316"/>
        <v/>
      </c>
      <c r="V235" s="126" t="str">
        <f t="shared" ca="1" si="316"/>
        <v/>
      </c>
      <c r="W235" s="126" t="str">
        <f t="shared" ca="1" si="316"/>
        <v/>
      </c>
      <c r="X235" s="126" t="str">
        <f t="shared" ca="1" si="316"/>
        <v/>
      </c>
      <c r="Y235" s="126" t="str">
        <f t="shared" ca="1" si="316"/>
        <v/>
      </c>
      <c r="Z235" s="126" t="str">
        <f t="shared" ca="1" si="316"/>
        <v/>
      </c>
      <c r="AA235" s="126" t="str">
        <f t="shared" ca="1" si="316"/>
        <v/>
      </c>
      <c r="AB235" s="126" t="str">
        <f t="shared" ca="1" si="316"/>
        <v/>
      </c>
      <c r="AC235" s="126" t="str">
        <f t="shared" ca="1" si="316"/>
        <v/>
      </c>
      <c r="AD235" s="126" t="str">
        <f t="shared" ca="1" si="313"/>
        <v/>
      </c>
      <c r="AE235" s="126" t="str">
        <f t="shared" ca="1" si="313"/>
        <v/>
      </c>
      <c r="AF235" s="126" t="str">
        <f t="shared" ca="1" si="313"/>
        <v/>
      </c>
      <c r="AG235" s="126" t="str">
        <f t="shared" ca="1" si="313"/>
        <v/>
      </c>
      <c r="AH235" s="126" t="str">
        <f t="shared" ca="1" si="313"/>
        <v/>
      </c>
      <c r="AI235" s="126" t="str">
        <f t="shared" ca="1" si="313"/>
        <v/>
      </c>
      <c r="AJ235" s="126" t="str">
        <f t="shared" ca="1" si="313"/>
        <v/>
      </c>
      <c r="AK235" s="126" t="str">
        <f t="shared" ca="1" si="313"/>
        <v/>
      </c>
      <c r="AL235" s="126" t="str">
        <f t="shared" ca="1" si="313"/>
        <v/>
      </c>
      <c r="AM235" s="126" t="str">
        <f t="shared" ca="1" si="313"/>
        <v/>
      </c>
      <c r="AN235" s="126" t="str">
        <f t="shared" ca="1" si="313"/>
        <v/>
      </c>
      <c r="AO235" s="126" t="str">
        <f t="shared" ca="1" si="313"/>
        <v/>
      </c>
      <c r="AP235" s="126" t="str">
        <f t="shared" ca="1" si="313"/>
        <v/>
      </c>
      <c r="AQ235" s="126" t="str">
        <f t="shared" ca="1" si="313"/>
        <v/>
      </c>
      <c r="AR235" s="126" t="str">
        <f t="shared" si="313"/>
        <v/>
      </c>
      <c r="AS235" s="126" t="str">
        <f t="shared" si="313"/>
        <v/>
      </c>
      <c r="AT235" s="126" t="str">
        <f t="shared" si="314"/>
        <v/>
      </c>
      <c r="AU235" s="126" t="str">
        <f t="shared" si="314"/>
        <v/>
      </c>
      <c r="AV235" s="126" t="str">
        <f t="shared" si="314"/>
        <v/>
      </c>
      <c r="AW235" s="126" t="str">
        <f t="shared" si="314"/>
        <v/>
      </c>
      <c r="AX235" s="126" t="str">
        <f t="shared" si="314"/>
        <v/>
      </c>
      <c r="AY235" s="126" t="str">
        <f t="shared" si="314"/>
        <v/>
      </c>
      <c r="AZ235" s="126" t="str">
        <f t="shared" si="314"/>
        <v/>
      </c>
      <c r="BA235" s="126" t="str">
        <f t="shared" si="314"/>
        <v/>
      </c>
      <c r="BB235" s="126" t="str">
        <f t="shared" si="314"/>
        <v/>
      </c>
      <c r="BC235" s="126" t="str">
        <f t="shared" si="314"/>
        <v/>
      </c>
      <c r="BD235" s="126" t="str">
        <f t="shared" si="314"/>
        <v/>
      </c>
      <c r="BE235" s="126" t="str">
        <f t="shared" si="314"/>
        <v/>
      </c>
      <c r="BF235" s="126" t="str">
        <f t="shared" si="314"/>
        <v/>
      </c>
      <c r="BG235" s="126" t="str">
        <f t="shared" si="314"/>
        <v/>
      </c>
      <c r="BH235" s="126" t="str">
        <f t="shared" si="314"/>
        <v/>
      </c>
      <c r="BI235" s="126" t="str">
        <f t="shared" si="314"/>
        <v/>
      </c>
      <c r="BJ235" s="126" t="str">
        <f t="shared" si="315"/>
        <v/>
      </c>
      <c r="BK235" s="126" t="str">
        <f t="shared" si="315"/>
        <v/>
      </c>
      <c r="BL235" s="126" t="str">
        <f t="shared" si="315"/>
        <v/>
      </c>
      <c r="BM235" s="126" t="str">
        <f t="shared" si="315"/>
        <v/>
      </c>
      <c r="BN235" s="126" t="str">
        <f t="shared" si="315"/>
        <v/>
      </c>
      <c r="BO235" s="126" t="str">
        <f t="shared" si="315"/>
        <v/>
      </c>
      <c r="BP235" s="126" t="str">
        <f t="shared" si="315"/>
        <v/>
      </c>
      <c r="BQ235" s="126" t="str">
        <f t="shared" si="315"/>
        <v/>
      </c>
      <c r="BR235" s="126" t="str">
        <f t="shared" si="315"/>
        <v/>
      </c>
      <c r="BS235" s="126" t="str">
        <f t="shared" si="315"/>
        <v/>
      </c>
      <c r="BT235" s="126" t="str">
        <f t="shared" si="315"/>
        <v/>
      </c>
      <c r="BU235" s="126" t="str">
        <f t="shared" si="315"/>
        <v/>
      </c>
      <c r="BV235" s="194"/>
      <c r="BW235" s="194"/>
      <c r="BX235" s="194"/>
      <c r="BZ235" s="116" t="s">
        <v>268</v>
      </c>
      <c r="CA235" s="118" t="s">
        <v>98</v>
      </c>
      <c r="CB235" s="113">
        <f t="shared" si="306"/>
        <v>30</v>
      </c>
      <c r="CC235" s="116">
        <f t="shared" ca="1" si="299"/>
        <v>0</v>
      </c>
      <c r="CD235" s="117">
        <f t="shared" ca="1" si="307"/>
        <v>0</v>
      </c>
      <c r="CE235" s="117">
        <f t="shared" ca="1" si="307"/>
        <v>0</v>
      </c>
      <c r="CF235" s="117">
        <f t="shared" ca="1" si="307"/>
        <v>0</v>
      </c>
      <c r="CG235" s="117">
        <f t="shared" ca="1" si="307"/>
        <v>0</v>
      </c>
      <c r="CH235" s="117">
        <f t="shared" ca="1" si="301"/>
        <v>0</v>
      </c>
      <c r="CI235" s="117">
        <f t="shared" ca="1" si="302"/>
        <v>0</v>
      </c>
      <c r="CJ235" s="127" cm="1">
        <f t="array" aca="1" ref="CJ235" ca="1">IFERROR(AVERAGE(IF(CD235:CG235&gt;1,CD235:CG235)),0)</f>
        <v>0</v>
      </c>
      <c r="CK235" s="127">
        <f ca="1">CJ235+(COUNTIFS($CJ$206:$CJ235,CJ235)-1)*0.00001</f>
        <v>9.0000000000000006E-5</v>
      </c>
      <c r="CL235" s="127">
        <f t="shared" ca="1" si="308"/>
        <v>3.0000000000000003E-4</v>
      </c>
      <c r="CM235" s="140">
        <f t="shared" ca="1" si="309"/>
        <v>0</v>
      </c>
      <c r="CN235" s="120">
        <f t="shared" ca="1" si="310"/>
        <v>0</v>
      </c>
      <c r="CO235" s="113"/>
      <c r="CP235" s="113"/>
      <c r="CQ235" s="113"/>
      <c r="CR235" s="115"/>
      <c r="CT235" s="117">
        <f ca="1">'ANVA-MDS Sin Fung.'!CI235+'ANVA-MDS Con Fung.'!CI235</f>
        <v>0</v>
      </c>
      <c r="CU235" s="115"/>
      <c r="CV235" s="115"/>
    </row>
    <row r="236" spans="1:100" ht="12.75" customHeight="1" x14ac:dyDescent="0.25">
      <c r="A236" s="213">
        <v>4</v>
      </c>
      <c r="K236" s="101">
        <f t="shared" si="311"/>
        <v>31</v>
      </c>
      <c r="L236" s="125">
        <f t="shared" ca="1" si="303"/>
        <v>0</v>
      </c>
      <c r="M236" s="126">
        <f t="shared" ca="1" si="304"/>
        <v>2.9E-4</v>
      </c>
      <c r="N236" s="126" t="str">
        <f t="shared" ca="1" si="316"/>
        <v/>
      </c>
      <c r="O236" s="126" t="str">
        <f t="shared" ca="1" si="316"/>
        <v/>
      </c>
      <c r="P236" s="126" t="str">
        <f t="shared" ca="1" si="316"/>
        <v/>
      </c>
      <c r="Q236" s="126" t="str">
        <f t="shared" ca="1" si="316"/>
        <v/>
      </c>
      <c r="R236" s="126" t="str">
        <f t="shared" ca="1" si="316"/>
        <v/>
      </c>
      <c r="S236" s="126" t="str">
        <f t="shared" ca="1" si="316"/>
        <v/>
      </c>
      <c r="T236" s="126" t="str">
        <f t="shared" ca="1" si="316"/>
        <v/>
      </c>
      <c r="U236" s="126" t="str">
        <f t="shared" ca="1" si="316"/>
        <v/>
      </c>
      <c r="V236" s="126" t="str">
        <f t="shared" ca="1" si="316"/>
        <v/>
      </c>
      <c r="W236" s="126" t="str">
        <f t="shared" ca="1" si="316"/>
        <v/>
      </c>
      <c r="X236" s="126" t="str">
        <f t="shared" ca="1" si="316"/>
        <v/>
      </c>
      <c r="Y236" s="126" t="str">
        <f t="shared" ca="1" si="316"/>
        <v/>
      </c>
      <c r="Z236" s="126" t="str">
        <f t="shared" ca="1" si="316"/>
        <v/>
      </c>
      <c r="AA236" s="126" t="str">
        <f t="shared" ca="1" si="316"/>
        <v/>
      </c>
      <c r="AB236" s="126" t="str">
        <f t="shared" ca="1" si="316"/>
        <v/>
      </c>
      <c r="AC236" s="126" t="str">
        <f t="shared" ca="1" si="316"/>
        <v/>
      </c>
      <c r="AD236" s="126" t="str">
        <f t="shared" ca="1" si="313"/>
        <v/>
      </c>
      <c r="AE236" s="126" t="str">
        <f t="shared" ca="1" si="313"/>
        <v/>
      </c>
      <c r="AF236" s="126" t="str">
        <f t="shared" ca="1" si="313"/>
        <v/>
      </c>
      <c r="AG236" s="126" t="str">
        <f t="shared" ca="1" si="313"/>
        <v/>
      </c>
      <c r="AH236" s="126" t="str">
        <f t="shared" ca="1" si="313"/>
        <v/>
      </c>
      <c r="AI236" s="126" t="str">
        <f t="shared" ca="1" si="313"/>
        <v/>
      </c>
      <c r="AJ236" s="126" t="str">
        <f t="shared" ca="1" si="313"/>
        <v/>
      </c>
      <c r="AK236" s="126" t="str">
        <f t="shared" ca="1" si="313"/>
        <v/>
      </c>
      <c r="AL236" s="126" t="str">
        <f t="shared" ca="1" si="313"/>
        <v/>
      </c>
      <c r="AM236" s="126" t="str">
        <f t="shared" ca="1" si="313"/>
        <v/>
      </c>
      <c r="AN236" s="126" t="str">
        <f t="shared" ca="1" si="313"/>
        <v/>
      </c>
      <c r="AO236" s="126" t="str">
        <f t="shared" ca="1" si="313"/>
        <v/>
      </c>
      <c r="AP236" s="126" t="str">
        <f t="shared" ca="1" si="313"/>
        <v/>
      </c>
      <c r="AQ236" s="126" t="str">
        <f t="shared" ca="1" si="313"/>
        <v/>
      </c>
      <c r="AR236" s="126" t="str">
        <f t="shared" ca="1" si="313"/>
        <v/>
      </c>
      <c r="AS236" s="126" t="str">
        <f t="shared" si="313"/>
        <v/>
      </c>
      <c r="AT236" s="126" t="str">
        <f t="shared" si="314"/>
        <v/>
      </c>
      <c r="AU236" s="126" t="str">
        <f t="shared" si="314"/>
        <v/>
      </c>
      <c r="AV236" s="126" t="str">
        <f t="shared" si="314"/>
        <v/>
      </c>
      <c r="AW236" s="126" t="str">
        <f t="shared" si="314"/>
        <v/>
      </c>
      <c r="AX236" s="126" t="str">
        <f t="shared" si="314"/>
        <v/>
      </c>
      <c r="AY236" s="126" t="str">
        <f t="shared" si="314"/>
        <v/>
      </c>
      <c r="AZ236" s="126" t="str">
        <f t="shared" si="314"/>
        <v/>
      </c>
      <c r="BA236" s="126" t="str">
        <f t="shared" si="314"/>
        <v/>
      </c>
      <c r="BB236" s="126" t="str">
        <f t="shared" si="314"/>
        <v/>
      </c>
      <c r="BC236" s="126" t="str">
        <f t="shared" si="314"/>
        <v/>
      </c>
      <c r="BD236" s="126" t="str">
        <f t="shared" si="314"/>
        <v/>
      </c>
      <c r="BE236" s="126" t="str">
        <f t="shared" si="314"/>
        <v/>
      </c>
      <c r="BF236" s="126" t="str">
        <f t="shared" si="314"/>
        <v/>
      </c>
      <c r="BG236" s="126" t="str">
        <f t="shared" si="314"/>
        <v/>
      </c>
      <c r="BH236" s="126" t="str">
        <f t="shared" si="314"/>
        <v/>
      </c>
      <c r="BI236" s="126" t="str">
        <f t="shared" si="314"/>
        <v/>
      </c>
      <c r="BJ236" s="126" t="str">
        <f t="shared" si="315"/>
        <v/>
      </c>
      <c r="BK236" s="126" t="str">
        <f t="shared" si="315"/>
        <v/>
      </c>
      <c r="BL236" s="126" t="str">
        <f t="shared" si="315"/>
        <v/>
      </c>
      <c r="BM236" s="126" t="str">
        <f t="shared" si="315"/>
        <v/>
      </c>
      <c r="BN236" s="126" t="str">
        <f t="shared" si="315"/>
        <v/>
      </c>
      <c r="BO236" s="126" t="str">
        <f t="shared" si="315"/>
        <v/>
      </c>
      <c r="BP236" s="126" t="str">
        <f t="shared" si="315"/>
        <v/>
      </c>
      <c r="BQ236" s="126" t="str">
        <f t="shared" si="315"/>
        <v/>
      </c>
      <c r="BR236" s="126" t="str">
        <f t="shared" si="315"/>
        <v/>
      </c>
      <c r="BS236" s="126" t="str">
        <f t="shared" si="315"/>
        <v/>
      </c>
      <c r="BT236" s="126" t="str">
        <f t="shared" si="315"/>
        <v/>
      </c>
      <c r="BU236" s="126" t="str">
        <f t="shared" si="315"/>
        <v/>
      </c>
      <c r="BV236" s="194"/>
      <c r="BW236" s="194"/>
      <c r="BX236" s="194"/>
      <c r="BZ236" s="116" t="s">
        <v>268</v>
      </c>
      <c r="CA236" s="118" t="s">
        <v>98</v>
      </c>
      <c r="CB236" s="113">
        <f t="shared" si="306"/>
        <v>31</v>
      </c>
      <c r="CC236" s="116">
        <f t="shared" ca="1" si="299"/>
        <v>0</v>
      </c>
      <c r="CD236" s="117">
        <f t="shared" ca="1" si="307"/>
        <v>0</v>
      </c>
      <c r="CE236" s="117">
        <f t="shared" ca="1" si="307"/>
        <v>0</v>
      </c>
      <c r="CF236" s="117">
        <f t="shared" ca="1" si="307"/>
        <v>0</v>
      </c>
      <c r="CG236" s="117">
        <f t="shared" ca="1" si="307"/>
        <v>0</v>
      </c>
      <c r="CH236" s="117">
        <f t="shared" ca="1" si="301"/>
        <v>0</v>
      </c>
      <c r="CI236" s="117">
        <f t="shared" ca="1" si="302"/>
        <v>0</v>
      </c>
      <c r="CJ236" s="127" cm="1">
        <f t="array" aca="1" ref="CJ236" ca="1">IFERROR(AVERAGE(IF(CD236:CG236&gt;1,CD236:CG236)),0)</f>
        <v>0</v>
      </c>
      <c r="CK236" s="127">
        <f ca="1">CJ236+(COUNTIFS($CJ$206:$CJ236,CJ236)-1)*0.00001</f>
        <v>1E-4</v>
      </c>
      <c r="CL236" s="127">
        <f t="shared" ca="1" si="308"/>
        <v>2.9E-4</v>
      </c>
      <c r="CM236" s="140">
        <f t="shared" ca="1" si="309"/>
        <v>0</v>
      </c>
      <c r="CN236" s="120">
        <f t="shared" ca="1" si="310"/>
        <v>0</v>
      </c>
      <c r="CO236" s="113"/>
      <c r="CP236" s="113"/>
      <c r="CQ236" s="113"/>
      <c r="CR236" s="115"/>
      <c r="CT236" s="117">
        <f ca="1">'ANVA-MDS Sin Fung.'!CI236+'ANVA-MDS Con Fung.'!CI236</f>
        <v>0</v>
      </c>
      <c r="CU236" s="115"/>
      <c r="CV236" s="115"/>
    </row>
    <row r="237" spans="1:100" ht="12.75" customHeight="1" x14ac:dyDescent="0.25">
      <c r="A237" s="213">
        <v>4</v>
      </c>
      <c r="K237" s="101">
        <f t="shared" si="311"/>
        <v>32</v>
      </c>
      <c r="L237" s="125">
        <f t="shared" ca="1" si="303"/>
        <v>0</v>
      </c>
      <c r="M237" s="126">
        <f t="shared" ca="1" si="304"/>
        <v>2.8000000000000003E-4</v>
      </c>
      <c r="N237" s="126" t="str">
        <f t="shared" ca="1" si="316"/>
        <v/>
      </c>
      <c r="O237" s="126" t="str">
        <f t="shared" ca="1" si="316"/>
        <v/>
      </c>
      <c r="P237" s="126" t="str">
        <f t="shared" ca="1" si="316"/>
        <v/>
      </c>
      <c r="Q237" s="126" t="str">
        <f t="shared" ca="1" si="316"/>
        <v/>
      </c>
      <c r="R237" s="126" t="str">
        <f t="shared" ca="1" si="316"/>
        <v/>
      </c>
      <c r="S237" s="126" t="str">
        <f t="shared" ca="1" si="316"/>
        <v/>
      </c>
      <c r="T237" s="126" t="str">
        <f t="shared" ca="1" si="316"/>
        <v/>
      </c>
      <c r="U237" s="126" t="str">
        <f t="shared" ca="1" si="316"/>
        <v/>
      </c>
      <c r="V237" s="126" t="str">
        <f t="shared" ca="1" si="316"/>
        <v/>
      </c>
      <c r="W237" s="126" t="str">
        <f t="shared" ca="1" si="316"/>
        <v/>
      </c>
      <c r="X237" s="126" t="str">
        <f t="shared" ca="1" si="316"/>
        <v/>
      </c>
      <c r="Y237" s="126" t="str">
        <f t="shared" ca="1" si="316"/>
        <v/>
      </c>
      <c r="Z237" s="126" t="str">
        <f t="shared" ca="1" si="316"/>
        <v/>
      </c>
      <c r="AA237" s="126" t="str">
        <f t="shared" ca="1" si="316"/>
        <v/>
      </c>
      <c r="AB237" s="126" t="str">
        <f t="shared" ca="1" si="316"/>
        <v/>
      </c>
      <c r="AC237" s="126" t="str">
        <f t="shared" ca="1" si="316"/>
        <v/>
      </c>
      <c r="AD237" s="126" t="str">
        <f t="shared" ref="AD237:AS252" ca="1" si="317">IF(AD$5&gt;$K237,"",IF($L237=0,"",IF($G$9&gt;$H$9,"ns",IF(ABS($M237-INDEX($CL$206:$CL$265,AD$5,1))&gt;$B$224,"s","ns"))))</f>
        <v/>
      </c>
      <c r="AE237" s="126" t="str">
        <f t="shared" ca="1" si="317"/>
        <v/>
      </c>
      <c r="AF237" s="126" t="str">
        <f t="shared" ca="1" si="317"/>
        <v/>
      </c>
      <c r="AG237" s="126" t="str">
        <f t="shared" ca="1" si="317"/>
        <v/>
      </c>
      <c r="AH237" s="126" t="str">
        <f t="shared" ca="1" si="317"/>
        <v/>
      </c>
      <c r="AI237" s="126" t="str">
        <f t="shared" ca="1" si="317"/>
        <v/>
      </c>
      <c r="AJ237" s="126" t="str">
        <f t="shared" ca="1" si="317"/>
        <v/>
      </c>
      <c r="AK237" s="126" t="str">
        <f t="shared" ca="1" si="317"/>
        <v/>
      </c>
      <c r="AL237" s="126" t="str">
        <f t="shared" ca="1" si="317"/>
        <v/>
      </c>
      <c r="AM237" s="126" t="str">
        <f t="shared" ca="1" si="317"/>
        <v/>
      </c>
      <c r="AN237" s="126" t="str">
        <f t="shared" ca="1" si="317"/>
        <v/>
      </c>
      <c r="AO237" s="126" t="str">
        <f t="shared" ca="1" si="317"/>
        <v/>
      </c>
      <c r="AP237" s="126" t="str">
        <f t="shared" ca="1" si="317"/>
        <v/>
      </c>
      <c r="AQ237" s="126" t="str">
        <f t="shared" ca="1" si="317"/>
        <v/>
      </c>
      <c r="AR237" s="126" t="str">
        <f t="shared" ca="1" si="317"/>
        <v/>
      </c>
      <c r="AS237" s="126" t="str">
        <f t="shared" ca="1" si="317"/>
        <v/>
      </c>
      <c r="AT237" s="126" t="str">
        <f t="shared" ref="AT237:BI252" si="318">IF(AT$5&gt;$K237,"",IF($L237=0,"",IF($G$9&gt;$H$9,"ns",IF(ABS($M237-INDEX($CL$206:$CL$265,AT$5,1))&gt;$B$224,"s","ns"))))</f>
        <v/>
      </c>
      <c r="AU237" s="126" t="str">
        <f t="shared" si="318"/>
        <v/>
      </c>
      <c r="AV237" s="126" t="str">
        <f t="shared" si="318"/>
        <v/>
      </c>
      <c r="AW237" s="126" t="str">
        <f t="shared" si="318"/>
        <v/>
      </c>
      <c r="AX237" s="126" t="str">
        <f t="shared" si="318"/>
        <v/>
      </c>
      <c r="AY237" s="126" t="str">
        <f t="shared" si="318"/>
        <v/>
      </c>
      <c r="AZ237" s="126" t="str">
        <f t="shared" si="318"/>
        <v/>
      </c>
      <c r="BA237" s="126" t="str">
        <f t="shared" si="318"/>
        <v/>
      </c>
      <c r="BB237" s="126" t="str">
        <f t="shared" si="318"/>
        <v/>
      </c>
      <c r="BC237" s="126" t="str">
        <f t="shared" si="318"/>
        <v/>
      </c>
      <c r="BD237" s="126" t="str">
        <f t="shared" si="318"/>
        <v/>
      </c>
      <c r="BE237" s="126" t="str">
        <f t="shared" si="318"/>
        <v/>
      </c>
      <c r="BF237" s="126" t="str">
        <f t="shared" si="318"/>
        <v/>
      </c>
      <c r="BG237" s="126" t="str">
        <f t="shared" si="318"/>
        <v/>
      </c>
      <c r="BH237" s="126" t="str">
        <f t="shared" si="318"/>
        <v/>
      </c>
      <c r="BI237" s="126" t="str">
        <f t="shared" si="318"/>
        <v/>
      </c>
      <c r="BJ237" s="126" t="str">
        <f t="shared" ref="BJ237:BU252" si="319">IF(BJ$5&gt;$K237,"",IF($L237=0,"",IF($G$9&gt;$H$9,"ns",IF(ABS($M237-INDEX($CL$206:$CL$265,BJ$5,1))&gt;$B$224,"s","ns"))))</f>
        <v/>
      </c>
      <c r="BK237" s="126" t="str">
        <f t="shared" si="319"/>
        <v/>
      </c>
      <c r="BL237" s="126" t="str">
        <f t="shared" si="319"/>
        <v/>
      </c>
      <c r="BM237" s="126" t="str">
        <f t="shared" si="319"/>
        <v/>
      </c>
      <c r="BN237" s="126" t="str">
        <f t="shared" si="319"/>
        <v/>
      </c>
      <c r="BO237" s="126" t="str">
        <f t="shared" si="319"/>
        <v/>
      </c>
      <c r="BP237" s="126" t="str">
        <f t="shared" si="319"/>
        <v/>
      </c>
      <c r="BQ237" s="126" t="str">
        <f t="shared" si="319"/>
        <v/>
      </c>
      <c r="BR237" s="126" t="str">
        <f t="shared" si="319"/>
        <v/>
      </c>
      <c r="BS237" s="126" t="str">
        <f t="shared" si="319"/>
        <v/>
      </c>
      <c r="BT237" s="126" t="str">
        <f t="shared" si="319"/>
        <v/>
      </c>
      <c r="BU237" s="126" t="str">
        <f t="shared" si="319"/>
        <v/>
      </c>
      <c r="BV237" s="194"/>
      <c r="BW237" s="194"/>
      <c r="BX237" s="194"/>
      <c r="BZ237" s="116" t="s">
        <v>268</v>
      </c>
      <c r="CA237" s="118" t="s">
        <v>98</v>
      </c>
      <c r="CB237" s="113">
        <f t="shared" si="306"/>
        <v>32</v>
      </c>
      <c r="CC237" s="116">
        <f t="shared" ca="1" si="299"/>
        <v>0</v>
      </c>
      <c r="CD237" s="117">
        <f t="shared" ca="1" si="307"/>
        <v>0</v>
      </c>
      <c r="CE237" s="117">
        <f t="shared" ca="1" si="307"/>
        <v>0</v>
      </c>
      <c r="CF237" s="117">
        <f t="shared" ca="1" si="307"/>
        <v>0</v>
      </c>
      <c r="CG237" s="117">
        <f t="shared" ca="1" si="307"/>
        <v>0</v>
      </c>
      <c r="CH237" s="117">
        <f t="shared" ca="1" si="301"/>
        <v>0</v>
      </c>
      <c r="CI237" s="117">
        <f t="shared" ca="1" si="302"/>
        <v>0</v>
      </c>
      <c r="CJ237" s="127" cm="1">
        <f t="array" aca="1" ref="CJ237" ca="1">IFERROR(AVERAGE(IF(CD237:CG237&gt;1,CD237:CG237)),0)</f>
        <v>0</v>
      </c>
      <c r="CK237" s="127">
        <f ca="1">CJ237+(COUNTIFS($CJ$206:$CJ237,CJ237)-1)*0.00001</f>
        <v>1.1E-4</v>
      </c>
      <c r="CL237" s="127">
        <f t="shared" ca="1" si="308"/>
        <v>2.8000000000000003E-4</v>
      </c>
      <c r="CM237" s="140">
        <f t="shared" ca="1" si="309"/>
        <v>0</v>
      </c>
      <c r="CN237" s="120">
        <f t="shared" ca="1" si="310"/>
        <v>0</v>
      </c>
      <c r="CO237" s="113"/>
      <c r="CP237" s="113"/>
      <c r="CQ237" s="113"/>
      <c r="CR237" s="115"/>
      <c r="CT237" s="117">
        <f ca="1">'ANVA-MDS Sin Fung.'!CI237+'ANVA-MDS Con Fung.'!CI237</f>
        <v>0</v>
      </c>
      <c r="CU237" s="115"/>
      <c r="CV237" s="115"/>
    </row>
    <row r="238" spans="1:100" ht="12.75" customHeight="1" x14ac:dyDescent="0.25">
      <c r="A238" s="213">
        <v>4</v>
      </c>
      <c r="K238" s="101">
        <f t="shared" si="311"/>
        <v>33</v>
      </c>
      <c r="L238" s="125">
        <f t="shared" ca="1" si="303"/>
        <v>0</v>
      </c>
      <c r="M238" s="126">
        <f t="shared" ca="1" si="304"/>
        <v>2.7E-4</v>
      </c>
      <c r="N238" s="126" t="str">
        <f t="shared" ca="1" si="316"/>
        <v/>
      </c>
      <c r="O238" s="126" t="str">
        <f t="shared" ca="1" si="316"/>
        <v/>
      </c>
      <c r="P238" s="126" t="str">
        <f t="shared" ca="1" si="316"/>
        <v/>
      </c>
      <c r="Q238" s="126" t="str">
        <f t="shared" ca="1" si="316"/>
        <v/>
      </c>
      <c r="R238" s="126" t="str">
        <f t="shared" ca="1" si="316"/>
        <v/>
      </c>
      <c r="S238" s="126" t="str">
        <f t="shared" ca="1" si="316"/>
        <v/>
      </c>
      <c r="T238" s="126" t="str">
        <f t="shared" ca="1" si="316"/>
        <v/>
      </c>
      <c r="U238" s="126" t="str">
        <f t="shared" ca="1" si="316"/>
        <v/>
      </c>
      <c r="V238" s="126" t="str">
        <f t="shared" ca="1" si="316"/>
        <v/>
      </c>
      <c r="W238" s="126" t="str">
        <f t="shared" ca="1" si="316"/>
        <v/>
      </c>
      <c r="X238" s="126" t="str">
        <f t="shared" ca="1" si="316"/>
        <v/>
      </c>
      <c r="Y238" s="126" t="str">
        <f t="shared" ca="1" si="316"/>
        <v/>
      </c>
      <c r="Z238" s="126" t="str">
        <f t="shared" ca="1" si="316"/>
        <v/>
      </c>
      <c r="AA238" s="126" t="str">
        <f t="shared" ca="1" si="316"/>
        <v/>
      </c>
      <c r="AB238" s="126" t="str">
        <f t="shared" ca="1" si="316"/>
        <v/>
      </c>
      <c r="AC238" s="126" t="str">
        <f t="shared" ref="AC238:AR253" ca="1" si="320">IF(AC$5&gt;$K238,"",IF($L238=0,"",IF($G$9&gt;$H$9,"ns",IF(ABS($M238-INDEX($CL$206:$CL$265,AC$5,1))&gt;$B$224,"s","ns"))))</f>
        <v/>
      </c>
      <c r="AD238" s="126" t="str">
        <f t="shared" ca="1" si="317"/>
        <v/>
      </c>
      <c r="AE238" s="126" t="str">
        <f t="shared" ca="1" si="317"/>
        <v/>
      </c>
      <c r="AF238" s="126" t="str">
        <f t="shared" ca="1" si="317"/>
        <v/>
      </c>
      <c r="AG238" s="126" t="str">
        <f t="shared" ca="1" si="317"/>
        <v/>
      </c>
      <c r="AH238" s="126" t="str">
        <f t="shared" ca="1" si="317"/>
        <v/>
      </c>
      <c r="AI238" s="126" t="str">
        <f t="shared" ca="1" si="317"/>
        <v/>
      </c>
      <c r="AJ238" s="126" t="str">
        <f t="shared" ca="1" si="317"/>
        <v/>
      </c>
      <c r="AK238" s="126" t="str">
        <f t="shared" ca="1" si="317"/>
        <v/>
      </c>
      <c r="AL238" s="126" t="str">
        <f t="shared" ca="1" si="317"/>
        <v/>
      </c>
      <c r="AM238" s="126" t="str">
        <f t="shared" ca="1" si="317"/>
        <v/>
      </c>
      <c r="AN238" s="126" t="str">
        <f t="shared" ca="1" si="317"/>
        <v/>
      </c>
      <c r="AO238" s="126" t="str">
        <f t="shared" ca="1" si="317"/>
        <v/>
      </c>
      <c r="AP238" s="126" t="str">
        <f t="shared" ca="1" si="317"/>
        <v/>
      </c>
      <c r="AQ238" s="126" t="str">
        <f t="shared" ca="1" si="317"/>
        <v/>
      </c>
      <c r="AR238" s="126" t="str">
        <f t="shared" ca="1" si="317"/>
        <v/>
      </c>
      <c r="AS238" s="126" t="str">
        <f t="shared" ca="1" si="317"/>
        <v/>
      </c>
      <c r="AT238" s="126" t="str">
        <f t="shared" ca="1" si="318"/>
        <v/>
      </c>
      <c r="AU238" s="126" t="str">
        <f t="shared" si="318"/>
        <v/>
      </c>
      <c r="AV238" s="126" t="str">
        <f t="shared" si="318"/>
        <v/>
      </c>
      <c r="AW238" s="126" t="str">
        <f t="shared" si="318"/>
        <v/>
      </c>
      <c r="AX238" s="126" t="str">
        <f t="shared" si="318"/>
        <v/>
      </c>
      <c r="AY238" s="126" t="str">
        <f t="shared" si="318"/>
        <v/>
      </c>
      <c r="AZ238" s="126" t="str">
        <f t="shared" si="318"/>
        <v/>
      </c>
      <c r="BA238" s="126" t="str">
        <f t="shared" si="318"/>
        <v/>
      </c>
      <c r="BB238" s="126" t="str">
        <f t="shared" si="318"/>
        <v/>
      </c>
      <c r="BC238" s="126" t="str">
        <f t="shared" si="318"/>
        <v/>
      </c>
      <c r="BD238" s="126" t="str">
        <f t="shared" si="318"/>
        <v/>
      </c>
      <c r="BE238" s="126" t="str">
        <f t="shared" si="318"/>
        <v/>
      </c>
      <c r="BF238" s="126" t="str">
        <f t="shared" si="318"/>
        <v/>
      </c>
      <c r="BG238" s="126" t="str">
        <f t="shared" si="318"/>
        <v/>
      </c>
      <c r="BH238" s="126" t="str">
        <f t="shared" si="318"/>
        <v/>
      </c>
      <c r="BI238" s="126" t="str">
        <f t="shared" si="318"/>
        <v/>
      </c>
      <c r="BJ238" s="126" t="str">
        <f t="shared" si="319"/>
        <v/>
      </c>
      <c r="BK238" s="126" t="str">
        <f t="shared" si="319"/>
        <v/>
      </c>
      <c r="BL238" s="126" t="str">
        <f t="shared" si="319"/>
        <v/>
      </c>
      <c r="BM238" s="126" t="str">
        <f t="shared" si="319"/>
        <v/>
      </c>
      <c r="BN238" s="126" t="str">
        <f t="shared" si="319"/>
        <v/>
      </c>
      <c r="BO238" s="126" t="str">
        <f t="shared" si="319"/>
        <v/>
      </c>
      <c r="BP238" s="126" t="str">
        <f t="shared" si="319"/>
        <v/>
      </c>
      <c r="BQ238" s="126" t="str">
        <f t="shared" si="319"/>
        <v/>
      </c>
      <c r="BR238" s="126" t="str">
        <f t="shared" si="319"/>
        <v/>
      </c>
      <c r="BS238" s="126" t="str">
        <f t="shared" si="319"/>
        <v/>
      </c>
      <c r="BT238" s="126" t="str">
        <f t="shared" si="319"/>
        <v/>
      </c>
      <c r="BU238" s="126" t="str">
        <f t="shared" si="319"/>
        <v/>
      </c>
      <c r="BV238" s="194"/>
      <c r="BW238" s="194"/>
      <c r="BX238" s="194"/>
      <c r="BZ238" s="116" t="s">
        <v>268</v>
      </c>
      <c r="CA238" s="118" t="s">
        <v>98</v>
      </c>
      <c r="CB238" s="113">
        <f t="shared" si="306"/>
        <v>33</v>
      </c>
      <c r="CC238" s="116">
        <f t="shared" ca="1" si="299"/>
        <v>0</v>
      </c>
      <c r="CD238" s="117">
        <f t="shared" ca="1" si="307"/>
        <v>0</v>
      </c>
      <c r="CE238" s="117">
        <f t="shared" ca="1" si="307"/>
        <v>0</v>
      </c>
      <c r="CF238" s="117">
        <f t="shared" ca="1" si="307"/>
        <v>0</v>
      </c>
      <c r="CG238" s="117">
        <f t="shared" ca="1" si="307"/>
        <v>0</v>
      </c>
      <c r="CH238" s="117">
        <f t="shared" ca="1" si="301"/>
        <v>0</v>
      </c>
      <c r="CI238" s="117">
        <f t="shared" ca="1" si="302"/>
        <v>0</v>
      </c>
      <c r="CJ238" s="127" cm="1">
        <f t="array" aca="1" ref="CJ238" ca="1">IFERROR(AVERAGE(IF(CD238:CG238&gt;1,CD238:CG238)),0)</f>
        <v>0</v>
      </c>
      <c r="CK238" s="127">
        <f ca="1">CJ238+(COUNTIFS($CJ$206:$CJ238,CJ238)-1)*0.00001</f>
        <v>1.2000000000000002E-4</v>
      </c>
      <c r="CL238" s="127">
        <f t="shared" ca="1" si="308"/>
        <v>2.7E-4</v>
      </c>
      <c r="CM238" s="140">
        <f t="shared" ca="1" si="309"/>
        <v>0</v>
      </c>
      <c r="CN238" s="120">
        <f t="shared" ca="1" si="310"/>
        <v>0</v>
      </c>
      <c r="CO238" s="113"/>
      <c r="CP238" s="113"/>
      <c r="CQ238" s="113"/>
      <c r="CR238" s="115"/>
      <c r="CT238" s="117">
        <f ca="1">'ANVA-MDS Sin Fung.'!CI238+'ANVA-MDS Con Fung.'!CI238</f>
        <v>0</v>
      </c>
      <c r="CU238" s="115"/>
      <c r="CV238" s="115"/>
    </row>
    <row r="239" spans="1:100" ht="12.75" customHeight="1" x14ac:dyDescent="0.25">
      <c r="A239" s="213">
        <v>4</v>
      </c>
      <c r="K239" s="101">
        <f t="shared" si="311"/>
        <v>34</v>
      </c>
      <c r="L239" s="125">
        <f t="shared" ca="1" si="303"/>
        <v>0</v>
      </c>
      <c r="M239" s="126">
        <f t="shared" ca="1" si="304"/>
        <v>2.6000000000000003E-4</v>
      </c>
      <c r="N239" s="126" t="str">
        <f t="shared" ref="N239:AC254" ca="1" si="321">IF(N$5&gt;$K239,"",IF($L239=0,"",IF($G$9&gt;$H$9,"ns",IF(ABS($M239-INDEX($CL$206:$CL$265,N$5,1))&gt;$B$224,"s","ns"))))</f>
        <v/>
      </c>
      <c r="O239" s="126" t="str">
        <f t="shared" ca="1" si="321"/>
        <v/>
      </c>
      <c r="P239" s="126" t="str">
        <f t="shared" ca="1" si="321"/>
        <v/>
      </c>
      <c r="Q239" s="126" t="str">
        <f t="shared" ca="1" si="321"/>
        <v/>
      </c>
      <c r="R239" s="126" t="str">
        <f t="shared" ca="1" si="321"/>
        <v/>
      </c>
      <c r="S239" s="126" t="str">
        <f t="shared" ca="1" si="321"/>
        <v/>
      </c>
      <c r="T239" s="126" t="str">
        <f t="shared" ca="1" si="321"/>
        <v/>
      </c>
      <c r="U239" s="126" t="str">
        <f t="shared" ca="1" si="321"/>
        <v/>
      </c>
      <c r="V239" s="126" t="str">
        <f t="shared" ca="1" si="321"/>
        <v/>
      </c>
      <c r="W239" s="126" t="str">
        <f t="shared" ca="1" si="321"/>
        <v/>
      </c>
      <c r="X239" s="126" t="str">
        <f t="shared" ca="1" si="321"/>
        <v/>
      </c>
      <c r="Y239" s="126" t="str">
        <f t="shared" ca="1" si="321"/>
        <v/>
      </c>
      <c r="Z239" s="126" t="str">
        <f t="shared" ca="1" si="321"/>
        <v/>
      </c>
      <c r="AA239" s="126" t="str">
        <f t="shared" ca="1" si="321"/>
        <v/>
      </c>
      <c r="AB239" s="126" t="str">
        <f t="shared" ca="1" si="321"/>
        <v/>
      </c>
      <c r="AC239" s="126" t="str">
        <f t="shared" ca="1" si="320"/>
        <v/>
      </c>
      <c r="AD239" s="126" t="str">
        <f t="shared" ca="1" si="317"/>
        <v/>
      </c>
      <c r="AE239" s="126" t="str">
        <f t="shared" ca="1" si="317"/>
        <v/>
      </c>
      <c r="AF239" s="126" t="str">
        <f t="shared" ca="1" si="317"/>
        <v/>
      </c>
      <c r="AG239" s="126" t="str">
        <f t="shared" ca="1" si="317"/>
        <v/>
      </c>
      <c r="AH239" s="126" t="str">
        <f t="shared" ca="1" si="317"/>
        <v/>
      </c>
      <c r="AI239" s="126" t="str">
        <f t="shared" ca="1" si="317"/>
        <v/>
      </c>
      <c r="AJ239" s="126" t="str">
        <f t="shared" ca="1" si="317"/>
        <v/>
      </c>
      <c r="AK239" s="126" t="str">
        <f t="shared" ca="1" si="317"/>
        <v/>
      </c>
      <c r="AL239" s="126" t="str">
        <f t="shared" ca="1" si="317"/>
        <v/>
      </c>
      <c r="AM239" s="126" t="str">
        <f t="shared" ca="1" si="317"/>
        <v/>
      </c>
      <c r="AN239" s="126" t="str">
        <f t="shared" ca="1" si="317"/>
        <v/>
      </c>
      <c r="AO239" s="126" t="str">
        <f t="shared" ca="1" si="317"/>
        <v/>
      </c>
      <c r="AP239" s="126" t="str">
        <f t="shared" ca="1" si="317"/>
        <v/>
      </c>
      <c r="AQ239" s="126" t="str">
        <f t="shared" ca="1" si="317"/>
        <v/>
      </c>
      <c r="AR239" s="126" t="str">
        <f t="shared" ca="1" si="317"/>
        <v/>
      </c>
      <c r="AS239" s="126" t="str">
        <f t="shared" ca="1" si="317"/>
        <v/>
      </c>
      <c r="AT239" s="126" t="str">
        <f t="shared" ca="1" si="318"/>
        <v/>
      </c>
      <c r="AU239" s="126" t="str">
        <f t="shared" ca="1" si="318"/>
        <v/>
      </c>
      <c r="AV239" s="126" t="str">
        <f t="shared" si="318"/>
        <v/>
      </c>
      <c r="AW239" s="126" t="str">
        <f t="shared" si="318"/>
        <v/>
      </c>
      <c r="AX239" s="126" t="str">
        <f t="shared" si="318"/>
        <v/>
      </c>
      <c r="AY239" s="126" t="str">
        <f t="shared" si="318"/>
        <v/>
      </c>
      <c r="AZ239" s="126" t="str">
        <f t="shared" si="318"/>
        <v/>
      </c>
      <c r="BA239" s="126" t="str">
        <f t="shared" si="318"/>
        <v/>
      </c>
      <c r="BB239" s="126" t="str">
        <f t="shared" si="318"/>
        <v/>
      </c>
      <c r="BC239" s="126" t="str">
        <f t="shared" si="318"/>
        <v/>
      </c>
      <c r="BD239" s="126" t="str">
        <f t="shared" si="318"/>
        <v/>
      </c>
      <c r="BE239" s="126" t="str">
        <f t="shared" si="318"/>
        <v/>
      </c>
      <c r="BF239" s="126" t="str">
        <f t="shared" si="318"/>
        <v/>
      </c>
      <c r="BG239" s="126" t="str">
        <f t="shared" si="318"/>
        <v/>
      </c>
      <c r="BH239" s="126" t="str">
        <f t="shared" si="318"/>
        <v/>
      </c>
      <c r="BI239" s="126" t="str">
        <f t="shared" si="318"/>
        <v/>
      </c>
      <c r="BJ239" s="126" t="str">
        <f t="shared" si="319"/>
        <v/>
      </c>
      <c r="BK239" s="126" t="str">
        <f t="shared" si="319"/>
        <v/>
      </c>
      <c r="BL239" s="126" t="str">
        <f t="shared" si="319"/>
        <v/>
      </c>
      <c r="BM239" s="126" t="str">
        <f t="shared" si="319"/>
        <v/>
      </c>
      <c r="BN239" s="126" t="str">
        <f t="shared" si="319"/>
        <v/>
      </c>
      <c r="BO239" s="126" t="str">
        <f t="shared" si="319"/>
        <v/>
      </c>
      <c r="BP239" s="126" t="str">
        <f t="shared" si="319"/>
        <v/>
      </c>
      <c r="BQ239" s="126" t="str">
        <f t="shared" si="319"/>
        <v/>
      </c>
      <c r="BR239" s="126" t="str">
        <f t="shared" si="319"/>
        <v/>
      </c>
      <c r="BS239" s="126" t="str">
        <f t="shared" si="319"/>
        <v/>
      </c>
      <c r="BT239" s="126" t="str">
        <f t="shared" si="319"/>
        <v/>
      </c>
      <c r="BU239" s="126" t="str">
        <f t="shared" si="319"/>
        <v/>
      </c>
      <c r="BV239" s="194"/>
      <c r="BW239" s="194"/>
      <c r="BX239" s="194"/>
      <c r="BZ239" s="116" t="s">
        <v>268</v>
      </c>
      <c r="CA239" s="118" t="s">
        <v>98</v>
      </c>
      <c r="CB239" s="113">
        <f t="shared" si="306"/>
        <v>34</v>
      </c>
      <c r="CC239" s="116">
        <f t="shared" ca="1" si="299"/>
        <v>0</v>
      </c>
      <c r="CD239" s="117">
        <f t="shared" ca="1" si="307"/>
        <v>0</v>
      </c>
      <c r="CE239" s="117">
        <f t="shared" ca="1" si="307"/>
        <v>0</v>
      </c>
      <c r="CF239" s="117">
        <f t="shared" ca="1" si="307"/>
        <v>0</v>
      </c>
      <c r="CG239" s="117">
        <f t="shared" ca="1" si="307"/>
        <v>0</v>
      </c>
      <c r="CH239" s="117">
        <f t="shared" ca="1" si="301"/>
        <v>0</v>
      </c>
      <c r="CI239" s="117">
        <f t="shared" ca="1" si="302"/>
        <v>0</v>
      </c>
      <c r="CJ239" s="127" cm="1">
        <f t="array" aca="1" ref="CJ239" ca="1">IFERROR(AVERAGE(IF(CD239:CG239&gt;1,CD239:CG239)),0)</f>
        <v>0</v>
      </c>
      <c r="CK239" s="127">
        <f ca="1">CJ239+(COUNTIFS($CJ$206:$CJ239,CJ239)-1)*0.00001</f>
        <v>1.3000000000000002E-4</v>
      </c>
      <c r="CL239" s="127">
        <f t="shared" ca="1" si="308"/>
        <v>2.6000000000000003E-4</v>
      </c>
      <c r="CM239" s="140">
        <f t="shared" ca="1" si="309"/>
        <v>0</v>
      </c>
      <c r="CN239" s="120">
        <f t="shared" ca="1" si="310"/>
        <v>0</v>
      </c>
      <c r="CO239" s="113"/>
      <c r="CP239" s="113"/>
      <c r="CQ239" s="113"/>
      <c r="CR239" s="115"/>
      <c r="CT239" s="117">
        <f ca="1">'ANVA-MDS Sin Fung.'!CI239+'ANVA-MDS Con Fung.'!CI239</f>
        <v>0</v>
      </c>
      <c r="CU239" s="115"/>
      <c r="CV239" s="115"/>
    </row>
    <row r="240" spans="1:100" ht="12.75" customHeight="1" x14ac:dyDescent="0.25">
      <c r="A240" s="213">
        <v>4</v>
      </c>
      <c r="K240" s="101">
        <f t="shared" si="311"/>
        <v>35</v>
      </c>
      <c r="L240" s="125">
        <f t="shared" ca="1" si="303"/>
        <v>0</v>
      </c>
      <c r="M240" s="126">
        <f t="shared" ca="1" si="304"/>
        <v>2.5000000000000001E-4</v>
      </c>
      <c r="N240" s="126" t="str">
        <f t="shared" ca="1" si="321"/>
        <v/>
      </c>
      <c r="O240" s="126" t="str">
        <f t="shared" ca="1" si="321"/>
        <v/>
      </c>
      <c r="P240" s="126" t="str">
        <f t="shared" ca="1" si="321"/>
        <v/>
      </c>
      <c r="Q240" s="126" t="str">
        <f t="shared" ca="1" si="321"/>
        <v/>
      </c>
      <c r="R240" s="126" t="str">
        <f t="shared" ca="1" si="321"/>
        <v/>
      </c>
      <c r="S240" s="126" t="str">
        <f t="shared" ca="1" si="321"/>
        <v/>
      </c>
      <c r="T240" s="126" t="str">
        <f t="shared" ca="1" si="321"/>
        <v/>
      </c>
      <c r="U240" s="126" t="str">
        <f t="shared" ca="1" si="321"/>
        <v/>
      </c>
      <c r="V240" s="126" t="str">
        <f t="shared" ca="1" si="321"/>
        <v/>
      </c>
      <c r="W240" s="126" t="str">
        <f t="shared" ca="1" si="321"/>
        <v/>
      </c>
      <c r="X240" s="126" t="str">
        <f t="shared" ca="1" si="321"/>
        <v/>
      </c>
      <c r="Y240" s="126" t="str">
        <f t="shared" ca="1" si="321"/>
        <v/>
      </c>
      <c r="Z240" s="126" t="str">
        <f t="shared" ca="1" si="321"/>
        <v/>
      </c>
      <c r="AA240" s="126" t="str">
        <f t="shared" ca="1" si="321"/>
        <v/>
      </c>
      <c r="AB240" s="126" t="str">
        <f t="shared" ca="1" si="321"/>
        <v/>
      </c>
      <c r="AC240" s="126" t="str">
        <f t="shared" ca="1" si="320"/>
        <v/>
      </c>
      <c r="AD240" s="126" t="str">
        <f t="shared" ca="1" si="317"/>
        <v/>
      </c>
      <c r="AE240" s="126" t="str">
        <f t="shared" ca="1" si="317"/>
        <v/>
      </c>
      <c r="AF240" s="126" t="str">
        <f t="shared" ca="1" si="317"/>
        <v/>
      </c>
      <c r="AG240" s="126" t="str">
        <f t="shared" ca="1" si="317"/>
        <v/>
      </c>
      <c r="AH240" s="126" t="str">
        <f t="shared" ca="1" si="317"/>
        <v/>
      </c>
      <c r="AI240" s="126" t="str">
        <f t="shared" ca="1" si="317"/>
        <v/>
      </c>
      <c r="AJ240" s="126" t="str">
        <f t="shared" ca="1" si="317"/>
        <v/>
      </c>
      <c r="AK240" s="126" t="str">
        <f t="shared" ca="1" si="317"/>
        <v/>
      </c>
      <c r="AL240" s="126" t="str">
        <f t="shared" ca="1" si="317"/>
        <v/>
      </c>
      <c r="AM240" s="126" t="str">
        <f t="shared" ca="1" si="317"/>
        <v/>
      </c>
      <c r="AN240" s="126" t="str">
        <f t="shared" ca="1" si="317"/>
        <v/>
      </c>
      <c r="AO240" s="126" t="str">
        <f t="shared" ca="1" si="317"/>
        <v/>
      </c>
      <c r="AP240" s="126" t="str">
        <f t="shared" ca="1" si="317"/>
        <v/>
      </c>
      <c r="AQ240" s="126" t="str">
        <f t="shared" ca="1" si="317"/>
        <v/>
      </c>
      <c r="AR240" s="126" t="str">
        <f t="shared" ca="1" si="317"/>
        <v/>
      </c>
      <c r="AS240" s="126" t="str">
        <f t="shared" ca="1" si="317"/>
        <v/>
      </c>
      <c r="AT240" s="126" t="str">
        <f t="shared" ca="1" si="318"/>
        <v/>
      </c>
      <c r="AU240" s="126" t="str">
        <f t="shared" ca="1" si="318"/>
        <v/>
      </c>
      <c r="AV240" s="126" t="str">
        <f t="shared" ca="1" si="318"/>
        <v/>
      </c>
      <c r="AW240" s="126" t="str">
        <f t="shared" si="318"/>
        <v/>
      </c>
      <c r="AX240" s="126" t="str">
        <f t="shared" si="318"/>
        <v/>
      </c>
      <c r="AY240" s="126" t="str">
        <f t="shared" si="318"/>
        <v/>
      </c>
      <c r="AZ240" s="126" t="str">
        <f t="shared" si="318"/>
        <v/>
      </c>
      <c r="BA240" s="126" t="str">
        <f t="shared" si="318"/>
        <v/>
      </c>
      <c r="BB240" s="126" t="str">
        <f t="shared" si="318"/>
        <v/>
      </c>
      <c r="BC240" s="126" t="str">
        <f t="shared" si="318"/>
        <v/>
      </c>
      <c r="BD240" s="126" t="str">
        <f t="shared" si="318"/>
        <v/>
      </c>
      <c r="BE240" s="126" t="str">
        <f t="shared" si="318"/>
        <v/>
      </c>
      <c r="BF240" s="126" t="str">
        <f t="shared" si="318"/>
        <v/>
      </c>
      <c r="BG240" s="126" t="str">
        <f t="shared" si="318"/>
        <v/>
      </c>
      <c r="BH240" s="126" t="str">
        <f t="shared" si="318"/>
        <v/>
      </c>
      <c r="BI240" s="126" t="str">
        <f t="shared" si="318"/>
        <v/>
      </c>
      <c r="BJ240" s="126" t="str">
        <f t="shared" si="319"/>
        <v/>
      </c>
      <c r="BK240" s="126" t="str">
        <f t="shared" si="319"/>
        <v/>
      </c>
      <c r="BL240" s="126" t="str">
        <f t="shared" si="319"/>
        <v/>
      </c>
      <c r="BM240" s="126" t="str">
        <f t="shared" si="319"/>
        <v/>
      </c>
      <c r="BN240" s="126" t="str">
        <f t="shared" si="319"/>
        <v/>
      </c>
      <c r="BO240" s="126" t="str">
        <f t="shared" si="319"/>
        <v/>
      </c>
      <c r="BP240" s="126" t="str">
        <f t="shared" si="319"/>
        <v/>
      </c>
      <c r="BQ240" s="126" t="str">
        <f t="shared" si="319"/>
        <v/>
      </c>
      <c r="BR240" s="126" t="str">
        <f t="shared" si="319"/>
        <v/>
      </c>
      <c r="BS240" s="126" t="str">
        <f t="shared" si="319"/>
        <v/>
      </c>
      <c r="BT240" s="126" t="str">
        <f t="shared" si="319"/>
        <v/>
      </c>
      <c r="BU240" s="126" t="str">
        <f t="shared" si="319"/>
        <v/>
      </c>
      <c r="BV240" s="194"/>
      <c r="BW240" s="194"/>
      <c r="BX240" s="194"/>
      <c r="BZ240" s="116" t="s">
        <v>268</v>
      </c>
      <c r="CA240" s="118" t="s">
        <v>98</v>
      </c>
      <c r="CB240" s="113">
        <f t="shared" si="306"/>
        <v>35</v>
      </c>
      <c r="CC240" s="116">
        <f t="shared" ca="1" si="299"/>
        <v>0</v>
      </c>
      <c r="CD240" s="117">
        <f t="shared" ca="1" si="307"/>
        <v>0</v>
      </c>
      <c r="CE240" s="117">
        <f t="shared" ca="1" si="307"/>
        <v>0</v>
      </c>
      <c r="CF240" s="117">
        <f t="shared" ca="1" si="307"/>
        <v>0</v>
      </c>
      <c r="CG240" s="117">
        <f t="shared" ca="1" si="307"/>
        <v>0</v>
      </c>
      <c r="CH240" s="117">
        <f t="shared" ca="1" si="301"/>
        <v>0</v>
      </c>
      <c r="CI240" s="117">
        <f t="shared" ca="1" si="302"/>
        <v>0</v>
      </c>
      <c r="CJ240" s="127" cm="1">
        <f t="array" aca="1" ref="CJ240" ca="1">IFERROR(AVERAGE(IF(CD240:CG240&gt;1,CD240:CG240)),0)</f>
        <v>0</v>
      </c>
      <c r="CK240" s="127">
        <f ca="1">CJ240+(COUNTIFS($CJ$206:$CJ240,CJ240)-1)*0.00001</f>
        <v>1.4000000000000001E-4</v>
      </c>
      <c r="CL240" s="127">
        <f t="shared" ca="1" si="308"/>
        <v>2.5000000000000001E-4</v>
      </c>
      <c r="CM240" s="140">
        <f t="shared" ca="1" si="309"/>
        <v>0</v>
      </c>
      <c r="CN240" s="120">
        <f t="shared" ca="1" si="310"/>
        <v>0</v>
      </c>
      <c r="CO240" s="113"/>
      <c r="CP240" s="113"/>
      <c r="CQ240" s="113"/>
      <c r="CR240" s="115"/>
      <c r="CT240" s="117">
        <f ca="1">'ANVA-MDS Sin Fung.'!CI240+'ANVA-MDS Con Fung.'!CI240</f>
        <v>0</v>
      </c>
      <c r="CU240" s="115"/>
      <c r="CV240" s="115"/>
    </row>
    <row r="241" spans="1:100" ht="12.75" customHeight="1" x14ac:dyDescent="0.25">
      <c r="A241" s="213">
        <v>4</v>
      </c>
      <c r="K241" s="101">
        <f t="shared" si="311"/>
        <v>36</v>
      </c>
      <c r="L241" s="125">
        <f t="shared" ca="1" si="303"/>
        <v>0</v>
      </c>
      <c r="M241" s="126">
        <f t="shared" ca="1" si="304"/>
        <v>2.4000000000000003E-4</v>
      </c>
      <c r="N241" s="126" t="str">
        <f t="shared" ca="1" si="321"/>
        <v/>
      </c>
      <c r="O241" s="126" t="str">
        <f t="shared" ca="1" si="321"/>
        <v/>
      </c>
      <c r="P241" s="126" t="str">
        <f t="shared" ca="1" si="321"/>
        <v/>
      </c>
      <c r="Q241" s="126" t="str">
        <f t="shared" ca="1" si="321"/>
        <v/>
      </c>
      <c r="R241" s="126" t="str">
        <f t="shared" ca="1" si="321"/>
        <v/>
      </c>
      <c r="S241" s="126" t="str">
        <f t="shared" ca="1" si="321"/>
        <v/>
      </c>
      <c r="T241" s="126" t="str">
        <f t="shared" ca="1" si="321"/>
        <v/>
      </c>
      <c r="U241" s="126" t="str">
        <f t="shared" ca="1" si="321"/>
        <v/>
      </c>
      <c r="V241" s="126" t="str">
        <f t="shared" ca="1" si="321"/>
        <v/>
      </c>
      <c r="W241" s="126" t="str">
        <f t="shared" ca="1" si="321"/>
        <v/>
      </c>
      <c r="X241" s="126" t="str">
        <f t="shared" ca="1" si="321"/>
        <v/>
      </c>
      <c r="Y241" s="126" t="str">
        <f t="shared" ca="1" si="321"/>
        <v/>
      </c>
      <c r="Z241" s="126" t="str">
        <f t="shared" ca="1" si="321"/>
        <v/>
      </c>
      <c r="AA241" s="126" t="str">
        <f t="shared" ca="1" si="321"/>
        <v/>
      </c>
      <c r="AB241" s="126" t="str">
        <f t="shared" ca="1" si="321"/>
        <v/>
      </c>
      <c r="AC241" s="126" t="str">
        <f t="shared" ca="1" si="320"/>
        <v/>
      </c>
      <c r="AD241" s="126" t="str">
        <f t="shared" ca="1" si="317"/>
        <v/>
      </c>
      <c r="AE241" s="126" t="str">
        <f t="shared" ca="1" si="317"/>
        <v/>
      </c>
      <c r="AF241" s="126" t="str">
        <f t="shared" ca="1" si="317"/>
        <v/>
      </c>
      <c r="AG241" s="126" t="str">
        <f t="shared" ca="1" si="317"/>
        <v/>
      </c>
      <c r="AH241" s="126" t="str">
        <f t="shared" ca="1" si="317"/>
        <v/>
      </c>
      <c r="AI241" s="126" t="str">
        <f t="shared" ca="1" si="317"/>
        <v/>
      </c>
      <c r="AJ241" s="126" t="str">
        <f t="shared" ca="1" si="317"/>
        <v/>
      </c>
      <c r="AK241" s="126" t="str">
        <f t="shared" ca="1" si="317"/>
        <v/>
      </c>
      <c r="AL241" s="126" t="str">
        <f t="shared" ca="1" si="317"/>
        <v/>
      </c>
      <c r="AM241" s="126" t="str">
        <f t="shared" ca="1" si="317"/>
        <v/>
      </c>
      <c r="AN241" s="126" t="str">
        <f t="shared" ca="1" si="317"/>
        <v/>
      </c>
      <c r="AO241" s="126" t="str">
        <f t="shared" ca="1" si="317"/>
        <v/>
      </c>
      <c r="AP241" s="126" t="str">
        <f t="shared" ca="1" si="317"/>
        <v/>
      </c>
      <c r="AQ241" s="126" t="str">
        <f t="shared" ca="1" si="317"/>
        <v/>
      </c>
      <c r="AR241" s="126" t="str">
        <f t="shared" ca="1" si="317"/>
        <v/>
      </c>
      <c r="AS241" s="126" t="str">
        <f t="shared" ca="1" si="317"/>
        <v/>
      </c>
      <c r="AT241" s="126" t="str">
        <f t="shared" ca="1" si="318"/>
        <v/>
      </c>
      <c r="AU241" s="126" t="str">
        <f t="shared" ca="1" si="318"/>
        <v/>
      </c>
      <c r="AV241" s="126" t="str">
        <f t="shared" ca="1" si="318"/>
        <v/>
      </c>
      <c r="AW241" s="126" t="str">
        <f t="shared" ca="1" si="318"/>
        <v/>
      </c>
      <c r="AX241" s="126" t="str">
        <f t="shared" si="318"/>
        <v/>
      </c>
      <c r="AY241" s="126" t="str">
        <f t="shared" si="318"/>
        <v/>
      </c>
      <c r="AZ241" s="126" t="str">
        <f t="shared" si="318"/>
        <v/>
      </c>
      <c r="BA241" s="126" t="str">
        <f t="shared" si="318"/>
        <v/>
      </c>
      <c r="BB241" s="126" t="str">
        <f t="shared" si="318"/>
        <v/>
      </c>
      <c r="BC241" s="126" t="str">
        <f t="shared" si="318"/>
        <v/>
      </c>
      <c r="BD241" s="126" t="str">
        <f t="shared" si="318"/>
        <v/>
      </c>
      <c r="BE241" s="126" t="str">
        <f t="shared" si="318"/>
        <v/>
      </c>
      <c r="BF241" s="126" t="str">
        <f t="shared" si="318"/>
        <v/>
      </c>
      <c r="BG241" s="126" t="str">
        <f t="shared" si="318"/>
        <v/>
      </c>
      <c r="BH241" s="126" t="str">
        <f t="shared" si="318"/>
        <v/>
      </c>
      <c r="BI241" s="126" t="str">
        <f t="shared" si="318"/>
        <v/>
      </c>
      <c r="BJ241" s="126" t="str">
        <f t="shared" si="319"/>
        <v/>
      </c>
      <c r="BK241" s="126" t="str">
        <f t="shared" si="319"/>
        <v/>
      </c>
      <c r="BL241" s="126" t="str">
        <f t="shared" si="319"/>
        <v/>
      </c>
      <c r="BM241" s="126" t="str">
        <f t="shared" si="319"/>
        <v/>
      </c>
      <c r="BN241" s="126" t="str">
        <f t="shared" si="319"/>
        <v/>
      </c>
      <c r="BO241" s="126" t="str">
        <f t="shared" si="319"/>
        <v/>
      </c>
      <c r="BP241" s="126" t="str">
        <f t="shared" si="319"/>
        <v/>
      </c>
      <c r="BQ241" s="126" t="str">
        <f t="shared" si="319"/>
        <v/>
      </c>
      <c r="BR241" s="126" t="str">
        <f t="shared" si="319"/>
        <v/>
      </c>
      <c r="BS241" s="126" t="str">
        <f t="shared" si="319"/>
        <v/>
      </c>
      <c r="BT241" s="126" t="str">
        <f t="shared" si="319"/>
        <v/>
      </c>
      <c r="BU241" s="126" t="str">
        <f t="shared" si="319"/>
        <v/>
      </c>
      <c r="BV241" s="194"/>
      <c r="BW241" s="194"/>
      <c r="BX241" s="194"/>
      <c r="BZ241" s="116" t="s">
        <v>268</v>
      </c>
      <c r="CA241" s="118" t="s">
        <v>98</v>
      </c>
      <c r="CB241" s="113">
        <f t="shared" si="306"/>
        <v>36</v>
      </c>
      <c r="CC241" s="116">
        <f t="shared" ca="1" si="299"/>
        <v>0</v>
      </c>
      <c r="CD241" s="117">
        <f t="shared" ca="1" si="307"/>
        <v>0</v>
      </c>
      <c r="CE241" s="117">
        <f t="shared" ca="1" si="307"/>
        <v>0</v>
      </c>
      <c r="CF241" s="117">
        <f t="shared" ca="1" si="307"/>
        <v>0</v>
      </c>
      <c r="CG241" s="117">
        <f t="shared" ca="1" si="307"/>
        <v>0</v>
      </c>
      <c r="CH241" s="117">
        <f t="shared" ca="1" si="301"/>
        <v>0</v>
      </c>
      <c r="CI241" s="117">
        <f t="shared" ca="1" si="302"/>
        <v>0</v>
      </c>
      <c r="CJ241" s="127" cm="1">
        <f t="array" aca="1" ref="CJ241" ca="1">IFERROR(AVERAGE(IF(CD241:CG241&gt;1,CD241:CG241)),0)</f>
        <v>0</v>
      </c>
      <c r="CK241" s="127">
        <f ca="1">CJ241+(COUNTIFS($CJ$206:$CJ241,CJ241)-1)*0.00001</f>
        <v>1.5000000000000001E-4</v>
      </c>
      <c r="CL241" s="127">
        <f t="shared" ca="1" si="308"/>
        <v>2.4000000000000003E-4</v>
      </c>
      <c r="CM241" s="140">
        <f t="shared" ca="1" si="309"/>
        <v>0</v>
      </c>
      <c r="CN241" s="120">
        <f t="shared" ca="1" si="310"/>
        <v>0</v>
      </c>
      <c r="CO241" s="113"/>
      <c r="CP241" s="113"/>
      <c r="CQ241" s="113"/>
      <c r="CR241" s="115"/>
      <c r="CT241" s="117">
        <f ca="1">'ANVA-MDS Sin Fung.'!CI241+'ANVA-MDS Con Fung.'!CI241</f>
        <v>0</v>
      </c>
      <c r="CU241" s="115"/>
      <c r="CV241" s="115"/>
    </row>
    <row r="242" spans="1:100" ht="12.75" customHeight="1" x14ac:dyDescent="0.25">
      <c r="A242" s="213">
        <v>4</v>
      </c>
      <c r="K242" s="101">
        <f t="shared" si="311"/>
        <v>37</v>
      </c>
      <c r="L242" s="125">
        <f t="shared" ca="1" si="303"/>
        <v>0</v>
      </c>
      <c r="M242" s="126">
        <f t="shared" ca="1" si="304"/>
        <v>2.3000000000000001E-4</v>
      </c>
      <c r="N242" s="126" t="str">
        <f t="shared" ca="1" si="321"/>
        <v/>
      </c>
      <c r="O242" s="126" t="str">
        <f t="shared" ca="1" si="321"/>
        <v/>
      </c>
      <c r="P242" s="126" t="str">
        <f t="shared" ca="1" si="321"/>
        <v/>
      </c>
      <c r="Q242" s="126" t="str">
        <f t="shared" ca="1" si="321"/>
        <v/>
      </c>
      <c r="R242" s="126" t="str">
        <f t="shared" ca="1" si="321"/>
        <v/>
      </c>
      <c r="S242" s="126" t="str">
        <f t="shared" ca="1" si="321"/>
        <v/>
      </c>
      <c r="T242" s="126" t="str">
        <f t="shared" ca="1" si="321"/>
        <v/>
      </c>
      <c r="U242" s="126" t="str">
        <f t="shared" ca="1" si="321"/>
        <v/>
      </c>
      <c r="V242" s="126" t="str">
        <f t="shared" ca="1" si="321"/>
        <v/>
      </c>
      <c r="W242" s="126" t="str">
        <f t="shared" ca="1" si="321"/>
        <v/>
      </c>
      <c r="X242" s="126" t="str">
        <f t="shared" ca="1" si="321"/>
        <v/>
      </c>
      <c r="Y242" s="126" t="str">
        <f t="shared" ca="1" si="321"/>
        <v/>
      </c>
      <c r="Z242" s="126" t="str">
        <f t="shared" ca="1" si="321"/>
        <v/>
      </c>
      <c r="AA242" s="126" t="str">
        <f t="shared" ca="1" si="321"/>
        <v/>
      </c>
      <c r="AB242" s="126" t="str">
        <f t="shared" ca="1" si="321"/>
        <v/>
      </c>
      <c r="AC242" s="126" t="str">
        <f t="shared" ca="1" si="320"/>
        <v/>
      </c>
      <c r="AD242" s="126" t="str">
        <f t="shared" ca="1" si="317"/>
        <v/>
      </c>
      <c r="AE242" s="126" t="str">
        <f t="shared" ca="1" si="317"/>
        <v/>
      </c>
      <c r="AF242" s="126" t="str">
        <f t="shared" ca="1" si="317"/>
        <v/>
      </c>
      <c r="AG242" s="126" t="str">
        <f t="shared" ca="1" si="317"/>
        <v/>
      </c>
      <c r="AH242" s="126" t="str">
        <f t="shared" ca="1" si="317"/>
        <v/>
      </c>
      <c r="AI242" s="126" t="str">
        <f t="shared" ca="1" si="317"/>
        <v/>
      </c>
      <c r="AJ242" s="126" t="str">
        <f t="shared" ca="1" si="317"/>
        <v/>
      </c>
      <c r="AK242" s="126" t="str">
        <f t="shared" ca="1" si="317"/>
        <v/>
      </c>
      <c r="AL242" s="126" t="str">
        <f t="shared" ca="1" si="317"/>
        <v/>
      </c>
      <c r="AM242" s="126" t="str">
        <f t="shared" ca="1" si="317"/>
        <v/>
      </c>
      <c r="AN242" s="126" t="str">
        <f t="shared" ca="1" si="317"/>
        <v/>
      </c>
      <c r="AO242" s="126" t="str">
        <f t="shared" ca="1" si="317"/>
        <v/>
      </c>
      <c r="AP242" s="126" t="str">
        <f t="shared" ca="1" si="317"/>
        <v/>
      </c>
      <c r="AQ242" s="126" t="str">
        <f t="shared" ca="1" si="317"/>
        <v/>
      </c>
      <c r="AR242" s="126" t="str">
        <f t="shared" ca="1" si="317"/>
        <v/>
      </c>
      <c r="AS242" s="126" t="str">
        <f t="shared" ca="1" si="317"/>
        <v/>
      </c>
      <c r="AT242" s="126" t="str">
        <f t="shared" ca="1" si="318"/>
        <v/>
      </c>
      <c r="AU242" s="126" t="str">
        <f t="shared" ca="1" si="318"/>
        <v/>
      </c>
      <c r="AV242" s="126" t="str">
        <f t="shared" ca="1" si="318"/>
        <v/>
      </c>
      <c r="AW242" s="126" t="str">
        <f t="shared" ca="1" si="318"/>
        <v/>
      </c>
      <c r="AX242" s="126" t="str">
        <f t="shared" ca="1" si="318"/>
        <v/>
      </c>
      <c r="AY242" s="126" t="str">
        <f t="shared" si="318"/>
        <v/>
      </c>
      <c r="AZ242" s="126" t="str">
        <f t="shared" si="318"/>
        <v/>
      </c>
      <c r="BA242" s="126" t="str">
        <f t="shared" si="318"/>
        <v/>
      </c>
      <c r="BB242" s="126" t="str">
        <f t="shared" si="318"/>
        <v/>
      </c>
      <c r="BC242" s="126" t="str">
        <f t="shared" si="318"/>
        <v/>
      </c>
      <c r="BD242" s="126" t="str">
        <f t="shared" si="318"/>
        <v/>
      </c>
      <c r="BE242" s="126" t="str">
        <f t="shared" si="318"/>
        <v/>
      </c>
      <c r="BF242" s="126" t="str">
        <f t="shared" si="318"/>
        <v/>
      </c>
      <c r="BG242" s="126" t="str">
        <f t="shared" si="318"/>
        <v/>
      </c>
      <c r="BH242" s="126" t="str">
        <f t="shared" si="318"/>
        <v/>
      </c>
      <c r="BI242" s="126" t="str">
        <f t="shared" si="318"/>
        <v/>
      </c>
      <c r="BJ242" s="126" t="str">
        <f t="shared" si="319"/>
        <v/>
      </c>
      <c r="BK242" s="126" t="str">
        <f t="shared" si="319"/>
        <v/>
      </c>
      <c r="BL242" s="126" t="str">
        <f t="shared" si="319"/>
        <v/>
      </c>
      <c r="BM242" s="126" t="str">
        <f t="shared" si="319"/>
        <v/>
      </c>
      <c r="BN242" s="126" t="str">
        <f t="shared" si="319"/>
        <v/>
      </c>
      <c r="BO242" s="126" t="str">
        <f t="shared" si="319"/>
        <v/>
      </c>
      <c r="BP242" s="126" t="str">
        <f t="shared" si="319"/>
        <v/>
      </c>
      <c r="BQ242" s="126" t="str">
        <f t="shared" si="319"/>
        <v/>
      </c>
      <c r="BR242" s="126" t="str">
        <f t="shared" si="319"/>
        <v/>
      </c>
      <c r="BS242" s="126" t="str">
        <f t="shared" si="319"/>
        <v/>
      </c>
      <c r="BT242" s="126" t="str">
        <f t="shared" si="319"/>
        <v/>
      </c>
      <c r="BU242" s="126" t="str">
        <f t="shared" si="319"/>
        <v/>
      </c>
      <c r="BV242" s="194"/>
      <c r="BW242" s="194"/>
      <c r="BX242" s="194"/>
      <c r="BZ242" s="116" t="s">
        <v>268</v>
      </c>
      <c r="CA242" s="118" t="s">
        <v>98</v>
      </c>
      <c r="CB242" s="113">
        <f t="shared" si="306"/>
        <v>37</v>
      </c>
      <c r="CC242" s="116">
        <f t="shared" ca="1" si="299"/>
        <v>0</v>
      </c>
      <c r="CD242" s="117">
        <f t="shared" ca="1" si="307"/>
        <v>0</v>
      </c>
      <c r="CE242" s="117">
        <f t="shared" ca="1" si="307"/>
        <v>0</v>
      </c>
      <c r="CF242" s="117">
        <f t="shared" ca="1" si="307"/>
        <v>0</v>
      </c>
      <c r="CG242" s="117">
        <f t="shared" ca="1" si="307"/>
        <v>0</v>
      </c>
      <c r="CH242" s="117">
        <f t="shared" ca="1" si="301"/>
        <v>0</v>
      </c>
      <c r="CI242" s="117">
        <f t="shared" ca="1" si="302"/>
        <v>0</v>
      </c>
      <c r="CJ242" s="127" cm="1">
        <f t="array" aca="1" ref="CJ242" ca="1">IFERROR(AVERAGE(IF(CD242:CG242&gt;1,CD242:CG242)),0)</f>
        <v>0</v>
      </c>
      <c r="CK242" s="127">
        <f ca="1">CJ242+(COUNTIFS($CJ$206:$CJ242,CJ242)-1)*0.00001</f>
        <v>1.6000000000000001E-4</v>
      </c>
      <c r="CL242" s="127">
        <f t="shared" ca="1" si="308"/>
        <v>2.3000000000000001E-4</v>
      </c>
      <c r="CM242" s="140">
        <f t="shared" ca="1" si="309"/>
        <v>0</v>
      </c>
      <c r="CN242" s="120">
        <f t="shared" ca="1" si="310"/>
        <v>0</v>
      </c>
      <c r="CO242" s="113"/>
      <c r="CP242" s="113"/>
      <c r="CQ242" s="113"/>
      <c r="CR242" s="115"/>
      <c r="CT242" s="117">
        <f ca="1">'ANVA-MDS Sin Fung.'!CI242+'ANVA-MDS Con Fung.'!CI242</f>
        <v>0</v>
      </c>
      <c r="CU242" s="115"/>
      <c r="CV242" s="115"/>
    </row>
    <row r="243" spans="1:100" ht="12.75" customHeight="1" x14ac:dyDescent="0.25">
      <c r="A243" s="213">
        <v>4</v>
      </c>
      <c r="K243" s="101">
        <f t="shared" si="311"/>
        <v>38</v>
      </c>
      <c r="L243" s="125">
        <f t="shared" ca="1" si="303"/>
        <v>0</v>
      </c>
      <c r="M243" s="126">
        <f t="shared" ca="1" si="304"/>
        <v>2.2000000000000001E-4</v>
      </c>
      <c r="N243" s="126" t="str">
        <f t="shared" ca="1" si="321"/>
        <v/>
      </c>
      <c r="O243" s="126" t="str">
        <f t="shared" ca="1" si="321"/>
        <v/>
      </c>
      <c r="P243" s="126" t="str">
        <f t="shared" ca="1" si="321"/>
        <v/>
      </c>
      <c r="Q243" s="126" t="str">
        <f t="shared" ca="1" si="321"/>
        <v/>
      </c>
      <c r="R243" s="126" t="str">
        <f t="shared" ca="1" si="321"/>
        <v/>
      </c>
      <c r="S243" s="126" t="str">
        <f t="shared" ca="1" si="321"/>
        <v/>
      </c>
      <c r="T243" s="126" t="str">
        <f t="shared" ca="1" si="321"/>
        <v/>
      </c>
      <c r="U243" s="126" t="str">
        <f t="shared" ca="1" si="321"/>
        <v/>
      </c>
      <c r="V243" s="126" t="str">
        <f t="shared" ca="1" si="321"/>
        <v/>
      </c>
      <c r="W243" s="126" t="str">
        <f t="shared" ca="1" si="321"/>
        <v/>
      </c>
      <c r="X243" s="126" t="str">
        <f t="shared" ca="1" si="321"/>
        <v/>
      </c>
      <c r="Y243" s="126" t="str">
        <f t="shared" ca="1" si="321"/>
        <v/>
      </c>
      <c r="Z243" s="126" t="str">
        <f t="shared" ca="1" si="321"/>
        <v/>
      </c>
      <c r="AA243" s="126" t="str">
        <f t="shared" ca="1" si="321"/>
        <v/>
      </c>
      <c r="AB243" s="126" t="str">
        <f t="shared" ca="1" si="321"/>
        <v/>
      </c>
      <c r="AC243" s="126" t="str">
        <f t="shared" ca="1" si="320"/>
        <v/>
      </c>
      <c r="AD243" s="126" t="str">
        <f t="shared" ca="1" si="317"/>
        <v/>
      </c>
      <c r="AE243" s="126" t="str">
        <f t="shared" ca="1" si="317"/>
        <v/>
      </c>
      <c r="AF243" s="126" t="str">
        <f t="shared" ca="1" si="317"/>
        <v/>
      </c>
      <c r="AG243" s="126" t="str">
        <f t="shared" ca="1" si="317"/>
        <v/>
      </c>
      <c r="AH243" s="126" t="str">
        <f t="shared" ca="1" si="317"/>
        <v/>
      </c>
      <c r="AI243" s="126" t="str">
        <f t="shared" ca="1" si="317"/>
        <v/>
      </c>
      <c r="AJ243" s="126" t="str">
        <f t="shared" ca="1" si="317"/>
        <v/>
      </c>
      <c r="AK243" s="126" t="str">
        <f t="shared" ca="1" si="317"/>
        <v/>
      </c>
      <c r="AL243" s="126" t="str">
        <f t="shared" ca="1" si="317"/>
        <v/>
      </c>
      <c r="AM243" s="126" t="str">
        <f t="shared" ca="1" si="317"/>
        <v/>
      </c>
      <c r="AN243" s="126" t="str">
        <f t="shared" ca="1" si="317"/>
        <v/>
      </c>
      <c r="AO243" s="126" t="str">
        <f t="shared" ca="1" si="317"/>
        <v/>
      </c>
      <c r="AP243" s="126" t="str">
        <f t="shared" ca="1" si="317"/>
        <v/>
      </c>
      <c r="AQ243" s="126" t="str">
        <f t="shared" ca="1" si="317"/>
        <v/>
      </c>
      <c r="AR243" s="126" t="str">
        <f t="shared" ca="1" si="317"/>
        <v/>
      </c>
      <c r="AS243" s="126" t="str">
        <f t="shared" ca="1" si="317"/>
        <v/>
      </c>
      <c r="AT243" s="126" t="str">
        <f t="shared" ca="1" si="318"/>
        <v/>
      </c>
      <c r="AU243" s="126" t="str">
        <f t="shared" ca="1" si="318"/>
        <v/>
      </c>
      <c r="AV243" s="126" t="str">
        <f t="shared" ca="1" si="318"/>
        <v/>
      </c>
      <c r="AW243" s="126" t="str">
        <f t="shared" ca="1" si="318"/>
        <v/>
      </c>
      <c r="AX243" s="126" t="str">
        <f t="shared" ca="1" si="318"/>
        <v/>
      </c>
      <c r="AY243" s="126" t="str">
        <f t="shared" ca="1" si="318"/>
        <v/>
      </c>
      <c r="AZ243" s="126" t="str">
        <f t="shared" si="318"/>
        <v/>
      </c>
      <c r="BA243" s="126" t="str">
        <f t="shared" si="318"/>
        <v/>
      </c>
      <c r="BB243" s="126" t="str">
        <f t="shared" si="318"/>
        <v/>
      </c>
      <c r="BC243" s="126" t="str">
        <f t="shared" si="318"/>
        <v/>
      </c>
      <c r="BD243" s="126" t="str">
        <f t="shared" si="318"/>
        <v/>
      </c>
      <c r="BE243" s="126" t="str">
        <f t="shared" si="318"/>
        <v/>
      </c>
      <c r="BF243" s="126" t="str">
        <f t="shared" si="318"/>
        <v/>
      </c>
      <c r="BG243" s="126" t="str">
        <f t="shared" si="318"/>
        <v/>
      </c>
      <c r="BH243" s="126" t="str">
        <f t="shared" si="318"/>
        <v/>
      </c>
      <c r="BI243" s="126" t="str">
        <f t="shared" si="318"/>
        <v/>
      </c>
      <c r="BJ243" s="126" t="str">
        <f t="shared" si="319"/>
        <v/>
      </c>
      <c r="BK243" s="126" t="str">
        <f t="shared" si="319"/>
        <v/>
      </c>
      <c r="BL243" s="126" t="str">
        <f t="shared" si="319"/>
        <v/>
      </c>
      <c r="BM243" s="126" t="str">
        <f t="shared" si="319"/>
        <v/>
      </c>
      <c r="BN243" s="126" t="str">
        <f t="shared" si="319"/>
        <v/>
      </c>
      <c r="BO243" s="126" t="str">
        <f t="shared" si="319"/>
        <v/>
      </c>
      <c r="BP243" s="126" t="str">
        <f t="shared" si="319"/>
        <v/>
      </c>
      <c r="BQ243" s="126" t="str">
        <f t="shared" si="319"/>
        <v/>
      </c>
      <c r="BR243" s="126" t="str">
        <f t="shared" si="319"/>
        <v/>
      </c>
      <c r="BS243" s="126" t="str">
        <f t="shared" si="319"/>
        <v/>
      </c>
      <c r="BT243" s="126" t="str">
        <f t="shared" si="319"/>
        <v/>
      </c>
      <c r="BU243" s="126" t="str">
        <f t="shared" si="319"/>
        <v/>
      </c>
      <c r="BV243" s="194"/>
      <c r="BW243" s="194"/>
      <c r="BX243" s="194"/>
      <c r="BZ243" s="116" t="s">
        <v>268</v>
      </c>
      <c r="CA243" s="118" t="s">
        <v>98</v>
      </c>
      <c r="CB243" s="113">
        <f t="shared" si="306"/>
        <v>38</v>
      </c>
      <c r="CC243" s="116">
        <f t="shared" ca="1" si="299"/>
        <v>0</v>
      </c>
      <c r="CD243" s="117">
        <f t="shared" ca="1" si="307"/>
        <v>0</v>
      </c>
      <c r="CE243" s="117">
        <f t="shared" ca="1" si="307"/>
        <v>0</v>
      </c>
      <c r="CF243" s="117">
        <f t="shared" ca="1" si="307"/>
        <v>0</v>
      </c>
      <c r="CG243" s="117">
        <f t="shared" ca="1" si="307"/>
        <v>0</v>
      </c>
      <c r="CH243" s="117">
        <f t="shared" ca="1" si="301"/>
        <v>0</v>
      </c>
      <c r="CI243" s="117">
        <f t="shared" ca="1" si="302"/>
        <v>0</v>
      </c>
      <c r="CJ243" s="127" cm="1">
        <f t="array" aca="1" ref="CJ243" ca="1">IFERROR(AVERAGE(IF(CD243:CG243&gt;1,CD243:CG243)),0)</f>
        <v>0</v>
      </c>
      <c r="CK243" s="127">
        <f ca="1">CJ243+(COUNTIFS($CJ$206:$CJ243,CJ243)-1)*0.00001</f>
        <v>1.7000000000000001E-4</v>
      </c>
      <c r="CL243" s="127">
        <f t="shared" ca="1" si="308"/>
        <v>2.2000000000000001E-4</v>
      </c>
      <c r="CM243" s="140">
        <f t="shared" ca="1" si="309"/>
        <v>0</v>
      </c>
      <c r="CN243" s="120">
        <f t="shared" ca="1" si="310"/>
        <v>0</v>
      </c>
      <c r="CO243" s="113"/>
      <c r="CP243" s="113"/>
      <c r="CQ243" s="113"/>
      <c r="CR243" s="115"/>
      <c r="CT243" s="117">
        <f ca="1">'ANVA-MDS Sin Fung.'!CI243+'ANVA-MDS Con Fung.'!CI243</f>
        <v>0</v>
      </c>
      <c r="CU243" s="115"/>
      <c r="CV243" s="115"/>
    </row>
    <row r="244" spans="1:100" ht="12.75" customHeight="1" x14ac:dyDescent="0.25">
      <c r="A244" s="213">
        <v>4</v>
      </c>
      <c r="K244" s="101">
        <f t="shared" si="311"/>
        <v>39</v>
      </c>
      <c r="L244" s="125">
        <f t="shared" ca="1" si="303"/>
        <v>0</v>
      </c>
      <c r="M244" s="126">
        <f t="shared" ca="1" si="304"/>
        <v>2.1000000000000001E-4</v>
      </c>
      <c r="N244" s="126" t="str">
        <f t="shared" ca="1" si="321"/>
        <v/>
      </c>
      <c r="O244" s="126" t="str">
        <f t="shared" ca="1" si="321"/>
        <v/>
      </c>
      <c r="P244" s="126" t="str">
        <f t="shared" ca="1" si="321"/>
        <v/>
      </c>
      <c r="Q244" s="126" t="str">
        <f t="shared" ca="1" si="321"/>
        <v/>
      </c>
      <c r="R244" s="126" t="str">
        <f t="shared" ca="1" si="321"/>
        <v/>
      </c>
      <c r="S244" s="126" t="str">
        <f t="shared" ca="1" si="321"/>
        <v/>
      </c>
      <c r="T244" s="126" t="str">
        <f t="shared" ca="1" si="321"/>
        <v/>
      </c>
      <c r="U244" s="126" t="str">
        <f t="shared" ca="1" si="321"/>
        <v/>
      </c>
      <c r="V244" s="126" t="str">
        <f t="shared" ca="1" si="321"/>
        <v/>
      </c>
      <c r="W244" s="126" t="str">
        <f t="shared" ca="1" si="321"/>
        <v/>
      </c>
      <c r="X244" s="126" t="str">
        <f t="shared" ca="1" si="321"/>
        <v/>
      </c>
      <c r="Y244" s="126" t="str">
        <f t="shared" ca="1" si="321"/>
        <v/>
      </c>
      <c r="Z244" s="126" t="str">
        <f t="shared" ca="1" si="321"/>
        <v/>
      </c>
      <c r="AA244" s="126" t="str">
        <f t="shared" ca="1" si="321"/>
        <v/>
      </c>
      <c r="AB244" s="126" t="str">
        <f t="shared" ca="1" si="321"/>
        <v/>
      </c>
      <c r="AC244" s="126" t="str">
        <f t="shared" ca="1" si="320"/>
        <v/>
      </c>
      <c r="AD244" s="126" t="str">
        <f t="shared" ca="1" si="317"/>
        <v/>
      </c>
      <c r="AE244" s="126" t="str">
        <f t="shared" ca="1" si="317"/>
        <v/>
      </c>
      <c r="AF244" s="126" t="str">
        <f t="shared" ca="1" si="317"/>
        <v/>
      </c>
      <c r="AG244" s="126" t="str">
        <f t="shared" ca="1" si="317"/>
        <v/>
      </c>
      <c r="AH244" s="126" t="str">
        <f t="shared" ca="1" si="317"/>
        <v/>
      </c>
      <c r="AI244" s="126" t="str">
        <f t="shared" ca="1" si="317"/>
        <v/>
      </c>
      <c r="AJ244" s="126" t="str">
        <f t="shared" ca="1" si="317"/>
        <v/>
      </c>
      <c r="AK244" s="126" t="str">
        <f t="shared" ca="1" si="317"/>
        <v/>
      </c>
      <c r="AL244" s="126" t="str">
        <f t="shared" ca="1" si="317"/>
        <v/>
      </c>
      <c r="AM244" s="126" t="str">
        <f t="shared" ca="1" si="317"/>
        <v/>
      </c>
      <c r="AN244" s="126" t="str">
        <f t="shared" ca="1" si="317"/>
        <v/>
      </c>
      <c r="AO244" s="126" t="str">
        <f t="shared" ca="1" si="317"/>
        <v/>
      </c>
      <c r="AP244" s="126" t="str">
        <f t="shared" ca="1" si="317"/>
        <v/>
      </c>
      <c r="AQ244" s="126" t="str">
        <f t="shared" ca="1" si="317"/>
        <v/>
      </c>
      <c r="AR244" s="126" t="str">
        <f t="shared" ca="1" si="317"/>
        <v/>
      </c>
      <c r="AS244" s="126" t="str">
        <f t="shared" ca="1" si="317"/>
        <v/>
      </c>
      <c r="AT244" s="126" t="str">
        <f t="shared" ca="1" si="318"/>
        <v/>
      </c>
      <c r="AU244" s="126" t="str">
        <f t="shared" ca="1" si="318"/>
        <v/>
      </c>
      <c r="AV244" s="126" t="str">
        <f t="shared" ca="1" si="318"/>
        <v/>
      </c>
      <c r="AW244" s="126" t="str">
        <f t="shared" ca="1" si="318"/>
        <v/>
      </c>
      <c r="AX244" s="126" t="str">
        <f t="shared" ca="1" si="318"/>
        <v/>
      </c>
      <c r="AY244" s="126" t="str">
        <f t="shared" ca="1" si="318"/>
        <v/>
      </c>
      <c r="AZ244" s="126" t="str">
        <f t="shared" ca="1" si="318"/>
        <v/>
      </c>
      <c r="BA244" s="126" t="str">
        <f t="shared" si="318"/>
        <v/>
      </c>
      <c r="BB244" s="126" t="str">
        <f t="shared" si="318"/>
        <v/>
      </c>
      <c r="BC244" s="126" t="str">
        <f t="shared" si="318"/>
        <v/>
      </c>
      <c r="BD244" s="126" t="str">
        <f t="shared" si="318"/>
        <v/>
      </c>
      <c r="BE244" s="126" t="str">
        <f t="shared" si="318"/>
        <v/>
      </c>
      <c r="BF244" s="126" t="str">
        <f t="shared" si="318"/>
        <v/>
      </c>
      <c r="BG244" s="126" t="str">
        <f t="shared" si="318"/>
        <v/>
      </c>
      <c r="BH244" s="126" t="str">
        <f t="shared" si="318"/>
        <v/>
      </c>
      <c r="BI244" s="126" t="str">
        <f t="shared" si="318"/>
        <v/>
      </c>
      <c r="BJ244" s="126" t="str">
        <f t="shared" si="319"/>
        <v/>
      </c>
      <c r="BK244" s="126" t="str">
        <f t="shared" si="319"/>
        <v/>
      </c>
      <c r="BL244" s="126" t="str">
        <f t="shared" si="319"/>
        <v/>
      </c>
      <c r="BM244" s="126" t="str">
        <f t="shared" si="319"/>
        <v/>
      </c>
      <c r="BN244" s="126" t="str">
        <f t="shared" si="319"/>
        <v/>
      </c>
      <c r="BO244" s="126" t="str">
        <f t="shared" si="319"/>
        <v/>
      </c>
      <c r="BP244" s="126" t="str">
        <f t="shared" si="319"/>
        <v/>
      </c>
      <c r="BQ244" s="126" t="str">
        <f t="shared" si="319"/>
        <v/>
      </c>
      <c r="BR244" s="126" t="str">
        <f t="shared" si="319"/>
        <v/>
      </c>
      <c r="BS244" s="126" t="str">
        <f t="shared" si="319"/>
        <v/>
      </c>
      <c r="BT244" s="126" t="str">
        <f t="shared" si="319"/>
        <v/>
      </c>
      <c r="BU244" s="126" t="str">
        <f t="shared" si="319"/>
        <v/>
      </c>
      <c r="BV244" s="194"/>
      <c r="BW244" s="194"/>
      <c r="BX244" s="194"/>
      <c r="BZ244" s="116" t="s">
        <v>268</v>
      </c>
      <c r="CA244" s="118" t="s">
        <v>98</v>
      </c>
      <c r="CB244" s="113">
        <f t="shared" si="306"/>
        <v>39</v>
      </c>
      <c r="CC244" s="116">
        <f t="shared" ca="1" si="299"/>
        <v>0</v>
      </c>
      <c r="CD244" s="117">
        <f t="shared" ca="1" si="307"/>
        <v>0</v>
      </c>
      <c r="CE244" s="117">
        <f t="shared" ca="1" si="307"/>
        <v>0</v>
      </c>
      <c r="CF244" s="117">
        <f t="shared" ca="1" si="307"/>
        <v>0</v>
      </c>
      <c r="CG244" s="117">
        <f t="shared" ca="1" si="307"/>
        <v>0</v>
      </c>
      <c r="CH244" s="117">
        <f t="shared" ca="1" si="301"/>
        <v>0</v>
      </c>
      <c r="CI244" s="117">
        <f t="shared" ca="1" si="302"/>
        <v>0</v>
      </c>
      <c r="CJ244" s="127" cm="1">
        <f t="array" aca="1" ref="CJ244" ca="1">IFERROR(AVERAGE(IF(CD244:CG244&gt;1,CD244:CG244)),0)</f>
        <v>0</v>
      </c>
      <c r="CK244" s="127">
        <f ca="1">CJ244+(COUNTIFS($CJ$206:$CJ244,CJ244)-1)*0.00001</f>
        <v>1.8000000000000001E-4</v>
      </c>
      <c r="CL244" s="127">
        <f t="shared" ca="1" si="308"/>
        <v>2.1000000000000001E-4</v>
      </c>
      <c r="CM244" s="140">
        <f t="shared" ca="1" si="309"/>
        <v>0</v>
      </c>
      <c r="CN244" s="120">
        <f t="shared" ca="1" si="310"/>
        <v>0</v>
      </c>
      <c r="CO244" s="113"/>
      <c r="CP244" s="113"/>
      <c r="CQ244" s="113"/>
      <c r="CR244" s="115"/>
      <c r="CT244" s="117">
        <f ca="1">'ANVA-MDS Sin Fung.'!CI244+'ANVA-MDS Con Fung.'!CI244</f>
        <v>0</v>
      </c>
      <c r="CU244" s="115"/>
      <c r="CV244" s="115"/>
    </row>
    <row r="245" spans="1:100" ht="12.75" customHeight="1" x14ac:dyDescent="0.25">
      <c r="A245" s="213">
        <v>4</v>
      </c>
      <c r="J245" s="4"/>
      <c r="K245" s="101">
        <f t="shared" si="311"/>
        <v>40</v>
      </c>
      <c r="L245" s="125">
        <f t="shared" ca="1" si="303"/>
        <v>0</v>
      </c>
      <c r="M245" s="126">
        <f t="shared" ca="1" si="304"/>
        <v>2.0000000000000001E-4</v>
      </c>
      <c r="N245" s="126" t="str">
        <f t="shared" ca="1" si="321"/>
        <v/>
      </c>
      <c r="O245" s="126" t="str">
        <f t="shared" ca="1" si="321"/>
        <v/>
      </c>
      <c r="P245" s="126" t="str">
        <f t="shared" ca="1" si="321"/>
        <v/>
      </c>
      <c r="Q245" s="126" t="str">
        <f t="shared" ca="1" si="321"/>
        <v/>
      </c>
      <c r="R245" s="126" t="str">
        <f t="shared" ca="1" si="321"/>
        <v/>
      </c>
      <c r="S245" s="126" t="str">
        <f t="shared" ca="1" si="321"/>
        <v/>
      </c>
      <c r="T245" s="126" t="str">
        <f t="shared" ca="1" si="321"/>
        <v/>
      </c>
      <c r="U245" s="126" t="str">
        <f t="shared" ca="1" si="321"/>
        <v/>
      </c>
      <c r="V245" s="126" t="str">
        <f t="shared" ca="1" si="321"/>
        <v/>
      </c>
      <c r="W245" s="126" t="str">
        <f t="shared" ca="1" si="321"/>
        <v/>
      </c>
      <c r="X245" s="126" t="str">
        <f t="shared" ca="1" si="321"/>
        <v/>
      </c>
      <c r="Y245" s="126" t="str">
        <f t="shared" ca="1" si="321"/>
        <v/>
      </c>
      <c r="Z245" s="126" t="str">
        <f t="shared" ca="1" si="321"/>
        <v/>
      </c>
      <c r="AA245" s="126" t="str">
        <f t="shared" ca="1" si="321"/>
        <v/>
      </c>
      <c r="AB245" s="126" t="str">
        <f t="shared" ca="1" si="321"/>
        <v/>
      </c>
      <c r="AC245" s="126" t="str">
        <f t="shared" ca="1" si="320"/>
        <v/>
      </c>
      <c r="AD245" s="126" t="str">
        <f t="shared" ca="1" si="317"/>
        <v/>
      </c>
      <c r="AE245" s="126" t="str">
        <f t="shared" ca="1" si="317"/>
        <v/>
      </c>
      <c r="AF245" s="126" t="str">
        <f t="shared" ca="1" si="317"/>
        <v/>
      </c>
      <c r="AG245" s="126" t="str">
        <f t="shared" ca="1" si="317"/>
        <v/>
      </c>
      <c r="AH245" s="126" t="str">
        <f t="shared" ca="1" si="317"/>
        <v/>
      </c>
      <c r="AI245" s="126" t="str">
        <f t="shared" ca="1" si="317"/>
        <v/>
      </c>
      <c r="AJ245" s="126" t="str">
        <f t="shared" ca="1" si="317"/>
        <v/>
      </c>
      <c r="AK245" s="126" t="str">
        <f t="shared" ca="1" si="317"/>
        <v/>
      </c>
      <c r="AL245" s="126" t="str">
        <f t="shared" ca="1" si="317"/>
        <v/>
      </c>
      <c r="AM245" s="126" t="str">
        <f t="shared" ca="1" si="317"/>
        <v/>
      </c>
      <c r="AN245" s="126" t="str">
        <f t="shared" ca="1" si="317"/>
        <v/>
      </c>
      <c r="AO245" s="126" t="str">
        <f t="shared" ca="1" si="317"/>
        <v/>
      </c>
      <c r="AP245" s="126" t="str">
        <f t="shared" ca="1" si="317"/>
        <v/>
      </c>
      <c r="AQ245" s="126" t="str">
        <f t="shared" ca="1" si="317"/>
        <v/>
      </c>
      <c r="AR245" s="126" t="str">
        <f t="shared" ca="1" si="317"/>
        <v/>
      </c>
      <c r="AS245" s="126" t="str">
        <f t="shared" ca="1" si="317"/>
        <v/>
      </c>
      <c r="AT245" s="126" t="str">
        <f t="shared" ca="1" si="318"/>
        <v/>
      </c>
      <c r="AU245" s="126" t="str">
        <f t="shared" ca="1" si="318"/>
        <v/>
      </c>
      <c r="AV245" s="126" t="str">
        <f t="shared" ca="1" si="318"/>
        <v/>
      </c>
      <c r="AW245" s="126" t="str">
        <f t="shared" ca="1" si="318"/>
        <v/>
      </c>
      <c r="AX245" s="126" t="str">
        <f t="shared" ca="1" si="318"/>
        <v/>
      </c>
      <c r="AY245" s="126" t="str">
        <f t="shared" ca="1" si="318"/>
        <v/>
      </c>
      <c r="AZ245" s="126" t="str">
        <f t="shared" ca="1" si="318"/>
        <v/>
      </c>
      <c r="BA245" s="126" t="str">
        <f t="shared" ca="1" si="318"/>
        <v/>
      </c>
      <c r="BB245" s="126" t="str">
        <f t="shared" si="318"/>
        <v/>
      </c>
      <c r="BC245" s="126" t="str">
        <f t="shared" si="318"/>
        <v/>
      </c>
      <c r="BD245" s="126" t="str">
        <f t="shared" si="318"/>
        <v/>
      </c>
      <c r="BE245" s="126" t="str">
        <f t="shared" si="318"/>
        <v/>
      </c>
      <c r="BF245" s="126" t="str">
        <f t="shared" si="318"/>
        <v/>
      </c>
      <c r="BG245" s="126" t="str">
        <f t="shared" si="318"/>
        <v/>
      </c>
      <c r="BH245" s="126" t="str">
        <f t="shared" si="318"/>
        <v/>
      </c>
      <c r="BI245" s="126" t="str">
        <f t="shared" si="318"/>
        <v/>
      </c>
      <c r="BJ245" s="126" t="str">
        <f t="shared" si="319"/>
        <v/>
      </c>
      <c r="BK245" s="126" t="str">
        <f t="shared" si="319"/>
        <v/>
      </c>
      <c r="BL245" s="126" t="str">
        <f t="shared" si="319"/>
        <v/>
      </c>
      <c r="BM245" s="126" t="str">
        <f t="shared" si="319"/>
        <v/>
      </c>
      <c r="BN245" s="126" t="str">
        <f t="shared" si="319"/>
        <v/>
      </c>
      <c r="BO245" s="126" t="str">
        <f t="shared" si="319"/>
        <v/>
      </c>
      <c r="BP245" s="126" t="str">
        <f t="shared" si="319"/>
        <v/>
      </c>
      <c r="BQ245" s="126" t="str">
        <f t="shared" si="319"/>
        <v/>
      </c>
      <c r="BR245" s="126" t="str">
        <f t="shared" si="319"/>
        <v/>
      </c>
      <c r="BS245" s="126" t="str">
        <f t="shared" si="319"/>
        <v/>
      </c>
      <c r="BT245" s="126" t="str">
        <f t="shared" si="319"/>
        <v/>
      </c>
      <c r="BU245" s="126" t="str">
        <f t="shared" si="319"/>
        <v/>
      </c>
      <c r="BV245" s="194"/>
      <c r="BW245" s="194"/>
      <c r="BX245" s="194"/>
      <c r="BZ245" s="116" t="s">
        <v>268</v>
      </c>
      <c r="CA245" s="118" t="s">
        <v>98</v>
      </c>
      <c r="CB245" s="113">
        <f t="shared" si="306"/>
        <v>40</v>
      </c>
      <c r="CC245" s="116">
        <f t="shared" ca="1" si="299"/>
        <v>0</v>
      </c>
      <c r="CD245" s="117">
        <f t="shared" ca="1" si="307"/>
        <v>0</v>
      </c>
      <c r="CE245" s="117">
        <f t="shared" ca="1" si="307"/>
        <v>0</v>
      </c>
      <c r="CF245" s="117">
        <f t="shared" ca="1" si="307"/>
        <v>0</v>
      </c>
      <c r="CG245" s="117">
        <f t="shared" ca="1" si="307"/>
        <v>0</v>
      </c>
      <c r="CH245" s="117">
        <f t="shared" ca="1" si="301"/>
        <v>0</v>
      </c>
      <c r="CI245" s="117">
        <f t="shared" ca="1" si="302"/>
        <v>0</v>
      </c>
      <c r="CJ245" s="127" cm="1">
        <f t="array" aca="1" ref="CJ245" ca="1">IFERROR(AVERAGE(IF(CD245:CG245&gt;1,CD245:CG245)),0)</f>
        <v>0</v>
      </c>
      <c r="CK245" s="127">
        <f ca="1">CJ245+(COUNTIFS($CJ$206:$CJ245,CJ245)-1)*0.00001</f>
        <v>1.9000000000000001E-4</v>
      </c>
      <c r="CL245" s="127">
        <f t="shared" ca="1" si="308"/>
        <v>2.0000000000000001E-4</v>
      </c>
      <c r="CM245" s="140">
        <f t="shared" ca="1" si="309"/>
        <v>0</v>
      </c>
      <c r="CN245" s="120">
        <f t="shared" ca="1" si="310"/>
        <v>0</v>
      </c>
      <c r="CO245" s="113"/>
      <c r="CP245" s="113"/>
      <c r="CQ245" s="113"/>
      <c r="CR245" s="115"/>
      <c r="CT245" s="117">
        <f ca="1">'ANVA-MDS Sin Fung.'!CI245+'ANVA-MDS Con Fung.'!CI245</f>
        <v>0</v>
      </c>
      <c r="CU245" s="115"/>
      <c r="CV245" s="115"/>
    </row>
    <row r="246" spans="1:100" ht="12.75" customHeight="1" x14ac:dyDescent="0.25">
      <c r="A246" s="213">
        <v>4</v>
      </c>
      <c r="J246" s="4"/>
      <c r="K246" s="101">
        <f t="shared" si="311"/>
        <v>41</v>
      </c>
      <c r="L246" s="125">
        <f t="shared" ca="1" si="303"/>
        <v>0</v>
      </c>
      <c r="M246" s="126">
        <f t="shared" ca="1" si="304"/>
        <v>1.9000000000000001E-4</v>
      </c>
      <c r="N246" s="126" t="str">
        <f t="shared" ca="1" si="321"/>
        <v/>
      </c>
      <c r="O246" s="126" t="str">
        <f t="shared" ca="1" si="321"/>
        <v/>
      </c>
      <c r="P246" s="126" t="str">
        <f t="shared" ca="1" si="321"/>
        <v/>
      </c>
      <c r="Q246" s="126" t="str">
        <f t="shared" ca="1" si="321"/>
        <v/>
      </c>
      <c r="R246" s="126" t="str">
        <f t="shared" ca="1" si="321"/>
        <v/>
      </c>
      <c r="S246" s="126" t="str">
        <f t="shared" ca="1" si="321"/>
        <v/>
      </c>
      <c r="T246" s="126" t="str">
        <f t="shared" ca="1" si="321"/>
        <v/>
      </c>
      <c r="U246" s="126" t="str">
        <f t="shared" ca="1" si="321"/>
        <v/>
      </c>
      <c r="V246" s="126" t="str">
        <f t="shared" ca="1" si="321"/>
        <v/>
      </c>
      <c r="W246" s="126" t="str">
        <f t="shared" ca="1" si="321"/>
        <v/>
      </c>
      <c r="X246" s="126" t="str">
        <f t="shared" ca="1" si="321"/>
        <v/>
      </c>
      <c r="Y246" s="126" t="str">
        <f t="shared" ca="1" si="321"/>
        <v/>
      </c>
      <c r="Z246" s="126" t="str">
        <f t="shared" ca="1" si="321"/>
        <v/>
      </c>
      <c r="AA246" s="126" t="str">
        <f t="shared" ca="1" si="321"/>
        <v/>
      </c>
      <c r="AB246" s="126" t="str">
        <f t="shared" ca="1" si="321"/>
        <v/>
      </c>
      <c r="AC246" s="126" t="str">
        <f t="shared" ca="1" si="320"/>
        <v/>
      </c>
      <c r="AD246" s="126" t="str">
        <f t="shared" ca="1" si="317"/>
        <v/>
      </c>
      <c r="AE246" s="126" t="str">
        <f t="shared" ca="1" si="317"/>
        <v/>
      </c>
      <c r="AF246" s="126" t="str">
        <f t="shared" ca="1" si="317"/>
        <v/>
      </c>
      <c r="AG246" s="126" t="str">
        <f t="shared" ca="1" si="317"/>
        <v/>
      </c>
      <c r="AH246" s="126" t="str">
        <f t="shared" ca="1" si="317"/>
        <v/>
      </c>
      <c r="AI246" s="126" t="str">
        <f t="shared" ca="1" si="317"/>
        <v/>
      </c>
      <c r="AJ246" s="126" t="str">
        <f t="shared" ca="1" si="317"/>
        <v/>
      </c>
      <c r="AK246" s="126" t="str">
        <f t="shared" ca="1" si="317"/>
        <v/>
      </c>
      <c r="AL246" s="126" t="str">
        <f t="shared" ca="1" si="317"/>
        <v/>
      </c>
      <c r="AM246" s="126" t="str">
        <f t="shared" ca="1" si="317"/>
        <v/>
      </c>
      <c r="AN246" s="126" t="str">
        <f t="shared" ca="1" si="317"/>
        <v/>
      </c>
      <c r="AO246" s="126" t="str">
        <f t="shared" ca="1" si="317"/>
        <v/>
      </c>
      <c r="AP246" s="126" t="str">
        <f t="shared" ca="1" si="317"/>
        <v/>
      </c>
      <c r="AQ246" s="126" t="str">
        <f t="shared" ca="1" si="317"/>
        <v/>
      </c>
      <c r="AR246" s="126" t="str">
        <f t="shared" ca="1" si="317"/>
        <v/>
      </c>
      <c r="AS246" s="126" t="str">
        <f t="shared" ca="1" si="317"/>
        <v/>
      </c>
      <c r="AT246" s="126" t="str">
        <f t="shared" ca="1" si="318"/>
        <v/>
      </c>
      <c r="AU246" s="126" t="str">
        <f t="shared" ca="1" si="318"/>
        <v/>
      </c>
      <c r="AV246" s="126" t="str">
        <f t="shared" ca="1" si="318"/>
        <v/>
      </c>
      <c r="AW246" s="126" t="str">
        <f t="shared" ca="1" si="318"/>
        <v/>
      </c>
      <c r="AX246" s="126" t="str">
        <f t="shared" ca="1" si="318"/>
        <v/>
      </c>
      <c r="AY246" s="126" t="str">
        <f t="shared" ca="1" si="318"/>
        <v/>
      </c>
      <c r="AZ246" s="126" t="str">
        <f t="shared" ca="1" si="318"/>
        <v/>
      </c>
      <c r="BA246" s="126" t="str">
        <f t="shared" ca="1" si="318"/>
        <v/>
      </c>
      <c r="BB246" s="126" t="str">
        <f t="shared" ca="1" si="318"/>
        <v/>
      </c>
      <c r="BC246" s="126" t="str">
        <f t="shared" si="318"/>
        <v/>
      </c>
      <c r="BD246" s="126" t="str">
        <f t="shared" si="318"/>
        <v/>
      </c>
      <c r="BE246" s="126" t="str">
        <f t="shared" si="318"/>
        <v/>
      </c>
      <c r="BF246" s="126" t="str">
        <f t="shared" si="318"/>
        <v/>
      </c>
      <c r="BG246" s="126" t="str">
        <f t="shared" si="318"/>
        <v/>
      </c>
      <c r="BH246" s="126" t="str">
        <f t="shared" si="318"/>
        <v/>
      </c>
      <c r="BI246" s="126" t="str">
        <f t="shared" si="318"/>
        <v/>
      </c>
      <c r="BJ246" s="126" t="str">
        <f t="shared" si="319"/>
        <v/>
      </c>
      <c r="BK246" s="126" t="str">
        <f t="shared" si="319"/>
        <v/>
      </c>
      <c r="BL246" s="126" t="str">
        <f t="shared" si="319"/>
        <v/>
      </c>
      <c r="BM246" s="126" t="str">
        <f t="shared" si="319"/>
        <v/>
      </c>
      <c r="BN246" s="126" t="str">
        <f t="shared" si="319"/>
        <v/>
      </c>
      <c r="BO246" s="126" t="str">
        <f t="shared" si="319"/>
        <v/>
      </c>
      <c r="BP246" s="126" t="str">
        <f t="shared" si="319"/>
        <v/>
      </c>
      <c r="BQ246" s="126" t="str">
        <f t="shared" si="319"/>
        <v/>
      </c>
      <c r="BR246" s="126" t="str">
        <f t="shared" si="319"/>
        <v/>
      </c>
      <c r="BS246" s="126" t="str">
        <f t="shared" si="319"/>
        <v/>
      </c>
      <c r="BT246" s="126" t="str">
        <f t="shared" si="319"/>
        <v/>
      </c>
      <c r="BU246" s="126" t="str">
        <f t="shared" si="319"/>
        <v/>
      </c>
      <c r="BV246" s="194"/>
      <c r="BW246" s="194"/>
      <c r="BX246" s="194"/>
      <c r="BZ246" s="116" t="s">
        <v>268</v>
      </c>
      <c r="CA246" s="118" t="s">
        <v>98</v>
      </c>
      <c r="CB246" s="113">
        <f t="shared" si="306"/>
        <v>41</v>
      </c>
      <c r="CC246" s="116">
        <f t="shared" ca="1" si="299"/>
        <v>0</v>
      </c>
      <c r="CD246" s="117">
        <f t="shared" ca="1" si="307"/>
        <v>0</v>
      </c>
      <c r="CE246" s="117">
        <f t="shared" ca="1" si="307"/>
        <v>0</v>
      </c>
      <c r="CF246" s="117">
        <f t="shared" ca="1" si="307"/>
        <v>0</v>
      </c>
      <c r="CG246" s="117">
        <f t="shared" ca="1" si="307"/>
        <v>0</v>
      </c>
      <c r="CH246" s="117">
        <f t="shared" ca="1" si="301"/>
        <v>0</v>
      </c>
      <c r="CI246" s="117">
        <f t="shared" ca="1" si="302"/>
        <v>0</v>
      </c>
      <c r="CJ246" s="127" cm="1">
        <f t="array" aca="1" ref="CJ246" ca="1">IFERROR(AVERAGE(IF(CD246:CG246&gt;1,CD246:CG246)),0)</f>
        <v>0</v>
      </c>
      <c r="CK246" s="127">
        <f ca="1">CJ246+(COUNTIFS($CJ$206:$CJ246,CJ246)-1)*0.00001</f>
        <v>2.0000000000000001E-4</v>
      </c>
      <c r="CL246" s="127">
        <f t="shared" ca="1" si="308"/>
        <v>1.9000000000000001E-4</v>
      </c>
      <c r="CM246" s="140">
        <f t="shared" ca="1" si="309"/>
        <v>0</v>
      </c>
      <c r="CN246" s="120">
        <f t="shared" ca="1" si="310"/>
        <v>0</v>
      </c>
      <c r="CO246" s="113"/>
      <c r="CP246" s="113"/>
      <c r="CQ246" s="113"/>
      <c r="CR246" s="115"/>
      <c r="CT246" s="117">
        <f ca="1">'ANVA-MDS Sin Fung.'!CI246+'ANVA-MDS Con Fung.'!CI246</f>
        <v>0</v>
      </c>
      <c r="CU246" s="115"/>
      <c r="CV246" s="115"/>
    </row>
    <row r="247" spans="1:100" ht="12.75" customHeight="1" x14ac:dyDescent="0.25">
      <c r="A247" s="213">
        <v>4</v>
      </c>
      <c r="J247" s="4"/>
      <c r="K247" s="101">
        <f t="shared" si="311"/>
        <v>42</v>
      </c>
      <c r="L247" s="125">
        <f t="shared" ca="1" si="303"/>
        <v>0</v>
      </c>
      <c r="M247" s="126">
        <f t="shared" ca="1" si="304"/>
        <v>1.8000000000000001E-4</v>
      </c>
      <c r="N247" s="126" t="str">
        <f t="shared" ca="1" si="321"/>
        <v/>
      </c>
      <c r="O247" s="126" t="str">
        <f t="shared" ca="1" si="321"/>
        <v/>
      </c>
      <c r="P247" s="126" t="str">
        <f t="shared" ca="1" si="321"/>
        <v/>
      </c>
      <c r="Q247" s="126" t="str">
        <f t="shared" ca="1" si="321"/>
        <v/>
      </c>
      <c r="R247" s="126" t="str">
        <f t="shared" ca="1" si="321"/>
        <v/>
      </c>
      <c r="S247" s="126" t="str">
        <f t="shared" ca="1" si="321"/>
        <v/>
      </c>
      <c r="T247" s="126" t="str">
        <f t="shared" ca="1" si="321"/>
        <v/>
      </c>
      <c r="U247" s="126" t="str">
        <f t="shared" ca="1" si="321"/>
        <v/>
      </c>
      <c r="V247" s="126" t="str">
        <f t="shared" ca="1" si="321"/>
        <v/>
      </c>
      <c r="W247" s="126" t="str">
        <f t="shared" ca="1" si="321"/>
        <v/>
      </c>
      <c r="X247" s="126" t="str">
        <f t="shared" ca="1" si="321"/>
        <v/>
      </c>
      <c r="Y247" s="126" t="str">
        <f t="shared" ca="1" si="321"/>
        <v/>
      </c>
      <c r="Z247" s="126" t="str">
        <f t="shared" ca="1" si="321"/>
        <v/>
      </c>
      <c r="AA247" s="126" t="str">
        <f t="shared" ca="1" si="321"/>
        <v/>
      </c>
      <c r="AB247" s="126" t="str">
        <f t="shared" ca="1" si="321"/>
        <v/>
      </c>
      <c r="AC247" s="126" t="str">
        <f t="shared" ca="1" si="320"/>
        <v/>
      </c>
      <c r="AD247" s="126" t="str">
        <f t="shared" ca="1" si="317"/>
        <v/>
      </c>
      <c r="AE247" s="126" t="str">
        <f t="shared" ca="1" si="317"/>
        <v/>
      </c>
      <c r="AF247" s="126" t="str">
        <f t="shared" ca="1" si="317"/>
        <v/>
      </c>
      <c r="AG247" s="126" t="str">
        <f t="shared" ca="1" si="317"/>
        <v/>
      </c>
      <c r="AH247" s="126" t="str">
        <f t="shared" ca="1" si="317"/>
        <v/>
      </c>
      <c r="AI247" s="126" t="str">
        <f t="shared" ca="1" si="317"/>
        <v/>
      </c>
      <c r="AJ247" s="126" t="str">
        <f t="shared" ca="1" si="317"/>
        <v/>
      </c>
      <c r="AK247" s="126" t="str">
        <f t="shared" ca="1" si="317"/>
        <v/>
      </c>
      <c r="AL247" s="126" t="str">
        <f t="shared" ca="1" si="317"/>
        <v/>
      </c>
      <c r="AM247" s="126" t="str">
        <f t="shared" ca="1" si="317"/>
        <v/>
      </c>
      <c r="AN247" s="126" t="str">
        <f t="shared" ca="1" si="317"/>
        <v/>
      </c>
      <c r="AO247" s="126" t="str">
        <f t="shared" ca="1" si="317"/>
        <v/>
      </c>
      <c r="AP247" s="126" t="str">
        <f t="shared" ca="1" si="317"/>
        <v/>
      </c>
      <c r="AQ247" s="126" t="str">
        <f t="shared" ca="1" si="317"/>
        <v/>
      </c>
      <c r="AR247" s="126" t="str">
        <f t="shared" ca="1" si="317"/>
        <v/>
      </c>
      <c r="AS247" s="126" t="str">
        <f t="shared" ca="1" si="317"/>
        <v/>
      </c>
      <c r="AT247" s="126" t="str">
        <f t="shared" ca="1" si="318"/>
        <v/>
      </c>
      <c r="AU247" s="126" t="str">
        <f t="shared" ca="1" si="318"/>
        <v/>
      </c>
      <c r="AV247" s="126" t="str">
        <f t="shared" ca="1" si="318"/>
        <v/>
      </c>
      <c r="AW247" s="126" t="str">
        <f t="shared" ca="1" si="318"/>
        <v/>
      </c>
      <c r="AX247" s="126" t="str">
        <f t="shared" ca="1" si="318"/>
        <v/>
      </c>
      <c r="AY247" s="126" t="str">
        <f t="shared" ca="1" si="318"/>
        <v/>
      </c>
      <c r="AZ247" s="126" t="str">
        <f t="shared" ca="1" si="318"/>
        <v/>
      </c>
      <c r="BA247" s="126" t="str">
        <f t="shared" ca="1" si="318"/>
        <v/>
      </c>
      <c r="BB247" s="126" t="str">
        <f t="shared" ca="1" si="318"/>
        <v/>
      </c>
      <c r="BC247" s="126" t="str">
        <f t="shared" ca="1" si="318"/>
        <v/>
      </c>
      <c r="BD247" s="126" t="str">
        <f t="shared" si="318"/>
        <v/>
      </c>
      <c r="BE247" s="126" t="str">
        <f t="shared" si="318"/>
        <v/>
      </c>
      <c r="BF247" s="126" t="str">
        <f t="shared" si="318"/>
        <v/>
      </c>
      <c r="BG247" s="126" t="str">
        <f t="shared" si="318"/>
        <v/>
      </c>
      <c r="BH247" s="126" t="str">
        <f t="shared" si="318"/>
        <v/>
      </c>
      <c r="BI247" s="126" t="str">
        <f t="shared" si="318"/>
        <v/>
      </c>
      <c r="BJ247" s="126" t="str">
        <f t="shared" si="319"/>
        <v/>
      </c>
      <c r="BK247" s="126" t="str">
        <f t="shared" si="319"/>
        <v/>
      </c>
      <c r="BL247" s="126" t="str">
        <f t="shared" si="319"/>
        <v/>
      </c>
      <c r="BM247" s="126" t="str">
        <f t="shared" si="319"/>
        <v/>
      </c>
      <c r="BN247" s="126" t="str">
        <f t="shared" si="319"/>
        <v/>
      </c>
      <c r="BO247" s="126" t="str">
        <f t="shared" si="319"/>
        <v/>
      </c>
      <c r="BP247" s="126" t="str">
        <f t="shared" si="319"/>
        <v/>
      </c>
      <c r="BQ247" s="126" t="str">
        <f t="shared" si="319"/>
        <v/>
      </c>
      <c r="BR247" s="126" t="str">
        <f t="shared" si="319"/>
        <v/>
      </c>
      <c r="BS247" s="126" t="str">
        <f t="shared" si="319"/>
        <v/>
      </c>
      <c r="BT247" s="126" t="str">
        <f t="shared" si="319"/>
        <v/>
      </c>
      <c r="BU247" s="126" t="str">
        <f t="shared" si="319"/>
        <v/>
      </c>
      <c r="BV247" s="194"/>
      <c r="BW247" s="194"/>
      <c r="BX247" s="194"/>
      <c r="BZ247" s="116" t="s">
        <v>268</v>
      </c>
      <c r="CA247" s="118" t="s">
        <v>98</v>
      </c>
      <c r="CB247" s="113">
        <f t="shared" si="306"/>
        <v>42</v>
      </c>
      <c r="CC247" s="116">
        <f t="shared" ca="1" si="299"/>
        <v>0</v>
      </c>
      <c r="CD247" s="117">
        <f t="shared" ref="CD247:CG265" ca="1" si="322">IFERROR(INDEX(INDIRECT($CA247),$CB247,CD$6),0)</f>
        <v>0</v>
      </c>
      <c r="CE247" s="117">
        <f t="shared" ca="1" si="322"/>
        <v>0</v>
      </c>
      <c r="CF247" s="117">
        <f t="shared" ca="1" si="322"/>
        <v>0</v>
      </c>
      <c r="CG247" s="117">
        <f t="shared" ca="1" si="322"/>
        <v>0</v>
      </c>
      <c r="CH247" s="117">
        <f t="shared" ca="1" si="301"/>
        <v>0</v>
      </c>
      <c r="CI247" s="117">
        <f t="shared" ca="1" si="302"/>
        <v>0</v>
      </c>
      <c r="CJ247" s="127" cm="1">
        <f t="array" aca="1" ref="CJ247" ca="1">IFERROR(AVERAGE(IF(CD247:CG247&gt;1,CD247:CG247)),0)</f>
        <v>0</v>
      </c>
      <c r="CK247" s="127">
        <f ca="1">CJ247+(COUNTIFS($CJ$206:$CJ247,CJ247)-1)*0.00001</f>
        <v>2.1000000000000001E-4</v>
      </c>
      <c r="CL247" s="127">
        <f t="shared" ca="1" si="308"/>
        <v>1.8000000000000001E-4</v>
      </c>
      <c r="CM247" s="140">
        <f t="shared" ca="1" si="309"/>
        <v>0</v>
      </c>
      <c r="CN247" s="120">
        <f t="shared" ca="1" si="310"/>
        <v>0</v>
      </c>
      <c r="CO247" s="113"/>
      <c r="CP247" s="113"/>
      <c r="CQ247" s="113"/>
      <c r="CR247" s="115"/>
      <c r="CT247" s="117">
        <f ca="1">'ANVA-MDS Sin Fung.'!CI247+'ANVA-MDS Con Fung.'!CI247</f>
        <v>0</v>
      </c>
      <c r="CU247" s="115"/>
      <c r="CV247" s="115"/>
    </row>
    <row r="248" spans="1:100" ht="12.75" customHeight="1" x14ac:dyDescent="0.25">
      <c r="A248" s="213">
        <v>4</v>
      </c>
      <c r="J248" s="4"/>
      <c r="K248" s="101">
        <f t="shared" si="311"/>
        <v>43</v>
      </c>
      <c r="L248" s="125">
        <f t="shared" ca="1" si="303"/>
        <v>0</v>
      </c>
      <c r="M248" s="126">
        <f t="shared" ca="1" si="304"/>
        <v>1.7000000000000001E-4</v>
      </c>
      <c r="N248" s="126" t="str">
        <f t="shared" ca="1" si="321"/>
        <v/>
      </c>
      <c r="O248" s="126" t="str">
        <f t="shared" ca="1" si="321"/>
        <v/>
      </c>
      <c r="P248" s="126" t="str">
        <f t="shared" ca="1" si="321"/>
        <v/>
      </c>
      <c r="Q248" s="126" t="str">
        <f t="shared" ca="1" si="321"/>
        <v/>
      </c>
      <c r="R248" s="126" t="str">
        <f t="shared" ca="1" si="321"/>
        <v/>
      </c>
      <c r="S248" s="126" t="str">
        <f t="shared" ca="1" si="321"/>
        <v/>
      </c>
      <c r="T248" s="126" t="str">
        <f t="shared" ca="1" si="321"/>
        <v/>
      </c>
      <c r="U248" s="126" t="str">
        <f t="shared" ca="1" si="321"/>
        <v/>
      </c>
      <c r="V248" s="126" t="str">
        <f t="shared" ca="1" si="321"/>
        <v/>
      </c>
      <c r="W248" s="126" t="str">
        <f t="shared" ca="1" si="321"/>
        <v/>
      </c>
      <c r="X248" s="126" t="str">
        <f t="shared" ca="1" si="321"/>
        <v/>
      </c>
      <c r="Y248" s="126" t="str">
        <f t="shared" ca="1" si="321"/>
        <v/>
      </c>
      <c r="Z248" s="126" t="str">
        <f t="shared" ca="1" si="321"/>
        <v/>
      </c>
      <c r="AA248" s="126" t="str">
        <f t="shared" ca="1" si="321"/>
        <v/>
      </c>
      <c r="AB248" s="126" t="str">
        <f t="shared" ca="1" si="321"/>
        <v/>
      </c>
      <c r="AC248" s="126" t="str">
        <f t="shared" ca="1" si="320"/>
        <v/>
      </c>
      <c r="AD248" s="126" t="str">
        <f t="shared" ca="1" si="317"/>
        <v/>
      </c>
      <c r="AE248" s="126" t="str">
        <f t="shared" ca="1" si="317"/>
        <v/>
      </c>
      <c r="AF248" s="126" t="str">
        <f t="shared" ca="1" si="317"/>
        <v/>
      </c>
      <c r="AG248" s="126" t="str">
        <f t="shared" ca="1" si="317"/>
        <v/>
      </c>
      <c r="AH248" s="126" t="str">
        <f t="shared" ca="1" si="317"/>
        <v/>
      </c>
      <c r="AI248" s="126" t="str">
        <f t="shared" ca="1" si="317"/>
        <v/>
      </c>
      <c r="AJ248" s="126" t="str">
        <f t="shared" ca="1" si="317"/>
        <v/>
      </c>
      <c r="AK248" s="126" t="str">
        <f t="shared" ca="1" si="317"/>
        <v/>
      </c>
      <c r="AL248" s="126" t="str">
        <f t="shared" ca="1" si="317"/>
        <v/>
      </c>
      <c r="AM248" s="126" t="str">
        <f t="shared" ca="1" si="317"/>
        <v/>
      </c>
      <c r="AN248" s="126" t="str">
        <f t="shared" ca="1" si="317"/>
        <v/>
      </c>
      <c r="AO248" s="126" t="str">
        <f t="shared" ca="1" si="317"/>
        <v/>
      </c>
      <c r="AP248" s="126" t="str">
        <f t="shared" ca="1" si="317"/>
        <v/>
      </c>
      <c r="AQ248" s="126" t="str">
        <f t="shared" ca="1" si="317"/>
        <v/>
      </c>
      <c r="AR248" s="126" t="str">
        <f t="shared" ca="1" si="317"/>
        <v/>
      </c>
      <c r="AS248" s="126" t="str">
        <f t="shared" ca="1" si="317"/>
        <v/>
      </c>
      <c r="AT248" s="126" t="str">
        <f t="shared" ca="1" si="318"/>
        <v/>
      </c>
      <c r="AU248" s="126" t="str">
        <f t="shared" ca="1" si="318"/>
        <v/>
      </c>
      <c r="AV248" s="126" t="str">
        <f t="shared" ca="1" si="318"/>
        <v/>
      </c>
      <c r="AW248" s="126" t="str">
        <f t="shared" ca="1" si="318"/>
        <v/>
      </c>
      <c r="AX248" s="126" t="str">
        <f t="shared" ca="1" si="318"/>
        <v/>
      </c>
      <c r="AY248" s="126" t="str">
        <f t="shared" ca="1" si="318"/>
        <v/>
      </c>
      <c r="AZ248" s="126" t="str">
        <f t="shared" ca="1" si="318"/>
        <v/>
      </c>
      <c r="BA248" s="126" t="str">
        <f t="shared" ca="1" si="318"/>
        <v/>
      </c>
      <c r="BB248" s="126" t="str">
        <f t="shared" ca="1" si="318"/>
        <v/>
      </c>
      <c r="BC248" s="126" t="str">
        <f t="shared" ca="1" si="318"/>
        <v/>
      </c>
      <c r="BD248" s="126" t="str">
        <f t="shared" ca="1" si="318"/>
        <v/>
      </c>
      <c r="BE248" s="126" t="str">
        <f t="shared" si="318"/>
        <v/>
      </c>
      <c r="BF248" s="126" t="str">
        <f t="shared" si="318"/>
        <v/>
      </c>
      <c r="BG248" s="126" t="str">
        <f t="shared" si="318"/>
        <v/>
      </c>
      <c r="BH248" s="126" t="str">
        <f t="shared" si="318"/>
        <v/>
      </c>
      <c r="BI248" s="126" t="str">
        <f t="shared" si="318"/>
        <v/>
      </c>
      <c r="BJ248" s="126" t="str">
        <f t="shared" si="319"/>
        <v/>
      </c>
      <c r="BK248" s="126" t="str">
        <f t="shared" si="319"/>
        <v/>
      </c>
      <c r="BL248" s="126" t="str">
        <f t="shared" si="319"/>
        <v/>
      </c>
      <c r="BM248" s="126" t="str">
        <f t="shared" si="319"/>
        <v/>
      </c>
      <c r="BN248" s="126" t="str">
        <f t="shared" si="319"/>
        <v/>
      </c>
      <c r="BO248" s="126" t="str">
        <f t="shared" si="319"/>
        <v/>
      </c>
      <c r="BP248" s="126" t="str">
        <f t="shared" si="319"/>
        <v/>
      </c>
      <c r="BQ248" s="126" t="str">
        <f t="shared" si="319"/>
        <v/>
      </c>
      <c r="BR248" s="126" t="str">
        <f t="shared" si="319"/>
        <v/>
      </c>
      <c r="BS248" s="126" t="str">
        <f t="shared" si="319"/>
        <v/>
      </c>
      <c r="BT248" s="126" t="str">
        <f t="shared" si="319"/>
        <v/>
      </c>
      <c r="BU248" s="126" t="str">
        <f t="shared" si="319"/>
        <v/>
      </c>
      <c r="BV248" s="194"/>
      <c r="BW248" s="194"/>
      <c r="BX248" s="194"/>
      <c r="BZ248" s="116" t="s">
        <v>268</v>
      </c>
      <c r="CA248" s="118" t="s">
        <v>98</v>
      </c>
      <c r="CB248" s="113">
        <f t="shared" si="306"/>
        <v>43</v>
      </c>
      <c r="CC248" s="116">
        <f t="shared" ca="1" si="299"/>
        <v>0</v>
      </c>
      <c r="CD248" s="117">
        <f t="shared" ca="1" si="322"/>
        <v>0</v>
      </c>
      <c r="CE248" s="117">
        <f t="shared" ca="1" si="322"/>
        <v>0</v>
      </c>
      <c r="CF248" s="117">
        <f t="shared" ca="1" si="322"/>
        <v>0</v>
      </c>
      <c r="CG248" s="117">
        <f t="shared" ca="1" si="322"/>
        <v>0</v>
      </c>
      <c r="CH248" s="117">
        <f t="shared" ca="1" si="301"/>
        <v>0</v>
      </c>
      <c r="CI248" s="117">
        <f t="shared" ca="1" si="302"/>
        <v>0</v>
      </c>
      <c r="CJ248" s="127" cm="1">
        <f t="array" aca="1" ref="CJ248" ca="1">IFERROR(AVERAGE(IF(CD248:CG248&gt;1,CD248:CG248)),0)</f>
        <v>0</v>
      </c>
      <c r="CK248" s="127">
        <f ca="1">CJ248+(COUNTIFS($CJ$206:$CJ248,CJ248)-1)*0.00001</f>
        <v>2.2000000000000001E-4</v>
      </c>
      <c r="CL248" s="127">
        <f t="shared" ca="1" si="308"/>
        <v>1.7000000000000001E-4</v>
      </c>
      <c r="CM248" s="140">
        <f t="shared" ca="1" si="309"/>
        <v>0</v>
      </c>
      <c r="CN248" s="120">
        <f t="shared" ca="1" si="310"/>
        <v>0</v>
      </c>
      <c r="CO248" s="113"/>
      <c r="CP248" s="113"/>
      <c r="CQ248" s="113"/>
      <c r="CR248" s="115"/>
      <c r="CT248" s="117">
        <f ca="1">'ANVA-MDS Sin Fung.'!CI248+'ANVA-MDS Con Fung.'!CI248</f>
        <v>0</v>
      </c>
      <c r="CU248" s="115"/>
      <c r="CV248" s="115"/>
    </row>
    <row r="249" spans="1:100" ht="12.75" customHeight="1" x14ac:dyDescent="0.25">
      <c r="A249" s="213">
        <v>4</v>
      </c>
      <c r="J249" s="4"/>
      <c r="K249" s="101">
        <f t="shared" si="311"/>
        <v>44</v>
      </c>
      <c r="L249" s="125">
        <f t="shared" ca="1" si="303"/>
        <v>0</v>
      </c>
      <c r="M249" s="126">
        <f t="shared" ca="1" si="304"/>
        <v>1.6000000000000001E-4</v>
      </c>
      <c r="N249" s="126" t="str">
        <f t="shared" ca="1" si="321"/>
        <v/>
      </c>
      <c r="O249" s="126" t="str">
        <f t="shared" ca="1" si="321"/>
        <v/>
      </c>
      <c r="P249" s="126" t="str">
        <f t="shared" ca="1" si="321"/>
        <v/>
      </c>
      <c r="Q249" s="126" t="str">
        <f t="shared" ca="1" si="321"/>
        <v/>
      </c>
      <c r="R249" s="126" t="str">
        <f t="shared" ca="1" si="321"/>
        <v/>
      </c>
      <c r="S249" s="126" t="str">
        <f t="shared" ca="1" si="321"/>
        <v/>
      </c>
      <c r="T249" s="126" t="str">
        <f t="shared" ca="1" si="321"/>
        <v/>
      </c>
      <c r="U249" s="126" t="str">
        <f t="shared" ca="1" si="321"/>
        <v/>
      </c>
      <c r="V249" s="126" t="str">
        <f t="shared" ca="1" si="321"/>
        <v/>
      </c>
      <c r="W249" s="126" t="str">
        <f t="shared" ca="1" si="321"/>
        <v/>
      </c>
      <c r="X249" s="126" t="str">
        <f t="shared" ca="1" si="321"/>
        <v/>
      </c>
      <c r="Y249" s="126" t="str">
        <f t="shared" ca="1" si="321"/>
        <v/>
      </c>
      <c r="Z249" s="126" t="str">
        <f t="shared" ca="1" si="321"/>
        <v/>
      </c>
      <c r="AA249" s="126" t="str">
        <f t="shared" ca="1" si="321"/>
        <v/>
      </c>
      <c r="AB249" s="126" t="str">
        <f t="shared" ca="1" si="321"/>
        <v/>
      </c>
      <c r="AC249" s="126" t="str">
        <f t="shared" ca="1" si="320"/>
        <v/>
      </c>
      <c r="AD249" s="126" t="str">
        <f t="shared" ca="1" si="317"/>
        <v/>
      </c>
      <c r="AE249" s="126" t="str">
        <f t="shared" ca="1" si="317"/>
        <v/>
      </c>
      <c r="AF249" s="126" t="str">
        <f t="shared" ca="1" si="317"/>
        <v/>
      </c>
      <c r="AG249" s="126" t="str">
        <f t="shared" ca="1" si="317"/>
        <v/>
      </c>
      <c r="AH249" s="126" t="str">
        <f t="shared" ca="1" si="317"/>
        <v/>
      </c>
      <c r="AI249" s="126" t="str">
        <f t="shared" ca="1" si="317"/>
        <v/>
      </c>
      <c r="AJ249" s="126" t="str">
        <f t="shared" ca="1" si="317"/>
        <v/>
      </c>
      <c r="AK249" s="126" t="str">
        <f t="shared" ca="1" si="317"/>
        <v/>
      </c>
      <c r="AL249" s="126" t="str">
        <f t="shared" ca="1" si="317"/>
        <v/>
      </c>
      <c r="AM249" s="126" t="str">
        <f t="shared" ca="1" si="317"/>
        <v/>
      </c>
      <c r="AN249" s="126" t="str">
        <f t="shared" ca="1" si="317"/>
        <v/>
      </c>
      <c r="AO249" s="126" t="str">
        <f t="shared" ca="1" si="317"/>
        <v/>
      </c>
      <c r="AP249" s="126" t="str">
        <f t="shared" ca="1" si="317"/>
        <v/>
      </c>
      <c r="AQ249" s="126" t="str">
        <f t="shared" ca="1" si="317"/>
        <v/>
      </c>
      <c r="AR249" s="126" t="str">
        <f t="shared" ca="1" si="317"/>
        <v/>
      </c>
      <c r="AS249" s="126" t="str">
        <f t="shared" ca="1" si="317"/>
        <v/>
      </c>
      <c r="AT249" s="126" t="str">
        <f t="shared" ca="1" si="318"/>
        <v/>
      </c>
      <c r="AU249" s="126" t="str">
        <f t="shared" ca="1" si="318"/>
        <v/>
      </c>
      <c r="AV249" s="126" t="str">
        <f t="shared" ca="1" si="318"/>
        <v/>
      </c>
      <c r="AW249" s="126" t="str">
        <f t="shared" ca="1" si="318"/>
        <v/>
      </c>
      <c r="AX249" s="126" t="str">
        <f t="shared" ca="1" si="318"/>
        <v/>
      </c>
      <c r="AY249" s="126" t="str">
        <f t="shared" ca="1" si="318"/>
        <v/>
      </c>
      <c r="AZ249" s="126" t="str">
        <f t="shared" ca="1" si="318"/>
        <v/>
      </c>
      <c r="BA249" s="126" t="str">
        <f t="shared" ca="1" si="318"/>
        <v/>
      </c>
      <c r="BB249" s="126" t="str">
        <f t="shared" ca="1" si="318"/>
        <v/>
      </c>
      <c r="BC249" s="126" t="str">
        <f t="shared" ca="1" si="318"/>
        <v/>
      </c>
      <c r="BD249" s="126" t="str">
        <f t="shared" ca="1" si="318"/>
        <v/>
      </c>
      <c r="BE249" s="126" t="str">
        <f t="shared" ca="1" si="318"/>
        <v/>
      </c>
      <c r="BF249" s="126" t="str">
        <f t="shared" si="318"/>
        <v/>
      </c>
      <c r="BG249" s="126" t="str">
        <f t="shared" si="318"/>
        <v/>
      </c>
      <c r="BH249" s="126" t="str">
        <f t="shared" si="318"/>
        <v/>
      </c>
      <c r="BI249" s="126" t="str">
        <f t="shared" si="318"/>
        <v/>
      </c>
      <c r="BJ249" s="126" t="str">
        <f t="shared" si="319"/>
        <v/>
      </c>
      <c r="BK249" s="126" t="str">
        <f t="shared" si="319"/>
        <v/>
      </c>
      <c r="BL249" s="126" t="str">
        <f t="shared" si="319"/>
        <v/>
      </c>
      <c r="BM249" s="126" t="str">
        <f t="shared" si="319"/>
        <v/>
      </c>
      <c r="BN249" s="126" t="str">
        <f t="shared" si="319"/>
        <v/>
      </c>
      <c r="BO249" s="126" t="str">
        <f t="shared" si="319"/>
        <v/>
      </c>
      <c r="BP249" s="126" t="str">
        <f t="shared" si="319"/>
        <v/>
      </c>
      <c r="BQ249" s="126" t="str">
        <f t="shared" si="319"/>
        <v/>
      </c>
      <c r="BR249" s="126" t="str">
        <f t="shared" si="319"/>
        <v/>
      </c>
      <c r="BS249" s="126" t="str">
        <f t="shared" si="319"/>
        <v/>
      </c>
      <c r="BT249" s="126" t="str">
        <f t="shared" si="319"/>
        <v/>
      </c>
      <c r="BU249" s="126" t="str">
        <f t="shared" si="319"/>
        <v/>
      </c>
      <c r="BV249" s="194"/>
      <c r="BW249" s="194"/>
      <c r="BX249" s="194"/>
      <c r="BZ249" s="116" t="s">
        <v>268</v>
      </c>
      <c r="CA249" s="118" t="s">
        <v>98</v>
      </c>
      <c r="CB249" s="113">
        <f t="shared" si="306"/>
        <v>44</v>
      </c>
      <c r="CC249" s="116">
        <f t="shared" ca="1" si="299"/>
        <v>0</v>
      </c>
      <c r="CD249" s="117">
        <f t="shared" ca="1" si="322"/>
        <v>0</v>
      </c>
      <c r="CE249" s="117">
        <f t="shared" ca="1" si="322"/>
        <v>0</v>
      </c>
      <c r="CF249" s="117">
        <f t="shared" ca="1" si="322"/>
        <v>0</v>
      </c>
      <c r="CG249" s="117">
        <f t="shared" ca="1" si="322"/>
        <v>0</v>
      </c>
      <c r="CH249" s="117">
        <f t="shared" ca="1" si="301"/>
        <v>0</v>
      </c>
      <c r="CI249" s="117">
        <f t="shared" ca="1" si="302"/>
        <v>0</v>
      </c>
      <c r="CJ249" s="127" cm="1">
        <f t="array" aca="1" ref="CJ249" ca="1">IFERROR(AVERAGE(IF(CD249:CG249&gt;1,CD249:CG249)),0)</f>
        <v>0</v>
      </c>
      <c r="CK249" s="127">
        <f ca="1">CJ249+(COUNTIFS($CJ$206:$CJ249,CJ249)-1)*0.00001</f>
        <v>2.3000000000000001E-4</v>
      </c>
      <c r="CL249" s="127">
        <f t="shared" ca="1" si="308"/>
        <v>1.6000000000000001E-4</v>
      </c>
      <c r="CM249" s="140">
        <f t="shared" ca="1" si="309"/>
        <v>0</v>
      </c>
      <c r="CN249" s="120">
        <f t="shared" ca="1" si="310"/>
        <v>0</v>
      </c>
      <c r="CO249" s="113"/>
      <c r="CP249" s="113"/>
      <c r="CQ249" s="113"/>
      <c r="CR249" s="115"/>
      <c r="CT249" s="117">
        <f ca="1">'ANVA-MDS Sin Fung.'!CI249+'ANVA-MDS Con Fung.'!CI249</f>
        <v>0</v>
      </c>
      <c r="CU249" s="115"/>
      <c r="CV249" s="115"/>
    </row>
    <row r="250" spans="1:100" ht="12.75" customHeight="1" x14ac:dyDescent="0.25">
      <c r="A250" s="213">
        <v>4</v>
      </c>
      <c r="J250" s="4"/>
      <c r="K250" s="101">
        <f t="shared" si="311"/>
        <v>45</v>
      </c>
      <c r="L250" s="125">
        <f t="shared" ca="1" si="303"/>
        <v>0</v>
      </c>
      <c r="M250" s="126">
        <f t="shared" ca="1" si="304"/>
        <v>1.5000000000000001E-4</v>
      </c>
      <c r="N250" s="126" t="str">
        <f t="shared" ca="1" si="321"/>
        <v/>
      </c>
      <c r="O250" s="126" t="str">
        <f t="shared" ca="1" si="321"/>
        <v/>
      </c>
      <c r="P250" s="126" t="str">
        <f t="shared" ca="1" si="321"/>
        <v/>
      </c>
      <c r="Q250" s="126" t="str">
        <f t="shared" ca="1" si="321"/>
        <v/>
      </c>
      <c r="R250" s="126" t="str">
        <f t="shared" ca="1" si="321"/>
        <v/>
      </c>
      <c r="S250" s="126" t="str">
        <f t="shared" ca="1" si="321"/>
        <v/>
      </c>
      <c r="T250" s="126" t="str">
        <f t="shared" ca="1" si="321"/>
        <v/>
      </c>
      <c r="U250" s="126" t="str">
        <f t="shared" ca="1" si="321"/>
        <v/>
      </c>
      <c r="V250" s="126" t="str">
        <f t="shared" ca="1" si="321"/>
        <v/>
      </c>
      <c r="W250" s="126" t="str">
        <f t="shared" ca="1" si="321"/>
        <v/>
      </c>
      <c r="X250" s="126" t="str">
        <f t="shared" ca="1" si="321"/>
        <v/>
      </c>
      <c r="Y250" s="126" t="str">
        <f t="shared" ca="1" si="321"/>
        <v/>
      </c>
      <c r="Z250" s="126" t="str">
        <f t="shared" ca="1" si="321"/>
        <v/>
      </c>
      <c r="AA250" s="126" t="str">
        <f t="shared" ca="1" si="321"/>
        <v/>
      </c>
      <c r="AB250" s="126" t="str">
        <f t="shared" ca="1" si="321"/>
        <v/>
      </c>
      <c r="AC250" s="126" t="str">
        <f t="shared" ca="1" si="320"/>
        <v/>
      </c>
      <c r="AD250" s="126" t="str">
        <f t="shared" ca="1" si="317"/>
        <v/>
      </c>
      <c r="AE250" s="126" t="str">
        <f t="shared" ca="1" si="317"/>
        <v/>
      </c>
      <c r="AF250" s="126" t="str">
        <f t="shared" ca="1" si="317"/>
        <v/>
      </c>
      <c r="AG250" s="126" t="str">
        <f t="shared" ca="1" si="317"/>
        <v/>
      </c>
      <c r="AH250" s="126" t="str">
        <f t="shared" ca="1" si="317"/>
        <v/>
      </c>
      <c r="AI250" s="126" t="str">
        <f t="shared" ca="1" si="317"/>
        <v/>
      </c>
      <c r="AJ250" s="126" t="str">
        <f t="shared" ca="1" si="317"/>
        <v/>
      </c>
      <c r="AK250" s="126" t="str">
        <f t="shared" ca="1" si="317"/>
        <v/>
      </c>
      <c r="AL250" s="126" t="str">
        <f t="shared" ca="1" si="317"/>
        <v/>
      </c>
      <c r="AM250" s="126" t="str">
        <f t="shared" ca="1" si="317"/>
        <v/>
      </c>
      <c r="AN250" s="126" t="str">
        <f t="shared" ca="1" si="317"/>
        <v/>
      </c>
      <c r="AO250" s="126" t="str">
        <f t="shared" ca="1" si="317"/>
        <v/>
      </c>
      <c r="AP250" s="126" t="str">
        <f t="shared" ca="1" si="317"/>
        <v/>
      </c>
      <c r="AQ250" s="126" t="str">
        <f t="shared" ca="1" si="317"/>
        <v/>
      </c>
      <c r="AR250" s="126" t="str">
        <f t="shared" ca="1" si="317"/>
        <v/>
      </c>
      <c r="AS250" s="126" t="str">
        <f t="shared" ca="1" si="317"/>
        <v/>
      </c>
      <c r="AT250" s="126" t="str">
        <f t="shared" ca="1" si="318"/>
        <v/>
      </c>
      <c r="AU250" s="126" t="str">
        <f t="shared" ca="1" si="318"/>
        <v/>
      </c>
      <c r="AV250" s="126" t="str">
        <f t="shared" ca="1" si="318"/>
        <v/>
      </c>
      <c r="AW250" s="126" t="str">
        <f t="shared" ca="1" si="318"/>
        <v/>
      </c>
      <c r="AX250" s="126" t="str">
        <f t="shared" ca="1" si="318"/>
        <v/>
      </c>
      <c r="AY250" s="126" t="str">
        <f t="shared" ca="1" si="318"/>
        <v/>
      </c>
      <c r="AZ250" s="126" t="str">
        <f t="shared" ca="1" si="318"/>
        <v/>
      </c>
      <c r="BA250" s="126" t="str">
        <f t="shared" ca="1" si="318"/>
        <v/>
      </c>
      <c r="BB250" s="126" t="str">
        <f t="shared" ca="1" si="318"/>
        <v/>
      </c>
      <c r="BC250" s="126" t="str">
        <f t="shared" ca="1" si="318"/>
        <v/>
      </c>
      <c r="BD250" s="126" t="str">
        <f t="shared" ca="1" si="318"/>
        <v/>
      </c>
      <c r="BE250" s="126" t="str">
        <f t="shared" ca="1" si="318"/>
        <v/>
      </c>
      <c r="BF250" s="126" t="str">
        <f t="shared" ca="1" si="318"/>
        <v/>
      </c>
      <c r="BG250" s="126" t="str">
        <f t="shared" si="318"/>
        <v/>
      </c>
      <c r="BH250" s="126" t="str">
        <f t="shared" si="318"/>
        <v/>
      </c>
      <c r="BI250" s="126" t="str">
        <f t="shared" si="318"/>
        <v/>
      </c>
      <c r="BJ250" s="126" t="str">
        <f t="shared" si="319"/>
        <v/>
      </c>
      <c r="BK250" s="126" t="str">
        <f t="shared" si="319"/>
        <v/>
      </c>
      <c r="BL250" s="126" t="str">
        <f t="shared" si="319"/>
        <v/>
      </c>
      <c r="BM250" s="126" t="str">
        <f t="shared" si="319"/>
        <v/>
      </c>
      <c r="BN250" s="126" t="str">
        <f t="shared" si="319"/>
        <v/>
      </c>
      <c r="BO250" s="126" t="str">
        <f t="shared" si="319"/>
        <v/>
      </c>
      <c r="BP250" s="126" t="str">
        <f t="shared" si="319"/>
        <v/>
      </c>
      <c r="BQ250" s="126" t="str">
        <f t="shared" si="319"/>
        <v/>
      </c>
      <c r="BR250" s="126" t="str">
        <f t="shared" si="319"/>
        <v/>
      </c>
      <c r="BS250" s="126" t="str">
        <f t="shared" si="319"/>
        <v/>
      </c>
      <c r="BT250" s="126" t="str">
        <f t="shared" si="319"/>
        <v/>
      </c>
      <c r="BU250" s="126" t="str">
        <f t="shared" si="319"/>
        <v/>
      </c>
      <c r="BV250" s="194"/>
      <c r="BW250" s="194"/>
      <c r="BX250" s="194"/>
      <c r="BZ250" s="116" t="s">
        <v>268</v>
      </c>
      <c r="CA250" s="118" t="s">
        <v>98</v>
      </c>
      <c r="CB250" s="113">
        <f t="shared" si="306"/>
        <v>45</v>
      </c>
      <c r="CC250" s="116">
        <f t="shared" ca="1" si="299"/>
        <v>0</v>
      </c>
      <c r="CD250" s="117">
        <f t="shared" ca="1" si="322"/>
        <v>0</v>
      </c>
      <c r="CE250" s="117">
        <f t="shared" ca="1" si="322"/>
        <v>0</v>
      </c>
      <c r="CF250" s="117">
        <f t="shared" ca="1" si="322"/>
        <v>0</v>
      </c>
      <c r="CG250" s="117">
        <f t="shared" ca="1" si="322"/>
        <v>0</v>
      </c>
      <c r="CH250" s="117">
        <f t="shared" ca="1" si="301"/>
        <v>0</v>
      </c>
      <c r="CI250" s="117">
        <f t="shared" ca="1" si="302"/>
        <v>0</v>
      </c>
      <c r="CJ250" s="127" cm="1">
        <f t="array" aca="1" ref="CJ250" ca="1">IFERROR(AVERAGE(IF(CD250:CG250&gt;1,CD250:CG250)),0)</f>
        <v>0</v>
      </c>
      <c r="CK250" s="127">
        <f ca="1">CJ250+(COUNTIFS($CJ$206:$CJ250,CJ250)-1)*0.00001</f>
        <v>2.4000000000000003E-4</v>
      </c>
      <c r="CL250" s="127">
        <f t="shared" ca="1" si="308"/>
        <v>1.5000000000000001E-4</v>
      </c>
      <c r="CM250" s="140">
        <f t="shared" ca="1" si="309"/>
        <v>0</v>
      </c>
      <c r="CN250" s="120">
        <f t="shared" ca="1" si="310"/>
        <v>0</v>
      </c>
      <c r="CO250" s="113"/>
      <c r="CP250" s="113"/>
      <c r="CQ250" s="113"/>
      <c r="CR250" s="115"/>
      <c r="CT250" s="117">
        <f ca="1">'ANVA-MDS Sin Fung.'!CI250+'ANVA-MDS Con Fung.'!CI250</f>
        <v>0</v>
      </c>
      <c r="CU250" s="115"/>
      <c r="CV250" s="115"/>
    </row>
    <row r="251" spans="1:100" ht="12.75" customHeight="1" x14ac:dyDescent="0.25">
      <c r="A251" s="213">
        <v>4</v>
      </c>
      <c r="J251" s="4"/>
      <c r="K251" s="101">
        <f t="shared" si="311"/>
        <v>46</v>
      </c>
      <c r="L251" s="125">
        <f t="shared" ca="1" si="303"/>
        <v>0</v>
      </c>
      <c r="M251" s="126">
        <f t="shared" ca="1" si="304"/>
        <v>1.4000000000000001E-4</v>
      </c>
      <c r="N251" s="126" t="str">
        <f t="shared" ca="1" si="321"/>
        <v/>
      </c>
      <c r="O251" s="126" t="str">
        <f t="shared" ca="1" si="321"/>
        <v/>
      </c>
      <c r="P251" s="126" t="str">
        <f t="shared" ca="1" si="321"/>
        <v/>
      </c>
      <c r="Q251" s="126" t="str">
        <f t="shared" ca="1" si="321"/>
        <v/>
      </c>
      <c r="R251" s="126" t="str">
        <f t="shared" ca="1" si="321"/>
        <v/>
      </c>
      <c r="S251" s="126" t="str">
        <f t="shared" ca="1" si="321"/>
        <v/>
      </c>
      <c r="T251" s="126" t="str">
        <f t="shared" ca="1" si="321"/>
        <v/>
      </c>
      <c r="U251" s="126" t="str">
        <f t="shared" ca="1" si="321"/>
        <v/>
      </c>
      <c r="V251" s="126" t="str">
        <f t="shared" ca="1" si="321"/>
        <v/>
      </c>
      <c r="W251" s="126" t="str">
        <f t="shared" ca="1" si="321"/>
        <v/>
      </c>
      <c r="X251" s="126" t="str">
        <f t="shared" ca="1" si="321"/>
        <v/>
      </c>
      <c r="Y251" s="126" t="str">
        <f t="shared" ca="1" si="321"/>
        <v/>
      </c>
      <c r="Z251" s="126" t="str">
        <f t="shared" ca="1" si="321"/>
        <v/>
      </c>
      <c r="AA251" s="126" t="str">
        <f t="shared" ca="1" si="321"/>
        <v/>
      </c>
      <c r="AB251" s="126" t="str">
        <f t="shared" ca="1" si="321"/>
        <v/>
      </c>
      <c r="AC251" s="126" t="str">
        <f t="shared" ca="1" si="320"/>
        <v/>
      </c>
      <c r="AD251" s="126" t="str">
        <f t="shared" ca="1" si="317"/>
        <v/>
      </c>
      <c r="AE251" s="126" t="str">
        <f t="shared" ca="1" si="317"/>
        <v/>
      </c>
      <c r="AF251" s="126" t="str">
        <f t="shared" ca="1" si="317"/>
        <v/>
      </c>
      <c r="AG251" s="126" t="str">
        <f t="shared" ca="1" si="317"/>
        <v/>
      </c>
      <c r="AH251" s="126" t="str">
        <f t="shared" ca="1" si="317"/>
        <v/>
      </c>
      <c r="AI251" s="126" t="str">
        <f t="shared" ca="1" si="317"/>
        <v/>
      </c>
      <c r="AJ251" s="126" t="str">
        <f t="shared" ca="1" si="317"/>
        <v/>
      </c>
      <c r="AK251" s="126" t="str">
        <f t="shared" ca="1" si="317"/>
        <v/>
      </c>
      <c r="AL251" s="126" t="str">
        <f t="shared" ca="1" si="317"/>
        <v/>
      </c>
      <c r="AM251" s="126" t="str">
        <f t="shared" ca="1" si="317"/>
        <v/>
      </c>
      <c r="AN251" s="126" t="str">
        <f t="shared" ca="1" si="317"/>
        <v/>
      </c>
      <c r="AO251" s="126" t="str">
        <f t="shared" ca="1" si="317"/>
        <v/>
      </c>
      <c r="AP251" s="126" t="str">
        <f t="shared" ca="1" si="317"/>
        <v/>
      </c>
      <c r="AQ251" s="126" t="str">
        <f t="shared" ca="1" si="317"/>
        <v/>
      </c>
      <c r="AR251" s="126" t="str">
        <f t="shared" ca="1" si="317"/>
        <v/>
      </c>
      <c r="AS251" s="126" t="str">
        <f t="shared" ca="1" si="317"/>
        <v/>
      </c>
      <c r="AT251" s="126" t="str">
        <f t="shared" ca="1" si="318"/>
        <v/>
      </c>
      <c r="AU251" s="126" t="str">
        <f t="shared" ca="1" si="318"/>
        <v/>
      </c>
      <c r="AV251" s="126" t="str">
        <f t="shared" ca="1" si="318"/>
        <v/>
      </c>
      <c r="AW251" s="126" t="str">
        <f t="shared" ca="1" si="318"/>
        <v/>
      </c>
      <c r="AX251" s="126" t="str">
        <f t="shared" ca="1" si="318"/>
        <v/>
      </c>
      <c r="AY251" s="126" t="str">
        <f t="shared" ca="1" si="318"/>
        <v/>
      </c>
      <c r="AZ251" s="126" t="str">
        <f t="shared" ca="1" si="318"/>
        <v/>
      </c>
      <c r="BA251" s="126" t="str">
        <f t="shared" ca="1" si="318"/>
        <v/>
      </c>
      <c r="BB251" s="126" t="str">
        <f t="shared" ca="1" si="318"/>
        <v/>
      </c>
      <c r="BC251" s="126" t="str">
        <f t="shared" ca="1" si="318"/>
        <v/>
      </c>
      <c r="BD251" s="126" t="str">
        <f t="shared" ca="1" si="318"/>
        <v/>
      </c>
      <c r="BE251" s="126" t="str">
        <f t="shared" ca="1" si="318"/>
        <v/>
      </c>
      <c r="BF251" s="126" t="str">
        <f t="shared" ca="1" si="318"/>
        <v/>
      </c>
      <c r="BG251" s="126" t="str">
        <f t="shared" ca="1" si="318"/>
        <v/>
      </c>
      <c r="BH251" s="126" t="str">
        <f t="shared" si="318"/>
        <v/>
      </c>
      <c r="BI251" s="126" t="str">
        <f t="shared" si="318"/>
        <v/>
      </c>
      <c r="BJ251" s="126" t="str">
        <f t="shared" si="319"/>
        <v/>
      </c>
      <c r="BK251" s="126" t="str">
        <f t="shared" si="319"/>
        <v/>
      </c>
      <c r="BL251" s="126" t="str">
        <f t="shared" si="319"/>
        <v/>
      </c>
      <c r="BM251" s="126" t="str">
        <f t="shared" si="319"/>
        <v/>
      </c>
      <c r="BN251" s="126" t="str">
        <f t="shared" si="319"/>
        <v/>
      </c>
      <c r="BO251" s="126" t="str">
        <f t="shared" si="319"/>
        <v/>
      </c>
      <c r="BP251" s="126" t="str">
        <f t="shared" si="319"/>
        <v/>
      </c>
      <c r="BQ251" s="126" t="str">
        <f t="shared" si="319"/>
        <v/>
      </c>
      <c r="BR251" s="126" t="str">
        <f t="shared" si="319"/>
        <v/>
      </c>
      <c r="BS251" s="126" t="str">
        <f t="shared" si="319"/>
        <v/>
      </c>
      <c r="BT251" s="126" t="str">
        <f t="shared" si="319"/>
        <v/>
      </c>
      <c r="BU251" s="126" t="str">
        <f t="shared" si="319"/>
        <v/>
      </c>
      <c r="BV251" s="194"/>
      <c r="BW251" s="194"/>
      <c r="BX251" s="194"/>
      <c r="BZ251" s="116" t="s">
        <v>268</v>
      </c>
      <c r="CA251" s="118" t="s">
        <v>98</v>
      </c>
      <c r="CB251" s="113">
        <f t="shared" si="306"/>
        <v>46</v>
      </c>
      <c r="CC251" s="116">
        <f t="shared" ca="1" si="299"/>
        <v>0</v>
      </c>
      <c r="CD251" s="117">
        <f t="shared" ca="1" si="322"/>
        <v>0</v>
      </c>
      <c r="CE251" s="117">
        <f t="shared" ca="1" si="322"/>
        <v>0</v>
      </c>
      <c r="CF251" s="117">
        <f t="shared" ca="1" si="322"/>
        <v>0</v>
      </c>
      <c r="CG251" s="117">
        <f t="shared" ca="1" si="322"/>
        <v>0</v>
      </c>
      <c r="CH251" s="117">
        <f t="shared" ca="1" si="301"/>
        <v>0</v>
      </c>
      <c r="CI251" s="117">
        <f t="shared" ca="1" si="302"/>
        <v>0</v>
      </c>
      <c r="CJ251" s="127" cm="1">
        <f t="array" aca="1" ref="CJ251" ca="1">IFERROR(AVERAGE(IF(CD251:CG251&gt;1,CD251:CG251)),0)</f>
        <v>0</v>
      </c>
      <c r="CK251" s="127">
        <f ca="1">CJ251+(COUNTIFS($CJ$206:$CJ251,CJ251)-1)*0.00001</f>
        <v>2.5000000000000001E-4</v>
      </c>
      <c r="CL251" s="127">
        <f t="shared" ca="1" si="308"/>
        <v>1.4000000000000001E-4</v>
      </c>
      <c r="CM251" s="140">
        <f t="shared" ca="1" si="309"/>
        <v>0</v>
      </c>
      <c r="CN251" s="120">
        <f t="shared" ca="1" si="310"/>
        <v>0</v>
      </c>
      <c r="CO251" s="113"/>
      <c r="CP251" s="113"/>
      <c r="CQ251" s="113"/>
      <c r="CR251" s="115"/>
      <c r="CT251" s="117">
        <f ca="1">'ANVA-MDS Sin Fung.'!CI251+'ANVA-MDS Con Fung.'!CI251</f>
        <v>0</v>
      </c>
      <c r="CU251" s="115"/>
      <c r="CV251" s="115"/>
    </row>
    <row r="252" spans="1:100" ht="12.75" customHeight="1" x14ac:dyDescent="0.25">
      <c r="A252" s="213">
        <v>4</v>
      </c>
      <c r="J252" s="4"/>
      <c r="K252" s="101">
        <f t="shared" si="311"/>
        <v>47</v>
      </c>
      <c r="L252" s="125">
        <f t="shared" ca="1" si="303"/>
        <v>0</v>
      </c>
      <c r="M252" s="126">
        <f t="shared" ca="1" si="304"/>
        <v>1.3000000000000002E-4</v>
      </c>
      <c r="N252" s="126" t="str">
        <f t="shared" ca="1" si="321"/>
        <v/>
      </c>
      <c r="O252" s="126" t="str">
        <f t="shared" ca="1" si="321"/>
        <v/>
      </c>
      <c r="P252" s="126" t="str">
        <f t="shared" ca="1" si="321"/>
        <v/>
      </c>
      <c r="Q252" s="126" t="str">
        <f t="shared" ca="1" si="321"/>
        <v/>
      </c>
      <c r="R252" s="126" t="str">
        <f t="shared" ca="1" si="321"/>
        <v/>
      </c>
      <c r="S252" s="126" t="str">
        <f t="shared" ca="1" si="321"/>
        <v/>
      </c>
      <c r="T252" s="126" t="str">
        <f t="shared" ca="1" si="321"/>
        <v/>
      </c>
      <c r="U252" s="126" t="str">
        <f t="shared" ca="1" si="321"/>
        <v/>
      </c>
      <c r="V252" s="126" t="str">
        <f t="shared" ca="1" si="321"/>
        <v/>
      </c>
      <c r="W252" s="126" t="str">
        <f t="shared" ca="1" si="321"/>
        <v/>
      </c>
      <c r="X252" s="126" t="str">
        <f t="shared" ca="1" si="321"/>
        <v/>
      </c>
      <c r="Y252" s="126" t="str">
        <f t="shared" ca="1" si="321"/>
        <v/>
      </c>
      <c r="Z252" s="126" t="str">
        <f t="shared" ca="1" si="321"/>
        <v/>
      </c>
      <c r="AA252" s="126" t="str">
        <f t="shared" ca="1" si="321"/>
        <v/>
      </c>
      <c r="AB252" s="126" t="str">
        <f t="shared" ca="1" si="321"/>
        <v/>
      </c>
      <c r="AC252" s="126" t="str">
        <f t="shared" ca="1" si="320"/>
        <v/>
      </c>
      <c r="AD252" s="126" t="str">
        <f t="shared" ca="1" si="317"/>
        <v/>
      </c>
      <c r="AE252" s="126" t="str">
        <f t="shared" ca="1" si="317"/>
        <v/>
      </c>
      <c r="AF252" s="126" t="str">
        <f t="shared" ca="1" si="317"/>
        <v/>
      </c>
      <c r="AG252" s="126" t="str">
        <f t="shared" ca="1" si="317"/>
        <v/>
      </c>
      <c r="AH252" s="126" t="str">
        <f t="shared" ca="1" si="317"/>
        <v/>
      </c>
      <c r="AI252" s="126" t="str">
        <f t="shared" ca="1" si="317"/>
        <v/>
      </c>
      <c r="AJ252" s="126" t="str">
        <f t="shared" ca="1" si="317"/>
        <v/>
      </c>
      <c r="AK252" s="126" t="str">
        <f t="shared" ca="1" si="317"/>
        <v/>
      </c>
      <c r="AL252" s="126" t="str">
        <f t="shared" ca="1" si="317"/>
        <v/>
      </c>
      <c r="AM252" s="126" t="str">
        <f t="shared" ca="1" si="317"/>
        <v/>
      </c>
      <c r="AN252" s="126" t="str">
        <f t="shared" ca="1" si="317"/>
        <v/>
      </c>
      <c r="AO252" s="126" t="str">
        <f t="shared" ca="1" si="317"/>
        <v/>
      </c>
      <c r="AP252" s="126" t="str">
        <f t="shared" ca="1" si="317"/>
        <v/>
      </c>
      <c r="AQ252" s="126" t="str">
        <f t="shared" ca="1" si="317"/>
        <v/>
      </c>
      <c r="AR252" s="126" t="str">
        <f t="shared" ca="1" si="317"/>
        <v/>
      </c>
      <c r="AS252" s="126" t="str">
        <f t="shared" ref="AS252:BH265" ca="1" si="323">IF(AS$5&gt;$K252,"",IF($L252=0,"",IF($G$9&gt;$H$9,"ns",IF(ABS($M252-INDEX($CL$206:$CL$265,AS$5,1))&gt;$B$224,"s","ns"))))</f>
        <v/>
      </c>
      <c r="AT252" s="126" t="str">
        <f t="shared" ca="1" si="318"/>
        <v/>
      </c>
      <c r="AU252" s="126" t="str">
        <f t="shared" ca="1" si="318"/>
        <v/>
      </c>
      <c r="AV252" s="126" t="str">
        <f t="shared" ca="1" si="318"/>
        <v/>
      </c>
      <c r="AW252" s="126" t="str">
        <f t="shared" ca="1" si="318"/>
        <v/>
      </c>
      <c r="AX252" s="126" t="str">
        <f t="shared" ca="1" si="318"/>
        <v/>
      </c>
      <c r="AY252" s="126" t="str">
        <f t="shared" ca="1" si="318"/>
        <v/>
      </c>
      <c r="AZ252" s="126" t="str">
        <f t="shared" ca="1" si="318"/>
        <v/>
      </c>
      <c r="BA252" s="126" t="str">
        <f t="shared" ca="1" si="318"/>
        <v/>
      </c>
      <c r="BB252" s="126" t="str">
        <f t="shared" ca="1" si="318"/>
        <v/>
      </c>
      <c r="BC252" s="126" t="str">
        <f t="shared" ca="1" si="318"/>
        <v/>
      </c>
      <c r="BD252" s="126" t="str">
        <f t="shared" ca="1" si="318"/>
        <v/>
      </c>
      <c r="BE252" s="126" t="str">
        <f t="shared" ca="1" si="318"/>
        <v/>
      </c>
      <c r="BF252" s="126" t="str">
        <f t="shared" ca="1" si="318"/>
        <v/>
      </c>
      <c r="BG252" s="126" t="str">
        <f t="shared" ca="1" si="318"/>
        <v/>
      </c>
      <c r="BH252" s="126" t="str">
        <f t="shared" ca="1" si="318"/>
        <v/>
      </c>
      <c r="BI252" s="126" t="str">
        <f t="shared" ref="BI252:BU265" si="324">IF(BI$5&gt;$K252,"",IF($L252=0,"",IF($G$9&gt;$H$9,"ns",IF(ABS($M252-INDEX($CL$206:$CL$265,BI$5,1))&gt;$B$224,"s","ns"))))</f>
        <v/>
      </c>
      <c r="BJ252" s="126" t="str">
        <f t="shared" si="319"/>
        <v/>
      </c>
      <c r="BK252" s="126" t="str">
        <f t="shared" si="319"/>
        <v/>
      </c>
      <c r="BL252" s="126" t="str">
        <f t="shared" si="319"/>
        <v/>
      </c>
      <c r="BM252" s="126" t="str">
        <f t="shared" si="319"/>
        <v/>
      </c>
      <c r="BN252" s="126" t="str">
        <f t="shared" si="319"/>
        <v/>
      </c>
      <c r="BO252" s="126" t="str">
        <f t="shared" si="319"/>
        <v/>
      </c>
      <c r="BP252" s="126" t="str">
        <f t="shared" si="319"/>
        <v/>
      </c>
      <c r="BQ252" s="126" t="str">
        <f t="shared" si="319"/>
        <v/>
      </c>
      <c r="BR252" s="126" t="str">
        <f t="shared" si="319"/>
        <v/>
      </c>
      <c r="BS252" s="126" t="str">
        <f t="shared" si="319"/>
        <v/>
      </c>
      <c r="BT252" s="126" t="str">
        <f t="shared" si="319"/>
        <v/>
      </c>
      <c r="BU252" s="126" t="str">
        <f t="shared" si="319"/>
        <v/>
      </c>
      <c r="BV252" s="194"/>
      <c r="BW252" s="194"/>
      <c r="BX252" s="194"/>
      <c r="BZ252" s="116" t="s">
        <v>268</v>
      </c>
      <c r="CA252" s="118" t="s">
        <v>98</v>
      </c>
      <c r="CB252" s="113">
        <f t="shared" si="306"/>
        <v>47</v>
      </c>
      <c r="CC252" s="116">
        <f t="shared" ca="1" si="299"/>
        <v>0</v>
      </c>
      <c r="CD252" s="117">
        <f t="shared" ca="1" si="322"/>
        <v>0</v>
      </c>
      <c r="CE252" s="117">
        <f t="shared" ca="1" si="322"/>
        <v>0</v>
      </c>
      <c r="CF252" s="117">
        <f t="shared" ca="1" si="322"/>
        <v>0</v>
      </c>
      <c r="CG252" s="117">
        <f t="shared" ca="1" si="322"/>
        <v>0</v>
      </c>
      <c r="CH252" s="117">
        <f t="shared" ca="1" si="301"/>
        <v>0</v>
      </c>
      <c r="CI252" s="117">
        <f t="shared" ca="1" si="302"/>
        <v>0</v>
      </c>
      <c r="CJ252" s="127" cm="1">
        <f t="array" aca="1" ref="CJ252" ca="1">IFERROR(AVERAGE(IF(CD252:CG252&gt;1,CD252:CG252)),0)</f>
        <v>0</v>
      </c>
      <c r="CK252" s="127">
        <f ca="1">CJ252+(COUNTIFS($CJ$206:$CJ252,CJ252)-1)*0.00001</f>
        <v>2.6000000000000003E-4</v>
      </c>
      <c r="CL252" s="127">
        <f t="shared" ca="1" si="308"/>
        <v>1.3000000000000002E-4</v>
      </c>
      <c r="CM252" s="140">
        <f t="shared" ca="1" si="309"/>
        <v>0</v>
      </c>
      <c r="CN252" s="120">
        <f t="shared" ca="1" si="310"/>
        <v>0</v>
      </c>
      <c r="CO252" s="113"/>
      <c r="CP252" s="113"/>
      <c r="CQ252" s="113"/>
      <c r="CR252" s="115"/>
      <c r="CT252" s="117">
        <f ca="1">'ANVA-MDS Sin Fung.'!CI252+'ANVA-MDS Con Fung.'!CI252</f>
        <v>0</v>
      </c>
      <c r="CU252" s="115"/>
      <c r="CV252" s="115"/>
    </row>
    <row r="253" spans="1:100" ht="12.75" customHeight="1" x14ac:dyDescent="0.25">
      <c r="A253" s="213">
        <v>4</v>
      </c>
      <c r="J253" s="4"/>
      <c r="K253" s="101">
        <f t="shared" si="311"/>
        <v>48</v>
      </c>
      <c r="L253" s="125">
        <f t="shared" ca="1" si="303"/>
        <v>0</v>
      </c>
      <c r="M253" s="126">
        <f t="shared" ca="1" si="304"/>
        <v>1.2000000000000002E-4</v>
      </c>
      <c r="N253" s="126" t="str">
        <f t="shared" ca="1" si="321"/>
        <v/>
      </c>
      <c r="O253" s="126" t="str">
        <f t="shared" ca="1" si="321"/>
        <v/>
      </c>
      <c r="P253" s="126" t="str">
        <f t="shared" ca="1" si="321"/>
        <v/>
      </c>
      <c r="Q253" s="126" t="str">
        <f t="shared" ca="1" si="321"/>
        <v/>
      </c>
      <c r="R253" s="126" t="str">
        <f t="shared" ca="1" si="321"/>
        <v/>
      </c>
      <c r="S253" s="126" t="str">
        <f t="shared" ca="1" si="321"/>
        <v/>
      </c>
      <c r="T253" s="126" t="str">
        <f t="shared" ca="1" si="321"/>
        <v/>
      </c>
      <c r="U253" s="126" t="str">
        <f t="shared" ca="1" si="321"/>
        <v/>
      </c>
      <c r="V253" s="126" t="str">
        <f t="shared" ca="1" si="321"/>
        <v/>
      </c>
      <c r="W253" s="126" t="str">
        <f t="shared" ca="1" si="321"/>
        <v/>
      </c>
      <c r="X253" s="126" t="str">
        <f t="shared" ca="1" si="321"/>
        <v/>
      </c>
      <c r="Y253" s="126" t="str">
        <f t="shared" ca="1" si="321"/>
        <v/>
      </c>
      <c r="Z253" s="126" t="str">
        <f t="shared" ca="1" si="321"/>
        <v/>
      </c>
      <c r="AA253" s="126" t="str">
        <f t="shared" ca="1" si="321"/>
        <v/>
      </c>
      <c r="AB253" s="126" t="str">
        <f t="shared" ca="1" si="321"/>
        <v/>
      </c>
      <c r="AC253" s="126" t="str">
        <f t="shared" ca="1" si="320"/>
        <v/>
      </c>
      <c r="AD253" s="126" t="str">
        <f t="shared" ca="1" si="320"/>
        <v/>
      </c>
      <c r="AE253" s="126" t="str">
        <f t="shared" ca="1" si="320"/>
        <v/>
      </c>
      <c r="AF253" s="126" t="str">
        <f t="shared" ca="1" si="320"/>
        <v/>
      </c>
      <c r="AG253" s="126" t="str">
        <f t="shared" ca="1" si="320"/>
        <v/>
      </c>
      <c r="AH253" s="126" t="str">
        <f t="shared" ca="1" si="320"/>
        <v/>
      </c>
      <c r="AI253" s="126" t="str">
        <f t="shared" ca="1" si="320"/>
        <v/>
      </c>
      <c r="AJ253" s="126" t="str">
        <f t="shared" ca="1" si="320"/>
        <v/>
      </c>
      <c r="AK253" s="126" t="str">
        <f t="shared" ca="1" si="320"/>
        <v/>
      </c>
      <c r="AL253" s="126" t="str">
        <f t="shared" ca="1" si="320"/>
        <v/>
      </c>
      <c r="AM253" s="126" t="str">
        <f t="shared" ca="1" si="320"/>
        <v/>
      </c>
      <c r="AN253" s="126" t="str">
        <f t="shared" ca="1" si="320"/>
        <v/>
      </c>
      <c r="AO253" s="126" t="str">
        <f t="shared" ca="1" si="320"/>
        <v/>
      </c>
      <c r="AP253" s="126" t="str">
        <f t="shared" ca="1" si="320"/>
        <v/>
      </c>
      <c r="AQ253" s="126" t="str">
        <f t="shared" ca="1" si="320"/>
        <v/>
      </c>
      <c r="AR253" s="126" t="str">
        <f t="shared" ca="1" si="320"/>
        <v/>
      </c>
      <c r="AS253" s="126" t="str">
        <f t="shared" ca="1" si="323"/>
        <v/>
      </c>
      <c r="AT253" s="126" t="str">
        <f t="shared" ca="1" si="323"/>
        <v/>
      </c>
      <c r="AU253" s="126" t="str">
        <f t="shared" ca="1" si="323"/>
        <v/>
      </c>
      <c r="AV253" s="126" t="str">
        <f t="shared" ca="1" si="323"/>
        <v/>
      </c>
      <c r="AW253" s="126" t="str">
        <f t="shared" ca="1" si="323"/>
        <v/>
      </c>
      <c r="AX253" s="126" t="str">
        <f t="shared" ca="1" si="323"/>
        <v/>
      </c>
      <c r="AY253" s="126" t="str">
        <f t="shared" ca="1" si="323"/>
        <v/>
      </c>
      <c r="AZ253" s="126" t="str">
        <f t="shared" ca="1" si="323"/>
        <v/>
      </c>
      <c r="BA253" s="126" t="str">
        <f t="shared" ca="1" si="323"/>
        <v/>
      </c>
      <c r="BB253" s="126" t="str">
        <f t="shared" ca="1" si="323"/>
        <v/>
      </c>
      <c r="BC253" s="126" t="str">
        <f t="shared" ca="1" si="323"/>
        <v/>
      </c>
      <c r="BD253" s="126" t="str">
        <f t="shared" ca="1" si="323"/>
        <v/>
      </c>
      <c r="BE253" s="126" t="str">
        <f t="shared" ca="1" si="323"/>
        <v/>
      </c>
      <c r="BF253" s="126" t="str">
        <f t="shared" ca="1" si="323"/>
        <v/>
      </c>
      <c r="BG253" s="126" t="str">
        <f t="shared" ca="1" si="323"/>
        <v/>
      </c>
      <c r="BH253" s="126" t="str">
        <f t="shared" ca="1" si="323"/>
        <v/>
      </c>
      <c r="BI253" s="126" t="str">
        <f t="shared" ca="1" si="324"/>
        <v/>
      </c>
      <c r="BJ253" s="126" t="str">
        <f t="shared" si="324"/>
        <v/>
      </c>
      <c r="BK253" s="126" t="str">
        <f t="shared" si="324"/>
        <v/>
      </c>
      <c r="BL253" s="126" t="str">
        <f t="shared" si="324"/>
        <v/>
      </c>
      <c r="BM253" s="126" t="str">
        <f t="shared" si="324"/>
        <v/>
      </c>
      <c r="BN253" s="126" t="str">
        <f t="shared" si="324"/>
        <v/>
      </c>
      <c r="BO253" s="126" t="str">
        <f t="shared" si="324"/>
        <v/>
      </c>
      <c r="BP253" s="126" t="str">
        <f t="shared" si="324"/>
        <v/>
      </c>
      <c r="BQ253" s="126" t="str">
        <f t="shared" si="324"/>
        <v/>
      </c>
      <c r="BR253" s="126" t="str">
        <f t="shared" si="324"/>
        <v/>
      </c>
      <c r="BS253" s="126" t="str">
        <f t="shared" si="324"/>
        <v/>
      </c>
      <c r="BT253" s="126" t="str">
        <f t="shared" si="324"/>
        <v/>
      </c>
      <c r="BU253" s="126" t="str">
        <f t="shared" si="324"/>
        <v/>
      </c>
      <c r="BV253" s="194"/>
      <c r="BW253" s="194"/>
      <c r="BX253" s="194"/>
      <c r="BZ253" s="116" t="s">
        <v>268</v>
      </c>
      <c r="CA253" s="118" t="s">
        <v>98</v>
      </c>
      <c r="CB253" s="113">
        <f t="shared" si="306"/>
        <v>48</v>
      </c>
      <c r="CC253" s="116">
        <f t="shared" ca="1" si="299"/>
        <v>0</v>
      </c>
      <c r="CD253" s="117">
        <f t="shared" ca="1" si="322"/>
        <v>0</v>
      </c>
      <c r="CE253" s="117">
        <f t="shared" ca="1" si="322"/>
        <v>0</v>
      </c>
      <c r="CF253" s="117">
        <f t="shared" ca="1" si="322"/>
        <v>0</v>
      </c>
      <c r="CG253" s="117">
        <f t="shared" ca="1" si="322"/>
        <v>0</v>
      </c>
      <c r="CH253" s="117">
        <f t="shared" ca="1" si="301"/>
        <v>0</v>
      </c>
      <c r="CI253" s="117">
        <f t="shared" ca="1" si="302"/>
        <v>0</v>
      </c>
      <c r="CJ253" s="127" cm="1">
        <f t="array" aca="1" ref="CJ253" ca="1">IFERROR(AVERAGE(IF(CD253:CG253&gt;1,CD253:CG253)),0)</f>
        <v>0</v>
      </c>
      <c r="CK253" s="127">
        <f ca="1">CJ253+(COUNTIFS($CJ$206:$CJ253,CJ253)-1)*0.00001</f>
        <v>2.7E-4</v>
      </c>
      <c r="CL253" s="127">
        <f t="shared" ca="1" si="308"/>
        <v>1.2000000000000002E-4</v>
      </c>
      <c r="CM253" s="140">
        <f t="shared" ca="1" si="309"/>
        <v>0</v>
      </c>
      <c r="CN253" s="120">
        <f t="shared" ca="1" si="310"/>
        <v>0</v>
      </c>
      <c r="CO253" s="113"/>
      <c r="CP253" s="113"/>
      <c r="CQ253" s="113"/>
      <c r="CR253" s="115"/>
      <c r="CT253" s="117">
        <f ca="1">'ANVA-MDS Sin Fung.'!CI253+'ANVA-MDS Con Fung.'!CI253</f>
        <v>0</v>
      </c>
      <c r="CU253" s="115"/>
      <c r="CV253" s="115"/>
    </row>
    <row r="254" spans="1:100" ht="12.75" customHeight="1" x14ac:dyDescent="0.25">
      <c r="A254" s="213">
        <v>4</v>
      </c>
      <c r="J254" s="4"/>
      <c r="K254" s="101">
        <f t="shared" si="311"/>
        <v>49</v>
      </c>
      <c r="L254" s="125">
        <f t="shared" ca="1" si="303"/>
        <v>0</v>
      </c>
      <c r="M254" s="126">
        <f t="shared" ca="1" si="304"/>
        <v>1.1E-4</v>
      </c>
      <c r="N254" s="126" t="str">
        <f t="shared" ca="1" si="321"/>
        <v/>
      </c>
      <c r="O254" s="126" t="str">
        <f t="shared" ca="1" si="321"/>
        <v/>
      </c>
      <c r="P254" s="126" t="str">
        <f t="shared" ca="1" si="321"/>
        <v/>
      </c>
      <c r="Q254" s="126" t="str">
        <f t="shared" ca="1" si="321"/>
        <v/>
      </c>
      <c r="R254" s="126" t="str">
        <f t="shared" ca="1" si="321"/>
        <v/>
      </c>
      <c r="S254" s="126" t="str">
        <f t="shared" ca="1" si="321"/>
        <v/>
      </c>
      <c r="T254" s="126" t="str">
        <f t="shared" ca="1" si="321"/>
        <v/>
      </c>
      <c r="U254" s="126" t="str">
        <f t="shared" ca="1" si="321"/>
        <v/>
      </c>
      <c r="V254" s="126" t="str">
        <f t="shared" ca="1" si="321"/>
        <v/>
      </c>
      <c r="W254" s="126" t="str">
        <f t="shared" ca="1" si="321"/>
        <v/>
      </c>
      <c r="X254" s="126" t="str">
        <f t="shared" ca="1" si="321"/>
        <v/>
      </c>
      <c r="Y254" s="126" t="str">
        <f t="shared" ca="1" si="321"/>
        <v/>
      </c>
      <c r="Z254" s="126" t="str">
        <f t="shared" ca="1" si="321"/>
        <v/>
      </c>
      <c r="AA254" s="126" t="str">
        <f t="shared" ca="1" si="321"/>
        <v/>
      </c>
      <c r="AB254" s="126" t="str">
        <f t="shared" ca="1" si="321"/>
        <v/>
      </c>
      <c r="AC254" s="126" t="str">
        <f t="shared" ca="1" si="321"/>
        <v/>
      </c>
      <c r="AD254" s="126" t="str">
        <f t="shared" ref="AD254:AR265" ca="1" si="325">IF(AD$5&gt;$K254,"",IF($L254=0,"",IF($G$9&gt;$H$9,"ns",IF(ABS($M254-INDEX($CL$206:$CL$265,AD$5,1))&gt;$B$224,"s","ns"))))</f>
        <v/>
      </c>
      <c r="AE254" s="126" t="str">
        <f t="shared" ca="1" si="325"/>
        <v/>
      </c>
      <c r="AF254" s="126" t="str">
        <f t="shared" ca="1" si="325"/>
        <v/>
      </c>
      <c r="AG254" s="126" t="str">
        <f t="shared" ca="1" si="325"/>
        <v/>
      </c>
      <c r="AH254" s="126" t="str">
        <f t="shared" ca="1" si="325"/>
        <v/>
      </c>
      <c r="AI254" s="126" t="str">
        <f t="shared" ca="1" si="325"/>
        <v/>
      </c>
      <c r="AJ254" s="126" t="str">
        <f t="shared" ca="1" si="325"/>
        <v/>
      </c>
      <c r="AK254" s="126" t="str">
        <f t="shared" ca="1" si="325"/>
        <v/>
      </c>
      <c r="AL254" s="126" t="str">
        <f t="shared" ca="1" si="325"/>
        <v/>
      </c>
      <c r="AM254" s="126" t="str">
        <f t="shared" ca="1" si="325"/>
        <v/>
      </c>
      <c r="AN254" s="126" t="str">
        <f t="shared" ca="1" si="325"/>
        <v/>
      </c>
      <c r="AO254" s="126" t="str">
        <f t="shared" ca="1" si="325"/>
        <v/>
      </c>
      <c r="AP254" s="126" t="str">
        <f t="shared" ca="1" si="325"/>
        <v/>
      </c>
      <c r="AQ254" s="126" t="str">
        <f t="shared" ca="1" si="325"/>
        <v/>
      </c>
      <c r="AR254" s="126" t="str">
        <f t="shared" ca="1" si="325"/>
        <v/>
      </c>
      <c r="AS254" s="126" t="str">
        <f t="shared" ca="1" si="323"/>
        <v/>
      </c>
      <c r="AT254" s="126" t="str">
        <f t="shared" ca="1" si="323"/>
        <v/>
      </c>
      <c r="AU254" s="126" t="str">
        <f t="shared" ca="1" si="323"/>
        <v/>
      </c>
      <c r="AV254" s="126" t="str">
        <f t="shared" ca="1" si="323"/>
        <v/>
      </c>
      <c r="AW254" s="126" t="str">
        <f t="shared" ca="1" si="323"/>
        <v/>
      </c>
      <c r="AX254" s="126" t="str">
        <f t="shared" ca="1" si="323"/>
        <v/>
      </c>
      <c r="AY254" s="126" t="str">
        <f t="shared" ca="1" si="323"/>
        <v/>
      </c>
      <c r="AZ254" s="126" t="str">
        <f t="shared" ca="1" si="323"/>
        <v/>
      </c>
      <c r="BA254" s="126" t="str">
        <f t="shared" ca="1" si="323"/>
        <v/>
      </c>
      <c r="BB254" s="126" t="str">
        <f t="shared" ca="1" si="323"/>
        <v/>
      </c>
      <c r="BC254" s="126" t="str">
        <f t="shared" ca="1" si="323"/>
        <v/>
      </c>
      <c r="BD254" s="126" t="str">
        <f t="shared" ca="1" si="323"/>
        <v/>
      </c>
      <c r="BE254" s="126" t="str">
        <f t="shared" ca="1" si="323"/>
        <v/>
      </c>
      <c r="BF254" s="126" t="str">
        <f t="shared" ca="1" si="323"/>
        <v/>
      </c>
      <c r="BG254" s="126" t="str">
        <f t="shared" ca="1" si="323"/>
        <v/>
      </c>
      <c r="BH254" s="126" t="str">
        <f t="shared" ca="1" si="323"/>
        <v/>
      </c>
      <c r="BI254" s="126" t="str">
        <f t="shared" ca="1" si="324"/>
        <v/>
      </c>
      <c r="BJ254" s="126" t="str">
        <f t="shared" ca="1" si="324"/>
        <v/>
      </c>
      <c r="BK254" s="126" t="str">
        <f t="shared" si="324"/>
        <v/>
      </c>
      <c r="BL254" s="126" t="str">
        <f t="shared" si="324"/>
        <v/>
      </c>
      <c r="BM254" s="126" t="str">
        <f t="shared" si="324"/>
        <v/>
      </c>
      <c r="BN254" s="126" t="str">
        <f t="shared" si="324"/>
        <v/>
      </c>
      <c r="BO254" s="126" t="str">
        <f t="shared" si="324"/>
        <v/>
      </c>
      <c r="BP254" s="126" t="str">
        <f t="shared" si="324"/>
        <v/>
      </c>
      <c r="BQ254" s="126" t="str">
        <f t="shared" si="324"/>
        <v/>
      </c>
      <c r="BR254" s="126" t="str">
        <f t="shared" si="324"/>
        <v/>
      </c>
      <c r="BS254" s="126" t="str">
        <f t="shared" si="324"/>
        <v/>
      </c>
      <c r="BT254" s="126" t="str">
        <f t="shared" si="324"/>
        <v/>
      </c>
      <c r="BU254" s="126" t="str">
        <f t="shared" si="324"/>
        <v/>
      </c>
      <c r="BV254" s="194"/>
      <c r="BW254" s="194"/>
      <c r="BX254" s="194"/>
      <c r="BZ254" s="116" t="s">
        <v>268</v>
      </c>
      <c r="CA254" s="118" t="s">
        <v>98</v>
      </c>
      <c r="CB254" s="113">
        <f t="shared" si="306"/>
        <v>49</v>
      </c>
      <c r="CC254" s="116">
        <f t="shared" ca="1" si="299"/>
        <v>0</v>
      </c>
      <c r="CD254" s="117">
        <f t="shared" ca="1" si="322"/>
        <v>0</v>
      </c>
      <c r="CE254" s="117">
        <f t="shared" ca="1" si="322"/>
        <v>0</v>
      </c>
      <c r="CF254" s="117">
        <f t="shared" ca="1" si="322"/>
        <v>0</v>
      </c>
      <c r="CG254" s="117">
        <f t="shared" ca="1" si="322"/>
        <v>0</v>
      </c>
      <c r="CH254" s="117">
        <f t="shared" ca="1" si="301"/>
        <v>0</v>
      </c>
      <c r="CI254" s="117">
        <f t="shared" ca="1" si="302"/>
        <v>0</v>
      </c>
      <c r="CJ254" s="127" cm="1">
        <f t="array" aca="1" ref="CJ254" ca="1">IFERROR(AVERAGE(IF(CD254:CG254&gt;1,CD254:CG254)),0)</f>
        <v>0</v>
      </c>
      <c r="CK254" s="127">
        <f ca="1">CJ254+(COUNTIFS($CJ$206:$CJ254,CJ254)-1)*0.00001</f>
        <v>2.8000000000000003E-4</v>
      </c>
      <c r="CL254" s="127">
        <f t="shared" ca="1" si="308"/>
        <v>1.1E-4</v>
      </c>
      <c r="CM254" s="140">
        <f t="shared" ca="1" si="309"/>
        <v>0</v>
      </c>
      <c r="CN254" s="120">
        <f t="shared" ca="1" si="310"/>
        <v>0</v>
      </c>
      <c r="CO254" s="113"/>
      <c r="CP254" s="113"/>
      <c r="CQ254" s="113"/>
      <c r="CR254" s="115"/>
      <c r="CT254" s="117">
        <f ca="1">'ANVA-MDS Sin Fung.'!CI254+'ANVA-MDS Con Fung.'!CI254</f>
        <v>0</v>
      </c>
      <c r="CU254" s="115"/>
      <c r="CV254" s="115"/>
    </row>
    <row r="255" spans="1:100" ht="12.75" customHeight="1" x14ac:dyDescent="0.25">
      <c r="A255" s="213">
        <v>4</v>
      </c>
      <c r="J255" s="4"/>
      <c r="K255" s="101">
        <f t="shared" si="311"/>
        <v>50</v>
      </c>
      <c r="L255" s="125">
        <f t="shared" ca="1" si="303"/>
        <v>0</v>
      </c>
      <c r="M255" s="126">
        <f t="shared" ca="1" si="304"/>
        <v>1E-4</v>
      </c>
      <c r="N255" s="126" t="str">
        <f t="shared" ref="N255:AC265" ca="1" si="326">IF(N$5&gt;$K255,"",IF($L255=0,"",IF($G$9&gt;$H$9,"ns",IF(ABS($M255-INDEX($CL$206:$CL$265,N$5,1))&gt;$B$224,"s","ns"))))</f>
        <v/>
      </c>
      <c r="O255" s="126" t="str">
        <f t="shared" ca="1" si="326"/>
        <v/>
      </c>
      <c r="P255" s="126" t="str">
        <f t="shared" ca="1" si="326"/>
        <v/>
      </c>
      <c r="Q255" s="126" t="str">
        <f t="shared" ca="1" si="326"/>
        <v/>
      </c>
      <c r="R255" s="126" t="str">
        <f t="shared" ca="1" si="326"/>
        <v/>
      </c>
      <c r="S255" s="126" t="str">
        <f t="shared" ca="1" si="326"/>
        <v/>
      </c>
      <c r="T255" s="126" t="str">
        <f t="shared" ca="1" si="326"/>
        <v/>
      </c>
      <c r="U255" s="126" t="str">
        <f t="shared" ca="1" si="326"/>
        <v/>
      </c>
      <c r="V255" s="126" t="str">
        <f t="shared" ca="1" si="326"/>
        <v/>
      </c>
      <c r="W255" s="126" t="str">
        <f t="shared" ca="1" si="326"/>
        <v/>
      </c>
      <c r="X255" s="126" t="str">
        <f t="shared" ca="1" si="326"/>
        <v/>
      </c>
      <c r="Y255" s="126" t="str">
        <f t="shared" ca="1" si="326"/>
        <v/>
      </c>
      <c r="Z255" s="126" t="str">
        <f t="shared" ca="1" si="326"/>
        <v/>
      </c>
      <c r="AA255" s="126" t="str">
        <f t="shared" ca="1" si="326"/>
        <v/>
      </c>
      <c r="AB255" s="126" t="str">
        <f t="shared" ca="1" si="326"/>
        <v/>
      </c>
      <c r="AC255" s="126" t="str">
        <f t="shared" ca="1" si="326"/>
        <v/>
      </c>
      <c r="AD255" s="126" t="str">
        <f t="shared" ca="1" si="325"/>
        <v/>
      </c>
      <c r="AE255" s="126" t="str">
        <f t="shared" ca="1" si="325"/>
        <v/>
      </c>
      <c r="AF255" s="126" t="str">
        <f t="shared" ca="1" si="325"/>
        <v/>
      </c>
      <c r="AG255" s="126" t="str">
        <f t="shared" ca="1" si="325"/>
        <v/>
      </c>
      <c r="AH255" s="126" t="str">
        <f t="shared" ca="1" si="325"/>
        <v/>
      </c>
      <c r="AI255" s="126" t="str">
        <f t="shared" ca="1" si="325"/>
        <v/>
      </c>
      <c r="AJ255" s="126" t="str">
        <f t="shared" ca="1" si="325"/>
        <v/>
      </c>
      <c r="AK255" s="126" t="str">
        <f t="shared" ca="1" si="325"/>
        <v/>
      </c>
      <c r="AL255" s="126" t="str">
        <f t="shared" ca="1" si="325"/>
        <v/>
      </c>
      <c r="AM255" s="126" t="str">
        <f t="shared" ca="1" si="325"/>
        <v/>
      </c>
      <c r="AN255" s="126" t="str">
        <f t="shared" ca="1" si="325"/>
        <v/>
      </c>
      <c r="AO255" s="126" t="str">
        <f t="shared" ca="1" si="325"/>
        <v/>
      </c>
      <c r="AP255" s="126" t="str">
        <f t="shared" ca="1" si="325"/>
        <v/>
      </c>
      <c r="AQ255" s="126" t="str">
        <f t="shared" ca="1" si="325"/>
        <v/>
      </c>
      <c r="AR255" s="126" t="str">
        <f t="shared" ca="1" si="325"/>
        <v/>
      </c>
      <c r="AS255" s="126" t="str">
        <f t="shared" ca="1" si="323"/>
        <v/>
      </c>
      <c r="AT255" s="126" t="str">
        <f t="shared" ca="1" si="323"/>
        <v/>
      </c>
      <c r="AU255" s="126" t="str">
        <f t="shared" ca="1" si="323"/>
        <v/>
      </c>
      <c r="AV255" s="126" t="str">
        <f t="shared" ca="1" si="323"/>
        <v/>
      </c>
      <c r="AW255" s="126" t="str">
        <f t="shared" ca="1" si="323"/>
        <v/>
      </c>
      <c r="AX255" s="126" t="str">
        <f t="shared" ca="1" si="323"/>
        <v/>
      </c>
      <c r="AY255" s="126" t="str">
        <f t="shared" ca="1" si="323"/>
        <v/>
      </c>
      <c r="AZ255" s="126" t="str">
        <f t="shared" ca="1" si="323"/>
        <v/>
      </c>
      <c r="BA255" s="126" t="str">
        <f t="shared" ca="1" si="323"/>
        <v/>
      </c>
      <c r="BB255" s="126" t="str">
        <f t="shared" ca="1" si="323"/>
        <v/>
      </c>
      <c r="BC255" s="126" t="str">
        <f t="shared" ca="1" si="323"/>
        <v/>
      </c>
      <c r="BD255" s="126" t="str">
        <f t="shared" ca="1" si="323"/>
        <v/>
      </c>
      <c r="BE255" s="126" t="str">
        <f t="shared" ca="1" si="323"/>
        <v/>
      </c>
      <c r="BF255" s="126" t="str">
        <f t="shared" ca="1" si="323"/>
        <v/>
      </c>
      <c r="BG255" s="126" t="str">
        <f t="shared" ca="1" si="323"/>
        <v/>
      </c>
      <c r="BH255" s="126" t="str">
        <f t="shared" ca="1" si="323"/>
        <v/>
      </c>
      <c r="BI255" s="126" t="str">
        <f t="shared" ca="1" si="324"/>
        <v/>
      </c>
      <c r="BJ255" s="126" t="str">
        <f t="shared" ca="1" si="324"/>
        <v/>
      </c>
      <c r="BK255" s="126" t="str">
        <f t="shared" ca="1" si="324"/>
        <v/>
      </c>
      <c r="BL255" s="126" t="str">
        <f t="shared" si="324"/>
        <v/>
      </c>
      <c r="BM255" s="126" t="str">
        <f t="shared" si="324"/>
        <v/>
      </c>
      <c r="BN255" s="126" t="str">
        <f t="shared" si="324"/>
        <v/>
      </c>
      <c r="BO255" s="126" t="str">
        <f t="shared" si="324"/>
        <v/>
      </c>
      <c r="BP255" s="126" t="str">
        <f t="shared" si="324"/>
        <v/>
      </c>
      <c r="BQ255" s="126" t="str">
        <f t="shared" si="324"/>
        <v/>
      </c>
      <c r="BR255" s="126" t="str">
        <f t="shared" si="324"/>
        <v/>
      </c>
      <c r="BS255" s="126" t="str">
        <f t="shared" si="324"/>
        <v/>
      </c>
      <c r="BT255" s="126" t="str">
        <f t="shared" si="324"/>
        <v/>
      </c>
      <c r="BU255" s="126" t="str">
        <f t="shared" si="324"/>
        <v/>
      </c>
      <c r="BV255" s="194"/>
      <c r="BW255" s="194"/>
      <c r="BX255" s="194"/>
      <c r="BZ255" s="116" t="s">
        <v>268</v>
      </c>
      <c r="CA255" s="118" t="s">
        <v>98</v>
      </c>
      <c r="CB255" s="113">
        <f t="shared" si="306"/>
        <v>50</v>
      </c>
      <c r="CC255" s="116">
        <f t="shared" ca="1" si="299"/>
        <v>0</v>
      </c>
      <c r="CD255" s="117">
        <f t="shared" ca="1" si="322"/>
        <v>0</v>
      </c>
      <c r="CE255" s="117">
        <f t="shared" ca="1" si="322"/>
        <v>0</v>
      </c>
      <c r="CF255" s="117">
        <f t="shared" ca="1" si="322"/>
        <v>0</v>
      </c>
      <c r="CG255" s="117">
        <f t="shared" ca="1" si="322"/>
        <v>0</v>
      </c>
      <c r="CH255" s="117">
        <f t="shared" ca="1" si="301"/>
        <v>0</v>
      </c>
      <c r="CI255" s="117">
        <f t="shared" ca="1" si="302"/>
        <v>0</v>
      </c>
      <c r="CJ255" s="127" cm="1">
        <f t="array" aca="1" ref="CJ255" ca="1">IFERROR(AVERAGE(IF(CD255:CG255&gt;1,CD255:CG255)),0)</f>
        <v>0</v>
      </c>
      <c r="CK255" s="127">
        <f ca="1">CJ255+(COUNTIFS($CJ$206:$CJ255,CJ255)-1)*0.00001</f>
        <v>2.9E-4</v>
      </c>
      <c r="CL255" s="127">
        <f t="shared" ca="1" si="308"/>
        <v>1E-4</v>
      </c>
      <c r="CM255" s="140">
        <f t="shared" ca="1" si="309"/>
        <v>0</v>
      </c>
      <c r="CN255" s="120">
        <f t="shared" ca="1" si="310"/>
        <v>0</v>
      </c>
      <c r="CO255" s="113"/>
      <c r="CP255" s="113"/>
      <c r="CQ255" s="113"/>
      <c r="CR255" s="115"/>
      <c r="CT255" s="117">
        <f ca="1">'ANVA-MDS Sin Fung.'!CI255+'ANVA-MDS Con Fung.'!CI255</f>
        <v>0</v>
      </c>
      <c r="CU255" s="115"/>
      <c r="CV255" s="115"/>
    </row>
    <row r="256" spans="1:100" ht="12.75" customHeight="1" x14ac:dyDescent="0.25">
      <c r="A256" s="213">
        <v>4</v>
      </c>
      <c r="K256" s="101">
        <f t="shared" si="311"/>
        <v>51</v>
      </c>
      <c r="L256" s="125">
        <f t="shared" ca="1" si="303"/>
        <v>0</v>
      </c>
      <c r="M256" s="126">
        <f t="shared" ca="1" si="304"/>
        <v>9.0000000000000006E-5</v>
      </c>
      <c r="N256" s="126" t="str">
        <f t="shared" ca="1" si="326"/>
        <v/>
      </c>
      <c r="O256" s="126" t="str">
        <f t="shared" ca="1" si="326"/>
        <v/>
      </c>
      <c r="P256" s="126" t="str">
        <f t="shared" ca="1" si="326"/>
        <v/>
      </c>
      <c r="Q256" s="126" t="str">
        <f t="shared" ca="1" si="326"/>
        <v/>
      </c>
      <c r="R256" s="126" t="str">
        <f t="shared" ca="1" si="326"/>
        <v/>
      </c>
      <c r="S256" s="126" t="str">
        <f t="shared" ca="1" si="326"/>
        <v/>
      </c>
      <c r="T256" s="126" t="str">
        <f t="shared" ca="1" si="326"/>
        <v/>
      </c>
      <c r="U256" s="126" t="str">
        <f t="shared" ca="1" si="326"/>
        <v/>
      </c>
      <c r="V256" s="126" t="str">
        <f t="shared" ca="1" si="326"/>
        <v/>
      </c>
      <c r="W256" s="126" t="str">
        <f t="shared" ca="1" si="326"/>
        <v/>
      </c>
      <c r="X256" s="126" t="str">
        <f t="shared" ca="1" si="326"/>
        <v/>
      </c>
      <c r="Y256" s="126" t="str">
        <f t="shared" ca="1" si="326"/>
        <v/>
      </c>
      <c r="Z256" s="126" t="str">
        <f t="shared" ca="1" si="326"/>
        <v/>
      </c>
      <c r="AA256" s="126" t="str">
        <f t="shared" ca="1" si="326"/>
        <v/>
      </c>
      <c r="AB256" s="126" t="str">
        <f t="shared" ca="1" si="326"/>
        <v/>
      </c>
      <c r="AC256" s="126" t="str">
        <f t="shared" ca="1" si="326"/>
        <v/>
      </c>
      <c r="AD256" s="126" t="str">
        <f t="shared" ca="1" si="325"/>
        <v/>
      </c>
      <c r="AE256" s="126" t="str">
        <f t="shared" ca="1" si="325"/>
        <v/>
      </c>
      <c r="AF256" s="126" t="str">
        <f t="shared" ca="1" si="325"/>
        <v/>
      </c>
      <c r="AG256" s="126" t="str">
        <f t="shared" ca="1" si="325"/>
        <v/>
      </c>
      <c r="AH256" s="126" t="str">
        <f t="shared" ca="1" si="325"/>
        <v/>
      </c>
      <c r="AI256" s="126" t="str">
        <f t="shared" ca="1" si="325"/>
        <v/>
      </c>
      <c r="AJ256" s="126" t="str">
        <f t="shared" ca="1" si="325"/>
        <v/>
      </c>
      <c r="AK256" s="126" t="str">
        <f t="shared" ca="1" si="325"/>
        <v/>
      </c>
      <c r="AL256" s="126" t="str">
        <f t="shared" ca="1" si="325"/>
        <v/>
      </c>
      <c r="AM256" s="126" t="str">
        <f t="shared" ca="1" si="325"/>
        <v/>
      </c>
      <c r="AN256" s="126" t="str">
        <f t="shared" ca="1" si="325"/>
        <v/>
      </c>
      <c r="AO256" s="126" t="str">
        <f t="shared" ca="1" si="325"/>
        <v/>
      </c>
      <c r="AP256" s="126" t="str">
        <f t="shared" ca="1" si="325"/>
        <v/>
      </c>
      <c r="AQ256" s="126" t="str">
        <f t="shared" ca="1" si="325"/>
        <v/>
      </c>
      <c r="AR256" s="126" t="str">
        <f t="shared" ca="1" si="325"/>
        <v/>
      </c>
      <c r="AS256" s="126" t="str">
        <f t="shared" ca="1" si="323"/>
        <v/>
      </c>
      <c r="AT256" s="126" t="str">
        <f t="shared" ca="1" si="323"/>
        <v/>
      </c>
      <c r="AU256" s="126" t="str">
        <f t="shared" ca="1" si="323"/>
        <v/>
      </c>
      <c r="AV256" s="126" t="str">
        <f t="shared" ca="1" si="323"/>
        <v/>
      </c>
      <c r="AW256" s="126" t="str">
        <f t="shared" ca="1" si="323"/>
        <v/>
      </c>
      <c r="AX256" s="126" t="str">
        <f t="shared" ca="1" si="323"/>
        <v/>
      </c>
      <c r="AY256" s="126" t="str">
        <f t="shared" ca="1" si="323"/>
        <v/>
      </c>
      <c r="AZ256" s="126" t="str">
        <f t="shared" ca="1" si="323"/>
        <v/>
      </c>
      <c r="BA256" s="126" t="str">
        <f t="shared" ca="1" si="323"/>
        <v/>
      </c>
      <c r="BB256" s="126" t="str">
        <f t="shared" ca="1" si="323"/>
        <v/>
      </c>
      <c r="BC256" s="126" t="str">
        <f t="shared" ca="1" si="323"/>
        <v/>
      </c>
      <c r="BD256" s="126" t="str">
        <f t="shared" ca="1" si="323"/>
        <v/>
      </c>
      <c r="BE256" s="126" t="str">
        <f t="shared" ca="1" si="323"/>
        <v/>
      </c>
      <c r="BF256" s="126" t="str">
        <f t="shared" ca="1" si="323"/>
        <v/>
      </c>
      <c r="BG256" s="126" t="str">
        <f t="shared" ca="1" si="323"/>
        <v/>
      </c>
      <c r="BH256" s="126" t="str">
        <f t="shared" ca="1" si="323"/>
        <v/>
      </c>
      <c r="BI256" s="126" t="str">
        <f t="shared" ca="1" si="324"/>
        <v/>
      </c>
      <c r="BJ256" s="126" t="str">
        <f t="shared" ca="1" si="324"/>
        <v/>
      </c>
      <c r="BK256" s="126" t="str">
        <f t="shared" ca="1" si="324"/>
        <v/>
      </c>
      <c r="BL256" s="126" t="str">
        <f t="shared" ca="1" si="324"/>
        <v/>
      </c>
      <c r="BM256" s="126" t="str">
        <f t="shared" si="324"/>
        <v/>
      </c>
      <c r="BN256" s="126" t="str">
        <f t="shared" si="324"/>
        <v/>
      </c>
      <c r="BO256" s="126" t="str">
        <f t="shared" si="324"/>
        <v/>
      </c>
      <c r="BP256" s="126" t="str">
        <f t="shared" si="324"/>
        <v/>
      </c>
      <c r="BQ256" s="126" t="str">
        <f t="shared" si="324"/>
        <v/>
      </c>
      <c r="BR256" s="126" t="str">
        <f t="shared" si="324"/>
        <v/>
      </c>
      <c r="BS256" s="126" t="str">
        <f t="shared" si="324"/>
        <v/>
      </c>
      <c r="BT256" s="126" t="str">
        <f t="shared" si="324"/>
        <v/>
      </c>
      <c r="BU256" s="126" t="str">
        <f t="shared" si="324"/>
        <v/>
      </c>
      <c r="BV256" s="194"/>
      <c r="BW256" s="194"/>
      <c r="BX256" s="194"/>
      <c r="BZ256" s="116" t="s">
        <v>268</v>
      </c>
      <c r="CA256" s="118" t="s">
        <v>98</v>
      </c>
      <c r="CB256" s="113">
        <f t="shared" si="306"/>
        <v>51</v>
      </c>
      <c r="CC256" s="116">
        <f t="shared" ca="1" si="299"/>
        <v>0</v>
      </c>
      <c r="CD256" s="117">
        <f t="shared" ca="1" si="322"/>
        <v>0</v>
      </c>
      <c r="CE256" s="117">
        <f t="shared" ca="1" si="322"/>
        <v>0</v>
      </c>
      <c r="CF256" s="117">
        <f t="shared" ca="1" si="322"/>
        <v>0</v>
      </c>
      <c r="CG256" s="117">
        <f t="shared" ca="1" si="322"/>
        <v>0</v>
      </c>
      <c r="CH256" s="117">
        <f t="shared" ca="1" si="301"/>
        <v>0</v>
      </c>
      <c r="CI256" s="117">
        <f t="shared" ca="1" si="302"/>
        <v>0</v>
      </c>
      <c r="CJ256" s="127" cm="1">
        <f t="array" aca="1" ref="CJ256" ca="1">IFERROR(AVERAGE(IF(CD256:CG256&gt;1,CD256:CG256)),0)</f>
        <v>0</v>
      </c>
      <c r="CK256" s="127">
        <f ca="1">CJ256+(COUNTIFS($CJ$206:$CJ256,CJ256)-1)*0.00001</f>
        <v>3.0000000000000003E-4</v>
      </c>
      <c r="CL256" s="127">
        <f t="shared" ca="1" si="308"/>
        <v>9.0000000000000006E-5</v>
      </c>
      <c r="CM256" s="140">
        <f t="shared" ca="1" si="309"/>
        <v>0</v>
      </c>
      <c r="CN256" s="120">
        <f t="shared" ca="1" si="310"/>
        <v>0</v>
      </c>
      <c r="CO256" s="113"/>
      <c r="CP256" s="113"/>
      <c r="CQ256" s="113"/>
      <c r="CR256" s="115"/>
      <c r="CT256" s="117">
        <f ca="1">'ANVA-MDS Sin Fung.'!CI256+'ANVA-MDS Con Fung.'!CI256</f>
        <v>0</v>
      </c>
    </row>
    <row r="257" spans="1:98" ht="12.75" customHeight="1" x14ac:dyDescent="0.25">
      <c r="A257" s="213">
        <v>4</v>
      </c>
      <c r="K257" s="101">
        <f t="shared" si="311"/>
        <v>52</v>
      </c>
      <c r="L257" s="125">
        <f t="shared" ca="1" si="303"/>
        <v>0</v>
      </c>
      <c r="M257" s="126">
        <f t="shared" ca="1" si="304"/>
        <v>8.0000000000000007E-5</v>
      </c>
      <c r="N257" s="126" t="str">
        <f t="shared" ca="1" si="326"/>
        <v/>
      </c>
      <c r="O257" s="126" t="str">
        <f t="shared" ca="1" si="326"/>
        <v/>
      </c>
      <c r="P257" s="126" t="str">
        <f t="shared" ca="1" si="326"/>
        <v/>
      </c>
      <c r="Q257" s="126" t="str">
        <f t="shared" ca="1" si="326"/>
        <v/>
      </c>
      <c r="R257" s="126" t="str">
        <f t="shared" ca="1" si="326"/>
        <v/>
      </c>
      <c r="S257" s="126" t="str">
        <f t="shared" ca="1" si="326"/>
        <v/>
      </c>
      <c r="T257" s="126" t="str">
        <f t="shared" ca="1" si="326"/>
        <v/>
      </c>
      <c r="U257" s="126" t="str">
        <f t="shared" ca="1" si="326"/>
        <v/>
      </c>
      <c r="V257" s="126" t="str">
        <f t="shared" ca="1" si="326"/>
        <v/>
      </c>
      <c r="W257" s="126" t="str">
        <f t="shared" ca="1" si="326"/>
        <v/>
      </c>
      <c r="X257" s="126" t="str">
        <f t="shared" ca="1" si="326"/>
        <v/>
      </c>
      <c r="Y257" s="126" t="str">
        <f t="shared" ca="1" si="326"/>
        <v/>
      </c>
      <c r="Z257" s="126" t="str">
        <f t="shared" ca="1" si="326"/>
        <v/>
      </c>
      <c r="AA257" s="126" t="str">
        <f t="shared" ca="1" si="326"/>
        <v/>
      </c>
      <c r="AB257" s="126" t="str">
        <f t="shared" ca="1" si="326"/>
        <v/>
      </c>
      <c r="AC257" s="126" t="str">
        <f t="shared" ca="1" si="326"/>
        <v/>
      </c>
      <c r="AD257" s="126" t="str">
        <f t="shared" ca="1" si="325"/>
        <v/>
      </c>
      <c r="AE257" s="126" t="str">
        <f t="shared" ca="1" si="325"/>
        <v/>
      </c>
      <c r="AF257" s="126" t="str">
        <f t="shared" ca="1" si="325"/>
        <v/>
      </c>
      <c r="AG257" s="126" t="str">
        <f t="shared" ca="1" si="325"/>
        <v/>
      </c>
      <c r="AH257" s="126" t="str">
        <f t="shared" ca="1" si="325"/>
        <v/>
      </c>
      <c r="AI257" s="126" t="str">
        <f t="shared" ca="1" si="325"/>
        <v/>
      </c>
      <c r="AJ257" s="126" t="str">
        <f t="shared" ca="1" si="325"/>
        <v/>
      </c>
      <c r="AK257" s="126" t="str">
        <f t="shared" ca="1" si="325"/>
        <v/>
      </c>
      <c r="AL257" s="126" t="str">
        <f t="shared" ca="1" si="325"/>
        <v/>
      </c>
      <c r="AM257" s="126" t="str">
        <f t="shared" ca="1" si="325"/>
        <v/>
      </c>
      <c r="AN257" s="126" t="str">
        <f t="shared" ca="1" si="325"/>
        <v/>
      </c>
      <c r="AO257" s="126" t="str">
        <f t="shared" ca="1" si="325"/>
        <v/>
      </c>
      <c r="AP257" s="126" t="str">
        <f t="shared" ca="1" si="325"/>
        <v/>
      </c>
      <c r="AQ257" s="126" t="str">
        <f t="shared" ca="1" si="325"/>
        <v/>
      </c>
      <c r="AR257" s="126" t="str">
        <f t="shared" ca="1" si="325"/>
        <v/>
      </c>
      <c r="AS257" s="126" t="str">
        <f t="shared" ca="1" si="323"/>
        <v/>
      </c>
      <c r="AT257" s="126" t="str">
        <f t="shared" ca="1" si="323"/>
        <v/>
      </c>
      <c r="AU257" s="126" t="str">
        <f t="shared" ca="1" si="323"/>
        <v/>
      </c>
      <c r="AV257" s="126" t="str">
        <f t="shared" ca="1" si="323"/>
        <v/>
      </c>
      <c r="AW257" s="126" t="str">
        <f t="shared" ca="1" si="323"/>
        <v/>
      </c>
      <c r="AX257" s="126" t="str">
        <f t="shared" ca="1" si="323"/>
        <v/>
      </c>
      <c r="AY257" s="126" t="str">
        <f t="shared" ca="1" si="323"/>
        <v/>
      </c>
      <c r="AZ257" s="126" t="str">
        <f t="shared" ca="1" si="323"/>
        <v/>
      </c>
      <c r="BA257" s="126" t="str">
        <f t="shared" ca="1" si="323"/>
        <v/>
      </c>
      <c r="BB257" s="126" t="str">
        <f t="shared" ca="1" si="323"/>
        <v/>
      </c>
      <c r="BC257" s="126" t="str">
        <f t="shared" ca="1" si="323"/>
        <v/>
      </c>
      <c r="BD257" s="126" t="str">
        <f t="shared" ca="1" si="323"/>
        <v/>
      </c>
      <c r="BE257" s="126" t="str">
        <f t="shared" ca="1" si="323"/>
        <v/>
      </c>
      <c r="BF257" s="126" t="str">
        <f t="shared" ca="1" si="323"/>
        <v/>
      </c>
      <c r="BG257" s="126" t="str">
        <f t="shared" ca="1" si="323"/>
        <v/>
      </c>
      <c r="BH257" s="126" t="str">
        <f t="shared" ca="1" si="323"/>
        <v/>
      </c>
      <c r="BI257" s="126" t="str">
        <f t="shared" ca="1" si="324"/>
        <v/>
      </c>
      <c r="BJ257" s="126" t="str">
        <f t="shared" ca="1" si="324"/>
        <v/>
      </c>
      <c r="BK257" s="126" t="str">
        <f t="shared" ca="1" si="324"/>
        <v/>
      </c>
      <c r="BL257" s="126" t="str">
        <f t="shared" ca="1" si="324"/>
        <v/>
      </c>
      <c r="BM257" s="126" t="str">
        <f t="shared" ca="1" si="324"/>
        <v/>
      </c>
      <c r="BN257" s="126" t="str">
        <f t="shared" si="324"/>
        <v/>
      </c>
      <c r="BO257" s="126" t="str">
        <f t="shared" si="324"/>
        <v/>
      </c>
      <c r="BP257" s="126" t="str">
        <f t="shared" si="324"/>
        <v/>
      </c>
      <c r="BQ257" s="126" t="str">
        <f t="shared" si="324"/>
        <v/>
      </c>
      <c r="BR257" s="126" t="str">
        <f t="shared" si="324"/>
        <v/>
      </c>
      <c r="BS257" s="126" t="str">
        <f t="shared" si="324"/>
        <v/>
      </c>
      <c r="BT257" s="126" t="str">
        <f t="shared" si="324"/>
        <v/>
      </c>
      <c r="BU257" s="126" t="str">
        <f t="shared" si="324"/>
        <v/>
      </c>
      <c r="BV257" s="194"/>
      <c r="BW257" s="194"/>
      <c r="BX257" s="194"/>
      <c r="BZ257" s="116" t="s">
        <v>268</v>
      </c>
      <c r="CA257" s="118" t="s">
        <v>98</v>
      </c>
      <c r="CB257" s="113">
        <f t="shared" si="306"/>
        <v>52</v>
      </c>
      <c r="CC257" s="116">
        <f t="shared" ca="1" si="299"/>
        <v>0</v>
      </c>
      <c r="CD257" s="117">
        <f t="shared" ca="1" si="322"/>
        <v>0</v>
      </c>
      <c r="CE257" s="117">
        <f t="shared" ca="1" si="322"/>
        <v>0</v>
      </c>
      <c r="CF257" s="117">
        <f t="shared" ca="1" si="322"/>
        <v>0</v>
      </c>
      <c r="CG257" s="117">
        <f t="shared" ca="1" si="322"/>
        <v>0</v>
      </c>
      <c r="CH257" s="117">
        <f t="shared" ca="1" si="301"/>
        <v>0</v>
      </c>
      <c r="CI257" s="117">
        <f t="shared" ca="1" si="302"/>
        <v>0</v>
      </c>
      <c r="CJ257" s="127" cm="1">
        <f t="array" aca="1" ref="CJ257" ca="1">IFERROR(AVERAGE(IF(CD257:CG257&gt;1,CD257:CG257)),0)</f>
        <v>0</v>
      </c>
      <c r="CK257" s="127">
        <f ca="1">CJ257+(COUNTIFS($CJ$206:$CJ257,CJ257)-1)*0.00001</f>
        <v>3.1E-4</v>
      </c>
      <c r="CL257" s="127">
        <f t="shared" ca="1" si="308"/>
        <v>8.0000000000000007E-5</v>
      </c>
      <c r="CM257" s="140">
        <f t="shared" ca="1" si="309"/>
        <v>0</v>
      </c>
      <c r="CN257" s="120">
        <f t="shared" ca="1" si="310"/>
        <v>0</v>
      </c>
      <c r="CO257" s="113"/>
      <c r="CP257" s="113"/>
      <c r="CQ257" s="113"/>
      <c r="CR257" s="115"/>
      <c r="CT257" s="117">
        <f ca="1">'ANVA-MDS Sin Fung.'!CI257+'ANVA-MDS Con Fung.'!CI257</f>
        <v>0</v>
      </c>
    </row>
    <row r="258" spans="1:98" ht="12.75" customHeight="1" x14ac:dyDescent="0.25">
      <c r="A258" s="213">
        <v>4</v>
      </c>
      <c r="K258" s="101">
        <f t="shared" si="311"/>
        <v>53</v>
      </c>
      <c r="L258" s="125">
        <f t="shared" ca="1" si="303"/>
        <v>0</v>
      </c>
      <c r="M258" s="126">
        <f t="shared" ca="1" si="304"/>
        <v>7.0000000000000007E-5</v>
      </c>
      <c r="N258" s="126" t="str">
        <f t="shared" ca="1" si="326"/>
        <v/>
      </c>
      <c r="O258" s="126" t="str">
        <f t="shared" ca="1" si="326"/>
        <v/>
      </c>
      <c r="P258" s="126" t="str">
        <f t="shared" ca="1" si="326"/>
        <v/>
      </c>
      <c r="Q258" s="126" t="str">
        <f t="shared" ca="1" si="326"/>
        <v/>
      </c>
      <c r="R258" s="126" t="str">
        <f t="shared" ca="1" si="326"/>
        <v/>
      </c>
      <c r="S258" s="126" t="str">
        <f t="shared" ca="1" si="326"/>
        <v/>
      </c>
      <c r="T258" s="126" t="str">
        <f t="shared" ca="1" si="326"/>
        <v/>
      </c>
      <c r="U258" s="126" t="str">
        <f t="shared" ca="1" si="326"/>
        <v/>
      </c>
      <c r="V258" s="126" t="str">
        <f t="shared" ca="1" si="326"/>
        <v/>
      </c>
      <c r="W258" s="126" t="str">
        <f t="shared" ca="1" si="326"/>
        <v/>
      </c>
      <c r="X258" s="126" t="str">
        <f t="shared" ca="1" si="326"/>
        <v/>
      </c>
      <c r="Y258" s="126" t="str">
        <f t="shared" ca="1" si="326"/>
        <v/>
      </c>
      <c r="Z258" s="126" t="str">
        <f t="shared" ca="1" si="326"/>
        <v/>
      </c>
      <c r="AA258" s="126" t="str">
        <f t="shared" ca="1" si="326"/>
        <v/>
      </c>
      <c r="AB258" s="126" t="str">
        <f t="shared" ca="1" si="326"/>
        <v/>
      </c>
      <c r="AC258" s="126" t="str">
        <f t="shared" ca="1" si="326"/>
        <v/>
      </c>
      <c r="AD258" s="126" t="str">
        <f t="shared" ca="1" si="325"/>
        <v/>
      </c>
      <c r="AE258" s="126" t="str">
        <f t="shared" ca="1" si="325"/>
        <v/>
      </c>
      <c r="AF258" s="126" t="str">
        <f t="shared" ca="1" si="325"/>
        <v/>
      </c>
      <c r="AG258" s="126" t="str">
        <f t="shared" ca="1" si="325"/>
        <v/>
      </c>
      <c r="AH258" s="126" t="str">
        <f t="shared" ca="1" si="325"/>
        <v/>
      </c>
      <c r="AI258" s="126" t="str">
        <f t="shared" ca="1" si="325"/>
        <v/>
      </c>
      <c r="AJ258" s="126" t="str">
        <f t="shared" ca="1" si="325"/>
        <v/>
      </c>
      <c r="AK258" s="126" t="str">
        <f t="shared" ca="1" si="325"/>
        <v/>
      </c>
      <c r="AL258" s="126" t="str">
        <f t="shared" ca="1" si="325"/>
        <v/>
      </c>
      <c r="AM258" s="126" t="str">
        <f t="shared" ca="1" si="325"/>
        <v/>
      </c>
      <c r="AN258" s="126" t="str">
        <f t="shared" ca="1" si="325"/>
        <v/>
      </c>
      <c r="AO258" s="126" t="str">
        <f t="shared" ca="1" si="325"/>
        <v/>
      </c>
      <c r="AP258" s="126" t="str">
        <f t="shared" ca="1" si="325"/>
        <v/>
      </c>
      <c r="AQ258" s="126" t="str">
        <f t="shared" ca="1" si="325"/>
        <v/>
      </c>
      <c r="AR258" s="126" t="str">
        <f t="shared" ca="1" si="325"/>
        <v/>
      </c>
      <c r="AS258" s="126" t="str">
        <f t="shared" ca="1" si="323"/>
        <v/>
      </c>
      <c r="AT258" s="126" t="str">
        <f t="shared" ca="1" si="323"/>
        <v/>
      </c>
      <c r="AU258" s="126" t="str">
        <f t="shared" ca="1" si="323"/>
        <v/>
      </c>
      <c r="AV258" s="126" t="str">
        <f t="shared" ca="1" si="323"/>
        <v/>
      </c>
      <c r="AW258" s="126" t="str">
        <f t="shared" ca="1" si="323"/>
        <v/>
      </c>
      <c r="AX258" s="126" t="str">
        <f t="shared" ca="1" si="323"/>
        <v/>
      </c>
      <c r="AY258" s="126" t="str">
        <f t="shared" ca="1" si="323"/>
        <v/>
      </c>
      <c r="AZ258" s="126" t="str">
        <f t="shared" ca="1" si="323"/>
        <v/>
      </c>
      <c r="BA258" s="126" t="str">
        <f t="shared" ca="1" si="323"/>
        <v/>
      </c>
      <c r="BB258" s="126" t="str">
        <f t="shared" ca="1" si="323"/>
        <v/>
      </c>
      <c r="BC258" s="126" t="str">
        <f t="shared" ca="1" si="323"/>
        <v/>
      </c>
      <c r="BD258" s="126" t="str">
        <f t="shared" ca="1" si="323"/>
        <v/>
      </c>
      <c r="BE258" s="126" t="str">
        <f t="shared" ca="1" si="323"/>
        <v/>
      </c>
      <c r="BF258" s="126" t="str">
        <f t="shared" ca="1" si="323"/>
        <v/>
      </c>
      <c r="BG258" s="126" t="str">
        <f t="shared" ca="1" si="323"/>
        <v/>
      </c>
      <c r="BH258" s="126" t="str">
        <f t="shared" ca="1" si="323"/>
        <v/>
      </c>
      <c r="BI258" s="126" t="str">
        <f t="shared" ca="1" si="324"/>
        <v/>
      </c>
      <c r="BJ258" s="126" t="str">
        <f t="shared" ca="1" si="324"/>
        <v/>
      </c>
      <c r="BK258" s="126" t="str">
        <f t="shared" ca="1" si="324"/>
        <v/>
      </c>
      <c r="BL258" s="126" t="str">
        <f t="shared" ca="1" si="324"/>
        <v/>
      </c>
      <c r="BM258" s="126" t="str">
        <f t="shared" ca="1" si="324"/>
        <v/>
      </c>
      <c r="BN258" s="126" t="str">
        <f t="shared" ca="1" si="324"/>
        <v/>
      </c>
      <c r="BO258" s="126" t="str">
        <f t="shared" si="324"/>
        <v/>
      </c>
      <c r="BP258" s="126" t="str">
        <f t="shared" si="324"/>
        <v/>
      </c>
      <c r="BQ258" s="126" t="str">
        <f t="shared" si="324"/>
        <v/>
      </c>
      <c r="BR258" s="126" t="str">
        <f t="shared" si="324"/>
        <v/>
      </c>
      <c r="BS258" s="126" t="str">
        <f t="shared" si="324"/>
        <v/>
      </c>
      <c r="BT258" s="126" t="str">
        <f t="shared" si="324"/>
        <v/>
      </c>
      <c r="BU258" s="126" t="str">
        <f t="shared" si="324"/>
        <v/>
      </c>
      <c r="BV258" s="194"/>
      <c r="BW258" s="194"/>
      <c r="BX258" s="194"/>
      <c r="BZ258" s="116" t="s">
        <v>268</v>
      </c>
      <c r="CA258" s="118" t="s">
        <v>98</v>
      </c>
      <c r="CB258" s="113">
        <f t="shared" si="306"/>
        <v>53</v>
      </c>
      <c r="CC258" s="116">
        <f t="shared" ca="1" si="299"/>
        <v>0</v>
      </c>
      <c r="CD258" s="117">
        <f t="shared" ca="1" si="322"/>
        <v>0</v>
      </c>
      <c r="CE258" s="117">
        <f t="shared" ca="1" si="322"/>
        <v>0</v>
      </c>
      <c r="CF258" s="117">
        <f t="shared" ca="1" si="322"/>
        <v>0</v>
      </c>
      <c r="CG258" s="117">
        <f t="shared" ca="1" si="322"/>
        <v>0</v>
      </c>
      <c r="CH258" s="117">
        <f t="shared" ca="1" si="301"/>
        <v>0</v>
      </c>
      <c r="CI258" s="117">
        <f t="shared" ca="1" si="302"/>
        <v>0</v>
      </c>
      <c r="CJ258" s="127" cm="1">
        <f t="array" aca="1" ref="CJ258" ca="1">IFERROR(AVERAGE(IF(CD258:CG258&gt;1,CD258:CG258)),0)</f>
        <v>0</v>
      </c>
      <c r="CK258" s="127">
        <f ca="1">CJ258+(COUNTIFS($CJ$206:$CJ258,CJ258)-1)*0.00001</f>
        <v>3.2000000000000003E-4</v>
      </c>
      <c r="CL258" s="127">
        <f t="shared" ca="1" si="308"/>
        <v>7.0000000000000007E-5</v>
      </c>
      <c r="CM258" s="140">
        <f t="shared" ca="1" si="309"/>
        <v>0</v>
      </c>
      <c r="CN258" s="120">
        <f t="shared" ca="1" si="310"/>
        <v>0</v>
      </c>
      <c r="CO258" s="113"/>
      <c r="CP258" s="113"/>
      <c r="CQ258" s="113"/>
      <c r="CR258" s="115"/>
      <c r="CT258" s="117">
        <f ca="1">'ANVA-MDS Sin Fung.'!CI258+'ANVA-MDS Con Fung.'!CI258</f>
        <v>0</v>
      </c>
    </row>
    <row r="259" spans="1:98" ht="12.75" customHeight="1" x14ac:dyDescent="0.25">
      <c r="A259" s="213">
        <v>4</v>
      </c>
      <c r="K259" s="101">
        <f t="shared" si="311"/>
        <v>54</v>
      </c>
      <c r="L259" s="125">
        <f t="shared" ca="1" si="303"/>
        <v>0</v>
      </c>
      <c r="M259" s="126">
        <f t="shared" ca="1" si="304"/>
        <v>6.0000000000000008E-5</v>
      </c>
      <c r="N259" s="126" t="str">
        <f t="shared" ca="1" si="326"/>
        <v/>
      </c>
      <c r="O259" s="126" t="str">
        <f t="shared" ca="1" si="326"/>
        <v/>
      </c>
      <c r="P259" s="126" t="str">
        <f t="shared" ca="1" si="326"/>
        <v/>
      </c>
      <c r="Q259" s="126" t="str">
        <f t="shared" ca="1" si="326"/>
        <v/>
      </c>
      <c r="R259" s="126" t="str">
        <f t="shared" ca="1" si="326"/>
        <v/>
      </c>
      <c r="S259" s="126" t="str">
        <f t="shared" ca="1" si="326"/>
        <v/>
      </c>
      <c r="T259" s="126" t="str">
        <f t="shared" ca="1" si="326"/>
        <v/>
      </c>
      <c r="U259" s="126" t="str">
        <f t="shared" ca="1" si="326"/>
        <v/>
      </c>
      <c r="V259" s="126" t="str">
        <f t="shared" ca="1" si="326"/>
        <v/>
      </c>
      <c r="W259" s="126" t="str">
        <f t="shared" ca="1" si="326"/>
        <v/>
      </c>
      <c r="X259" s="126" t="str">
        <f t="shared" ca="1" si="326"/>
        <v/>
      </c>
      <c r="Y259" s="126" t="str">
        <f t="shared" ca="1" si="326"/>
        <v/>
      </c>
      <c r="Z259" s="126" t="str">
        <f t="shared" ca="1" si="326"/>
        <v/>
      </c>
      <c r="AA259" s="126" t="str">
        <f t="shared" ca="1" si="326"/>
        <v/>
      </c>
      <c r="AB259" s="126" t="str">
        <f t="shared" ca="1" si="326"/>
        <v/>
      </c>
      <c r="AC259" s="126" t="str">
        <f t="shared" ca="1" si="326"/>
        <v/>
      </c>
      <c r="AD259" s="126" t="str">
        <f t="shared" ca="1" si="325"/>
        <v/>
      </c>
      <c r="AE259" s="126" t="str">
        <f t="shared" ca="1" si="325"/>
        <v/>
      </c>
      <c r="AF259" s="126" t="str">
        <f t="shared" ca="1" si="325"/>
        <v/>
      </c>
      <c r="AG259" s="126" t="str">
        <f t="shared" ca="1" si="325"/>
        <v/>
      </c>
      <c r="AH259" s="126" t="str">
        <f t="shared" ca="1" si="325"/>
        <v/>
      </c>
      <c r="AI259" s="126" t="str">
        <f t="shared" ca="1" si="325"/>
        <v/>
      </c>
      <c r="AJ259" s="126" t="str">
        <f t="shared" ca="1" si="325"/>
        <v/>
      </c>
      <c r="AK259" s="126" t="str">
        <f t="shared" ca="1" si="325"/>
        <v/>
      </c>
      <c r="AL259" s="126" t="str">
        <f t="shared" ca="1" si="325"/>
        <v/>
      </c>
      <c r="AM259" s="126" t="str">
        <f t="shared" ca="1" si="325"/>
        <v/>
      </c>
      <c r="AN259" s="126" t="str">
        <f t="shared" ca="1" si="325"/>
        <v/>
      </c>
      <c r="AO259" s="126" t="str">
        <f t="shared" ca="1" si="325"/>
        <v/>
      </c>
      <c r="AP259" s="126" t="str">
        <f t="shared" ca="1" si="325"/>
        <v/>
      </c>
      <c r="AQ259" s="126" t="str">
        <f t="shared" ca="1" si="325"/>
        <v/>
      </c>
      <c r="AR259" s="126" t="str">
        <f t="shared" ca="1" si="325"/>
        <v/>
      </c>
      <c r="AS259" s="126" t="str">
        <f t="shared" ca="1" si="323"/>
        <v/>
      </c>
      <c r="AT259" s="126" t="str">
        <f t="shared" ca="1" si="323"/>
        <v/>
      </c>
      <c r="AU259" s="126" t="str">
        <f t="shared" ca="1" si="323"/>
        <v/>
      </c>
      <c r="AV259" s="126" t="str">
        <f t="shared" ca="1" si="323"/>
        <v/>
      </c>
      <c r="AW259" s="126" t="str">
        <f t="shared" ca="1" si="323"/>
        <v/>
      </c>
      <c r="AX259" s="126" t="str">
        <f t="shared" ca="1" si="323"/>
        <v/>
      </c>
      <c r="AY259" s="126" t="str">
        <f t="shared" ca="1" si="323"/>
        <v/>
      </c>
      <c r="AZ259" s="126" t="str">
        <f t="shared" ca="1" si="323"/>
        <v/>
      </c>
      <c r="BA259" s="126" t="str">
        <f t="shared" ca="1" si="323"/>
        <v/>
      </c>
      <c r="BB259" s="126" t="str">
        <f t="shared" ca="1" si="323"/>
        <v/>
      </c>
      <c r="BC259" s="126" t="str">
        <f t="shared" ca="1" si="323"/>
        <v/>
      </c>
      <c r="BD259" s="126" t="str">
        <f t="shared" ca="1" si="323"/>
        <v/>
      </c>
      <c r="BE259" s="126" t="str">
        <f t="shared" ca="1" si="323"/>
        <v/>
      </c>
      <c r="BF259" s="126" t="str">
        <f t="shared" ca="1" si="323"/>
        <v/>
      </c>
      <c r="BG259" s="126" t="str">
        <f t="shared" ca="1" si="323"/>
        <v/>
      </c>
      <c r="BH259" s="126" t="str">
        <f t="shared" ca="1" si="323"/>
        <v/>
      </c>
      <c r="BI259" s="126" t="str">
        <f t="shared" ca="1" si="324"/>
        <v/>
      </c>
      <c r="BJ259" s="126" t="str">
        <f t="shared" ca="1" si="324"/>
        <v/>
      </c>
      <c r="BK259" s="126" t="str">
        <f t="shared" ca="1" si="324"/>
        <v/>
      </c>
      <c r="BL259" s="126" t="str">
        <f t="shared" ca="1" si="324"/>
        <v/>
      </c>
      <c r="BM259" s="126" t="str">
        <f t="shared" ca="1" si="324"/>
        <v/>
      </c>
      <c r="BN259" s="126" t="str">
        <f t="shared" ca="1" si="324"/>
        <v/>
      </c>
      <c r="BO259" s="126" t="str">
        <f t="shared" ca="1" si="324"/>
        <v/>
      </c>
      <c r="BP259" s="126" t="str">
        <f t="shared" si="324"/>
        <v/>
      </c>
      <c r="BQ259" s="126" t="str">
        <f t="shared" si="324"/>
        <v/>
      </c>
      <c r="BR259" s="126" t="str">
        <f t="shared" si="324"/>
        <v/>
      </c>
      <c r="BS259" s="126" t="str">
        <f t="shared" si="324"/>
        <v/>
      </c>
      <c r="BT259" s="126" t="str">
        <f t="shared" si="324"/>
        <v/>
      </c>
      <c r="BU259" s="126" t="str">
        <f t="shared" si="324"/>
        <v/>
      </c>
      <c r="BV259" s="194"/>
      <c r="BW259" s="194"/>
      <c r="BX259" s="194"/>
      <c r="BZ259" s="116" t="s">
        <v>268</v>
      </c>
      <c r="CA259" s="118" t="s">
        <v>98</v>
      </c>
      <c r="CB259" s="113">
        <f t="shared" si="306"/>
        <v>54</v>
      </c>
      <c r="CC259" s="116">
        <f t="shared" ca="1" si="299"/>
        <v>0</v>
      </c>
      <c r="CD259" s="117">
        <f t="shared" ca="1" si="322"/>
        <v>0</v>
      </c>
      <c r="CE259" s="117">
        <f t="shared" ca="1" si="322"/>
        <v>0</v>
      </c>
      <c r="CF259" s="117">
        <f t="shared" ca="1" si="322"/>
        <v>0</v>
      </c>
      <c r="CG259" s="117">
        <f t="shared" ca="1" si="322"/>
        <v>0</v>
      </c>
      <c r="CH259" s="117">
        <f t="shared" ca="1" si="301"/>
        <v>0</v>
      </c>
      <c r="CI259" s="117">
        <f t="shared" ca="1" si="302"/>
        <v>0</v>
      </c>
      <c r="CJ259" s="127" cm="1">
        <f t="array" aca="1" ref="CJ259" ca="1">IFERROR(AVERAGE(IF(CD259:CG259&gt;1,CD259:CG259)),0)</f>
        <v>0</v>
      </c>
      <c r="CK259" s="127">
        <f ca="1">CJ259+(COUNTIFS($CJ$206:$CJ259,CJ259)-1)*0.00001</f>
        <v>3.3000000000000005E-4</v>
      </c>
      <c r="CL259" s="127">
        <f t="shared" ca="1" si="308"/>
        <v>6.0000000000000008E-5</v>
      </c>
      <c r="CM259" s="140">
        <f t="shared" ca="1" si="309"/>
        <v>0</v>
      </c>
      <c r="CN259" s="120">
        <f t="shared" ca="1" si="310"/>
        <v>0</v>
      </c>
      <c r="CO259" s="113"/>
      <c r="CP259" s="113"/>
      <c r="CQ259" s="113"/>
      <c r="CR259" s="115"/>
      <c r="CT259" s="117">
        <f ca="1">'ANVA-MDS Sin Fung.'!CI259+'ANVA-MDS Con Fung.'!CI259</f>
        <v>0</v>
      </c>
    </row>
    <row r="260" spans="1:98" ht="12.75" customHeight="1" x14ac:dyDescent="0.25">
      <c r="A260" s="213">
        <v>4</v>
      </c>
      <c r="K260" s="101">
        <f t="shared" si="311"/>
        <v>55</v>
      </c>
      <c r="L260" s="125">
        <f t="shared" ca="1" si="303"/>
        <v>0</v>
      </c>
      <c r="M260" s="126">
        <f t="shared" ca="1" si="304"/>
        <v>5.0000000000000002E-5</v>
      </c>
      <c r="N260" s="126" t="str">
        <f t="shared" ca="1" si="326"/>
        <v/>
      </c>
      <c r="O260" s="126" t="str">
        <f t="shared" ca="1" si="326"/>
        <v/>
      </c>
      <c r="P260" s="126" t="str">
        <f t="shared" ca="1" si="326"/>
        <v/>
      </c>
      <c r="Q260" s="126" t="str">
        <f t="shared" ca="1" si="326"/>
        <v/>
      </c>
      <c r="R260" s="126" t="str">
        <f t="shared" ca="1" si="326"/>
        <v/>
      </c>
      <c r="S260" s="126" t="str">
        <f t="shared" ca="1" si="326"/>
        <v/>
      </c>
      <c r="T260" s="126" t="str">
        <f t="shared" ca="1" si="326"/>
        <v/>
      </c>
      <c r="U260" s="126" t="str">
        <f t="shared" ca="1" si="326"/>
        <v/>
      </c>
      <c r="V260" s="126" t="str">
        <f t="shared" ca="1" si="326"/>
        <v/>
      </c>
      <c r="W260" s="126" t="str">
        <f t="shared" ca="1" si="326"/>
        <v/>
      </c>
      <c r="X260" s="126" t="str">
        <f t="shared" ca="1" si="326"/>
        <v/>
      </c>
      <c r="Y260" s="126" t="str">
        <f t="shared" ca="1" si="326"/>
        <v/>
      </c>
      <c r="Z260" s="126" t="str">
        <f t="shared" ca="1" si="326"/>
        <v/>
      </c>
      <c r="AA260" s="126" t="str">
        <f t="shared" ca="1" si="326"/>
        <v/>
      </c>
      <c r="AB260" s="126" t="str">
        <f t="shared" ca="1" si="326"/>
        <v/>
      </c>
      <c r="AC260" s="126" t="str">
        <f t="shared" ca="1" si="326"/>
        <v/>
      </c>
      <c r="AD260" s="126" t="str">
        <f t="shared" ca="1" si="325"/>
        <v/>
      </c>
      <c r="AE260" s="126" t="str">
        <f t="shared" ca="1" si="325"/>
        <v/>
      </c>
      <c r="AF260" s="126" t="str">
        <f t="shared" ca="1" si="325"/>
        <v/>
      </c>
      <c r="AG260" s="126" t="str">
        <f t="shared" ca="1" si="325"/>
        <v/>
      </c>
      <c r="AH260" s="126" t="str">
        <f t="shared" ca="1" si="325"/>
        <v/>
      </c>
      <c r="AI260" s="126" t="str">
        <f t="shared" ca="1" si="325"/>
        <v/>
      </c>
      <c r="AJ260" s="126" t="str">
        <f t="shared" ca="1" si="325"/>
        <v/>
      </c>
      <c r="AK260" s="126" t="str">
        <f t="shared" ca="1" si="325"/>
        <v/>
      </c>
      <c r="AL260" s="126" t="str">
        <f t="shared" ca="1" si="325"/>
        <v/>
      </c>
      <c r="AM260" s="126" t="str">
        <f t="shared" ca="1" si="325"/>
        <v/>
      </c>
      <c r="AN260" s="126" t="str">
        <f t="shared" ca="1" si="325"/>
        <v/>
      </c>
      <c r="AO260" s="126" t="str">
        <f t="shared" ca="1" si="325"/>
        <v/>
      </c>
      <c r="AP260" s="126" t="str">
        <f t="shared" ca="1" si="325"/>
        <v/>
      </c>
      <c r="AQ260" s="126" t="str">
        <f t="shared" ca="1" si="325"/>
        <v/>
      </c>
      <c r="AR260" s="126" t="str">
        <f t="shared" ca="1" si="325"/>
        <v/>
      </c>
      <c r="AS260" s="126" t="str">
        <f t="shared" ca="1" si="323"/>
        <v/>
      </c>
      <c r="AT260" s="126" t="str">
        <f t="shared" ca="1" si="323"/>
        <v/>
      </c>
      <c r="AU260" s="126" t="str">
        <f t="shared" ca="1" si="323"/>
        <v/>
      </c>
      <c r="AV260" s="126" t="str">
        <f t="shared" ca="1" si="323"/>
        <v/>
      </c>
      <c r="AW260" s="126" t="str">
        <f t="shared" ca="1" si="323"/>
        <v/>
      </c>
      <c r="AX260" s="126" t="str">
        <f t="shared" ca="1" si="323"/>
        <v/>
      </c>
      <c r="AY260" s="126" t="str">
        <f t="shared" ca="1" si="323"/>
        <v/>
      </c>
      <c r="AZ260" s="126" t="str">
        <f t="shared" ca="1" si="323"/>
        <v/>
      </c>
      <c r="BA260" s="126" t="str">
        <f t="shared" ca="1" si="323"/>
        <v/>
      </c>
      <c r="BB260" s="126" t="str">
        <f t="shared" ca="1" si="323"/>
        <v/>
      </c>
      <c r="BC260" s="126" t="str">
        <f t="shared" ca="1" si="323"/>
        <v/>
      </c>
      <c r="BD260" s="126" t="str">
        <f t="shared" ca="1" si="323"/>
        <v/>
      </c>
      <c r="BE260" s="126" t="str">
        <f t="shared" ca="1" si="323"/>
        <v/>
      </c>
      <c r="BF260" s="126" t="str">
        <f t="shared" ca="1" si="323"/>
        <v/>
      </c>
      <c r="BG260" s="126" t="str">
        <f t="shared" ca="1" si="323"/>
        <v/>
      </c>
      <c r="BH260" s="126" t="str">
        <f t="shared" ca="1" si="323"/>
        <v/>
      </c>
      <c r="BI260" s="126" t="str">
        <f t="shared" ca="1" si="324"/>
        <v/>
      </c>
      <c r="BJ260" s="126" t="str">
        <f t="shared" ca="1" si="324"/>
        <v/>
      </c>
      <c r="BK260" s="126" t="str">
        <f t="shared" ca="1" si="324"/>
        <v/>
      </c>
      <c r="BL260" s="126" t="str">
        <f t="shared" ca="1" si="324"/>
        <v/>
      </c>
      <c r="BM260" s="126" t="str">
        <f t="shared" ca="1" si="324"/>
        <v/>
      </c>
      <c r="BN260" s="126" t="str">
        <f t="shared" ca="1" si="324"/>
        <v/>
      </c>
      <c r="BO260" s="126" t="str">
        <f t="shared" ca="1" si="324"/>
        <v/>
      </c>
      <c r="BP260" s="126" t="str">
        <f t="shared" ca="1" si="324"/>
        <v/>
      </c>
      <c r="BQ260" s="126" t="str">
        <f t="shared" si="324"/>
        <v/>
      </c>
      <c r="BR260" s="126" t="str">
        <f t="shared" si="324"/>
        <v/>
      </c>
      <c r="BS260" s="126" t="str">
        <f t="shared" si="324"/>
        <v/>
      </c>
      <c r="BT260" s="126" t="str">
        <f t="shared" si="324"/>
        <v/>
      </c>
      <c r="BU260" s="126" t="str">
        <f t="shared" si="324"/>
        <v/>
      </c>
      <c r="BV260" s="194"/>
      <c r="BW260" s="194"/>
      <c r="BX260" s="194"/>
      <c r="BZ260" s="116" t="s">
        <v>268</v>
      </c>
      <c r="CA260" s="118" t="s">
        <v>98</v>
      </c>
      <c r="CB260" s="113">
        <f t="shared" si="306"/>
        <v>55</v>
      </c>
      <c r="CC260" s="116">
        <f t="shared" ca="1" si="299"/>
        <v>0</v>
      </c>
      <c r="CD260" s="117">
        <f t="shared" ca="1" si="322"/>
        <v>0</v>
      </c>
      <c r="CE260" s="117">
        <f t="shared" ca="1" si="322"/>
        <v>0</v>
      </c>
      <c r="CF260" s="117">
        <f t="shared" ca="1" si="322"/>
        <v>0</v>
      </c>
      <c r="CG260" s="117">
        <f t="shared" ca="1" si="322"/>
        <v>0</v>
      </c>
      <c r="CH260" s="117">
        <f t="shared" ca="1" si="301"/>
        <v>0</v>
      </c>
      <c r="CI260" s="117">
        <f t="shared" ca="1" si="302"/>
        <v>0</v>
      </c>
      <c r="CJ260" s="127" cm="1">
        <f t="array" aca="1" ref="CJ260" ca="1">IFERROR(AVERAGE(IF(CD260:CG260&gt;1,CD260:CG260)),0)</f>
        <v>0</v>
      </c>
      <c r="CK260" s="127">
        <f ca="1">CJ260+(COUNTIFS($CJ$206:$CJ260,CJ260)-1)*0.00001</f>
        <v>3.4000000000000002E-4</v>
      </c>
      <c r="CL260" s="127">
        <f t="shared" ca="1" si="308"/>
        <v>5.0000000000000002E-5</v>
      </c>
      <c r="CM260" s="140">
        <f t="shared" ca="1" si="309"/>
        <v>0</v>
      </c>
      <c r="CN260" s="120">
        <f t="shared" ca="1" si="310"/>
        <v>0</v>
      </c>
      <c r="CO260" s="113"/>
      <c r="CP260" s="113"/>
      <c r="CQ260" s="113"/>
      <c r="CR260" s="115"/>
      <c r="CT260" s="117">
        <f ca="1">'ANVA-MDS Sin Fung.'!CI260+'ANVA-MDS Con Fung.'!CI260</f>
        <v>0</v>
      </c>
    </row>
    <row r="261" spans="1:98" ht="12.75" customHeight="1" x14ac:dyDescent="0.25">
      <c r="A261" s="213">
        <v>4</v>
      </c>
      <c r="K261" s="101">
        <f t="shared" si="311"/>
        <v>56</v>
      </c>
      <c r="L261" s="125">
        <f t="shared" ca="1" si="303"/>
        <v>0</v>
      </c>
      <c r="M261" s="126">
        <f t="shared" ca="1" si="304"/>
        <v>4.0000000000000003E-5</v>
      </c>
      <c r="N261" s="126" t="str">
        <f t="shared" ca="1" si="326"/>
        <v/>
      </c>
      <c r="O261" s="126" t="str">
        <f t="shared" ca="1" si="326"/>
        <v/>
      </c>
      <c r="P261" s="126" t="str">
        <f t="shared" ca="1" si="326"/>
        <v/>
      </c>
      <c r="Q261" s="126" t="str">
        <f t="shared" ca="1" si="326"/>
        <v/>
      </c>
      <c r="R261" s="126" t="str">
        <f t="shared" ca="1" si="326"/>
        <v/>
      </c>
      <c r="S261" s="126" t="str">
        <f t="shared" ca="1" si="326"/>
        <v/>
      </c>
      <c r="T261" s="126" t="str">
        <f t="shared" ca="1" si="326"/>
        <v/>
      </c>
      <c r="U261" s="126" t="str">
        <f t="shared" ca="1" si="326"/>
        <v/>
      </c>
      <c r="V261" s="126" t="str">
        <f t="shared" ca="1" si="326"/>
        <v/>
      </c>
      <c r="W261" s="126" t="str">
        <f t="shared" ca="1" si="326"/>
        <v/>
      </c>
      <c r="X261" s="126" t="str">
        <f t="shared" ca="1" si="326"/>
        <v/>
      </c>
      <c r="Y261" s="126" t="str">
        <f t="shared" ca="1" si="326"/>
        <v/>
      </c>
      <c r="Z261" s="126" t="str">
        <f t="shared" ca="1" si="326"/>
        <v/>
      </c>
      <c r="AA261" s="126" t="str">
        <f t="shared" ca="1" si="326"/>
        <v/>
      </c>
      <c r="AB261" s="126" t="str">
        <f t="shared" ca="1" si="326"/>
        <v/>
      </c>
      <c r="AC261" s="126" t="str">
        <f t="shared" ca="1" si="326"/>
        <v/>
      </c>
      <c r="AD261" s="126" t="str">
        <f t="shared" ca="1" si="325"/>
        <v/>
      </c>
      <c r="AE261" s="126" t="str">
        <f t="shared" ca="1" si="325"/>
        <v/>
      </c>
      <c r="AF261" s="126" t="str">
        <f t="shared" ca="1" si="325"/>
        <v/>
      </c>
      <c r="AG261" s="126" t="str">
        <f t="shared" ca="1" si="325"/>
        <v/>
      </c>
      <c r="AH261" s="126" t="str">
        <f t="shared" ca="1" si="325"/>
        <v/>
      </c>
      <c r="AI261" s="126" t="str">
        <f t="shared" ca="1" si="325"/>
        <v/>
      </c>
      <c r="AJ261" s="126" t="str">
        <f t="shared" ca="1" si="325"/>
        <v/>
      </c>
      <c r="AK261" s="126" t="str">
        <f t="shared" ca="1" si="325"/>
        <v/>
      </c>
      <c r="AL261" s="126" t="str">
        <f t="shared" ca="1" si="325"/>
        <v/>
      </c>
      <c r="AM261" s="126" t="str">
        <f t="shared" ca="1" si="325"/>
        <v/>
      </c>
      <c r="AN261" s="126" t="str">
        <f t="shared" ca="1" si="325"/>
        <v/>
      </c>
      <c r="AO261" s="126" t="str">
        <f t="shared" ca="1" si="325"/>
        <v/>
      </c>
      <c r="AP261" s="126" t="str">
        <f t="shared" ca="1" si="325"/>
        <v/>
      </c>
      <c r="AQ261" s="126" t="str">
        <f t="shared" ca="1" si="325"/>
        <v/>
      </c>
      <c r="AR261" s="126" t="str">
        <f t="shared" ca="1" si="325"/>
        <v/>
      </c>
      <c r="AS261" s="126" t="str">
        <f t="shared" ca="1" si="323"/>
        <v/>
      </c>
      <c r="AT261" s="126" t="str">
        <f t="shared" ca="1" si="323"/>
        <v/>
      </c>
      <c r="AU261" s="126" t="str">
        <f t="shared" ca="1" si="323"/>
        <v/>
      </c>
      <c r="AV261" s="126" t="str">
        <f t="shared" ca="1" si="323"/>
        <v/>
      </c>
      <c r="AW261" s="126" t="str">
        <f t="shared" ca="1" si="323"/>
        <v/>
      </c>
      <c r="AX261" s="126" t="str">
        <f t="shared" ca="1" si="323"/>
        <v/>
      </c>
      <c r="AY261" s="126" t="str">
        <f t="shared" ca="1" si="323"/>
        <v/>
      </c>
      <c r="AZ261" s="126" t="str">
        <f t="shared" ca="1" si="323"/>
        <v/>
      </c>
      <c r="BA261" s="126" t="str">
        <f t="shared" ca="1" si="323"/>
        <v/>
      </c>
      <c r="BB261" s="126" t="str">
        <f t="shared" ca="1" si="323"/>
        <v/>
      </c>
      <c r="BC261" s="126" t="str">
        <f t="shared" ca="1" si="323"/>
        <v/>
      </c>
      <c r="BD261" s="126" t="str">
        <f t="shared" ca="1" si="323"/>
        <v/>
      </c>
      <c r="BE261" s="126" t="str">
        <f t="shared" ca="1" si="323"/>
        <v/>
      </c>
      <c r="BF261" s="126" t="str">
        <f t="shared" ca="1" si="323"/>
        <v/>
      </c>
      <c r="BG261" s="126" t="str">
        <f t="shared" ca="1" si="323"/>
        <v/>
      </c>
      <c r="BH261" s="126" t="str">
        <f t="shared" ca="1" si="323"/>
        <v/>
      </c>
      <c r="BI261" s="126" t="str">
        <f t="shared" ca="1" si="324"/>
        <v/>
      </c>
      <c r="BJ261" s="126" t="str">
        <f t="shared" ca="1" si="324"/>
        <v/>
      </c>
      <c r="BK261" s="126" t="str">
        <f t="shared" ca="1" si="324"/>
        <v/>
      </c>
      <c r="BL261" s="126" t="str">
        <f t="shared" ca="1" si="324"/>
        <v/>
      </c>
      <c r="BM261" s="126" t="str">
        <f t="shared" ca="1" si="324"/>
        <v/>
      </c>
      <c r="BN261" s="126" t="str">
        <f t="shared" ca="1" si="324"/>
        <v/>
      </c>
      <c r="BO261" s="126" t="str">
        <f t="shared" ca="1" si="324"/>
        <v/>
      </c>
      <c r="BP261" s="126" t="str">
        <f t="shared" ca="1" si="324"/>
        <v/>
      </c>
      <c r="BQ261" s="126" t="str">
        <f t="shared" ca="1" si="324"/>
        <v/>
      </c>
      <c r="BR261" s="126" t="str">
        <f t="shared" si="324"/>
        <v/>
      </c>
      <c r="BS261" s="126" t="str">
        <f t="shared" si="324"/>
        <v/>
      </c>
      <c r="BT261" s="126" t="str">
        <f t="shared" si="324"/>
        <v/>
      </c>
      <c r="BU261" s="126" t="str">
        <f t="shared" si="324"/>
        <v/>
      </c>
      <c r="BV261" s="194"/>
      <c r="BW261" s="194"/>
      <c r="BX261" s="194"/>
      <c r="BZ261" s="116" t="s">
        <v>268</v>
      </c>
      <c r="CA261" s="118" t="s">
        <v>98</v>
      </c>
      <c r="CB261" s="113">
        <f t="shared" si="306"/>
        <v>56</v>
      </c>
      <c r="CC261" s="116">
        <f t="shared" ca="1" si="299"/>
        <v>0</v>
      </c>
      <c r="CD261" s="117">
        <f t="shared" ca="1" si="322"/>
        <v>0</v>
      </c>
      <c r="CE261" s="117">
        <f t="shared" ca="1" si="322"/>
        <v>0</v>
      </c>
      <c r="CF261" s="117">
        <f t="shared" ca="1" si="322"/>
        <v>0</v>
      </c>
      <c r="CG261" s="117">
        <f t="shared" ca="1" si="322"/>
        <v>0</v>
      </c>
      <c r="CH261" s="117">
        <f t="shared" ca="1" si="301"/>
        <v>0</v>
      </c>
      <c r="CI261" s="117">
        <f t="shared" ca="1" si="302"/>
        <v>0</v>
      </c>
      <c r="CJ261" s="127" cm="1">
        <f t="array" aca="1" ref="CJ261" ca="1">IFERROR(AVERAGE(IF(CD261:CG261&gt;1,CD261:CG261)),0)</f>
        <v>0</v>
      </c>
      <c r="CK261" s="127">
        <f ca="1">CJ261+(COUNTIFS($CJ$206:$CJ261,CJ261)-1)*0.00001</f>
        <v>3.5000000000000005E-4</v>
      </c>
      <c r="CL261" s="127">
        <f t="shared" ca="1" si="308"/>
        <v>4.0000000000000003E-5</v>
      </c>
      <c r="CM261" s="140">
        <f t="shared" ca="1" si="309"/>
        <v>0</v>
      </c>
      <c r="CN261" s="120">
        <f t="shared" ca="1" si="310"/>
        <v>0</v>
      </c>
      <c r="CO261" s="113"/>
      <c r="CP261" s="113"/>
      <c r="CQ261" s="113"/>
      <c r="CR261" s="115"/>
      <c r="CT261" s="117">
        <f ca="1">'ANVA-MDS Sin Fung.'!CI261+'ANVA-MDS Con Fung.'!CI261</f>
        <v>0</v>
      </c>
    </row>
    <row r="262" spans="1:98" ht="12.75" customHeight="1" x14ac:dyDescent="0.25">
      <c r="A262" s="213">
        <v>4</v>
      </c>
      <c r="K262" s="101">
        <f t="shared" si="311"/>
        <v>57</v>
      </c>
      <c r="L262" s="125">
        <f t="shared" ca="1" si="303"/>
        <v>0</v>
      </c>
      <c r="M262" s="126">
        <f t="shared" ca="1" si="304"/>
        <v>3.0000000000000004E-5</v>
      </c>
      <c r="N262" s="126" t="str">
        <f t="shared" ca="1" si="326"/>
        <v/>
      </c>
      <c r="O262" s="126" t="str">
        <f t="shared" ca="1" si="326"/>
        <v/>
      </c>
      <c r="P262" s="126" t="str">
        <f t="shared" ca="1" si="326"/>
        <v/>
      </c>
      <c r="Q262" s="126" t="str">
        <f t="shared" ca="1" si="326"/>
        <v/>
      </c>
      <c r="R262" s="126" t="str">
        <f t="shared" ca="1" si="326"/>
        <v/>
      </c>
      <c r="S262" s="126" t="str">
        <f t="shared" ca="1" si="326"/>
        <v/>
      </c>
      <c r="T262" s="126" t="str">
        <f t="shared" ca="1" si="326"/>
        <v/>
      </c>
      <c r="U262" s="126" t="str">
        <f t="shared" ca="1" si="326"/>
        <v/>
      </c>
      <c r="V262" s="126" t="str">
        <f t="shared" ca="1" si="326"/>
        <v/>
      </c>
      <c r="W262" s="126" t="str">
        <f t="shared" ca="1" si="326"/>
        <v/>
      </c>
      <c r="X262" s="126" t="str">
        <f t="shared" ca="1" si="326"/>
        <v/>
      </c>
      <c r="Y262" s="126" t="str">
        <f t="shared" ca="1" si="326"/>
        <v/>
      </c>
      <c r="Z262" s="126" t="str">
        <f t="shared" ca="1" si="326"/>
        <v/>
      </c>
      <c r="AA262" s="126" t="str">
        <f t="shared" ca="1" si="326"/>
        <v/>
      </c>
      <c r="AB262" s="126" t="str">
        <f t="shared" ca="1" si="326"/>
        <v/>
      </c>
      <c r="AC262" s="126" t="str">
        <f t="shared" ca="1" si="326"/>
        <v/>
      </c>
      <c r="AD262" s="126" t="str">
        <f t="shared" ca="1" si="325"/>
        <v/>
      </c>
      <c r="AE262" s="126" t="str">
        <f t="shared" ca="1" si="325"/>
        <v/>
      </c>
      <c r="AF262" s="126" t="str">
        <f t="shared" ca="1" si="325"/>
        <v/>
      </c>
      <c r="AG262" s="126" t="str">
        <f t="shared" ca="1" si="325"/>
        <v/>
      </c>
      <c r="AH262" s="126" t="str">
        <f t="shared" ca="1" si="325"/>
        <v/>
      </c>
      <c r="AI262" s="126" t="str">
        <f t="shared" ca="1" si="325"/>
        <v/>
      </c>
      <c r="AJ262" s="126" t="str">
        <f t="shared" ca="1" si="325"/>
        <v/>
      </c>
      <c r="AK262" s="126" t="str">
        <f t="shared" ca="1" si="325"/>
        <v/>
      </c>
      <c r="AL262" s="126" t="str">
        <f t="shared" ca="1" si="325"/>
        <v/>
      </c>
      <c r="AM262" s="126" t="str">
        <f t="shared" ca="1" si="325"/>
        <v/>
      </c>
      <c r="AN262" s="126" t="str">
        <f t="shared" ca="1" si="325"/>
        <v/>
      </c>
      <c r="AO262" s="126" t="str">
        <f t="shared" ca="1" si="325"/>
        <v/>
      </c>
      <c r="AP262" s="126" t="str">
        <f t="shared" ca="1" si="325"/>
        <v/>
      </c>
      <c r="AQ262" s="126" t="str">
        <f t="shared" ca="1" si="325"/>
        <v/>
      </c>
      <c r="AR262" s="126" t="str">
        <f t="shared" ca="1" si="325"/>
        <v/>
      </c>
      <c r="AS262" s="126" t="str">
        <f t="shared" ca="1" si="323"/>
        <v/>
      </c>
      <c r="AT262" s="126" t="str">
        <f t="shared" ca="1" si="323"/>
        <v/>
      </c>
      <c r="AU262" s="126" t="str">
        <f t="shared" ca="1" si="323"/>
        <v/>
      </c>
      <c r="AV262" s="126" t="str">
        <f t="shared" ca="1" si="323"/>
        <v/>
      </c>
      <c r="AW262" s="126" t="str">
        <f t="shared" ca="1" si="323"/>
        <v/>
      </c>
      <c r="AX262" s="126" t="str">
        <f t="shared" ca="1" si="323"/>
        <v/>
      </c>
      <c r="AY262" s="126" t="str">
        <f t="shared" ca="1" si="323"/>
        <v/>
      </c>
      <c r="AZ262" s="126" t="str">
        <f t="shared" ca="1" si="323"/>
        <v/>
      </c>
      <c r="BA262" s="126" t="str">
        <f t="shared" ca="1" si="323"/>
        <v/>
      </c>
      <c r="BB262" s="126" t="str">
        <f t="shared" ca="1" si="323"/>
        <v/>
      </c>
      <c r="BC262" s="126" t="str">
        <f t="shared" ca="1" si="323"/>
        <v/>
      </c>
      <c r="BD262" s="126" t="str">
        <f t="shared" ca="1" si="323"/>
        <v/>
      </c>
      <c r="BE262" s="126" t="str">
        <f t="shared" ca="1" si="323"/>
        <v/>
      </c>
      <c r="BF262" s="126" t="str">
        <f t="shared" ca="1" si="323"/>
        <v/>
      </c>
      <c r="BG262" s="126" t="str">
        <f t="shared" ca="1" si="323"/>
        <v/>
      </c>
      <c r="BH262" s="126" t="str">
        <f t="shared" ca="1" si="323"/>
        <v/>
      </c>
      <c r="BI262" s="126" t="str">
        <f t="shared" ca="1" si="324"/>
        <v/>
      </c>
      <c r="BJ262" s="126" t="str">
        <f t="shared" ca="1" si="324"/>
        <v/>
      </c>
      <c r="BK262" s="126" t="str">
        <f t="shared" ca="1" si="324"/>
        <v/>
      </c>
      <c r="BL262" s="126" t="str">
        <f t="shared" ca="1" si="324"/>
        <v/>
      </c>
      <c r="BM262" s="126" t="str">
        <f t="shared" ca="1" si="324"/>
        <v/>
      </c>
      <c r="BN262" s="126" t="str">
        <f t="shared" ca="1" si="324"/>
        <v/>
      </c>
      <c r="BO262" s="126" t="str">
        <f t="shared" ca="1" si="324"/>
        <v/>
      </c>
      <c r="BP262" s="126" t="str">
        <f t="shared" ca="1" si="324"/>
        <v/>
      </c>
      <c r="BQ262" s="126" t="str">
        <f t="shared" ca="1" si="324"/>
        <v/>
      </c>
      <c r="BR262" s="126" t="str">
        <f t="shared" ca="1" si="324"/>
        <v/>
      </c>
      <c r="BS262" s="126" t="str">
        <f t="shared" si="324"/>
        <v/>
      </c>
      <c r="BT262" s="126" t="str">
        <f t="shared" si="324"/>
        <v/>
      </c>
      <c r="BU262" s="126" t="str">
        <f t="shared" si="324"/>
        <v/>
      </c>
      <c r="BV262" s="194"/>
      <c r="BW262" s="194"/>
      <c r="BX262" s="194"/>
      <c r="BZ262" s="116" t="s">
        <v>268</v>
      </c>
      <c r="CA262" s="118" t="s">
        <v>98</v>
      </c>
      <c r="CB262" s="113">
        <f t="shared" si="306"/>
        <v>57</v>
      </c>
      <c r="CC262" s="116">
        <f t="shared" ca="1" si="299"/>
        <v>0</v>
      </c>
      <c r="CD262" s="117">
        <f t="shared" ca="1" si="322"/>
        <v>0</v>
      </c>
      <c r="CE262" s="117">
        <f t="shared" ca="1" si="322"/>
        <v>0</v>
      </c>
      <c r="CF262" s="117">
        <f t="shared" ca="1" si="322"/>
        <v>0</v>
      </c>
      <c r="CG262" s="117">
        <f t="shared" ca="1" si="322"/>
        <v>0</v>
      </c>
      <c r="CH262" s="117">
        <f t="shared" ca="1" si="301"/>
        <v>0</v>
      </c>
      <c r="CI262" s="117">
        <f t="shared" ca="1" si="302"/>
        <v>0</v>
      </c>
      <c r="CJ262" s="127" cm="1">
        <f t="array" aca="1" ref="CJ262" ca="1">IFERROR(AVERAGE(IF(CD262:CG262&gt;1,CD262:CG262)),0)</f>
        <v>0</v>
      </c>
      <c r="CK262" s="127">
        <f ca="1">CJ262+(COUNTIFS($CJ$206:$CJ262,CJ262)-1)*0.00001</f>
        <v>3.6000000000000002E-4</v>
      </c>
      <c r="CL262" s="127">
        <f t="shared" ca="1" si="308"/>
        <v>3.0000000000000004E-5</v>
      </c>
      <c r="CM262" s="140">
        <f t="shared" ca="1" si="309"/>
        <v>0</v>
      </c>
      <c r="CN262" s="120">
        <f t="shared" ca="1" si="310"/>
        <v>0</v>
      </c>
      <c r="CO262" s="113"/>
      <c r="CP262" s="113"/>
      <c r="CQ262" s="113"/>
      <c r="CR262" s="115"/>
      <c r="CT262" s="117">
        <f ca="1">'ANVA-MDS Sin Fung.'!CI262+'ANVA-MDS Con Fung.'!CI262</f>
        <v>0</v>
      </c>
    </row>
    <row r="263" spans="1:98" ht="12.75" customHeight="1" x14ac:dyDescent="0.25">
      <c r="A263" s="213">
        <v>4</v>
      </c>
      <c r="K263" s="101">
        <f t="shared" si="311"/>
        <v>58</v>
      </c>
      <c r="L263" s="125">
        <f t="shared" ca="1" si="303"/>
        <v>0</v>
      </c>
      <c r="M263" s="126">
        <f t="shared" ca="1" si="304"/>
        <v>2.0000000000000002E-5</v>
      </c>
      <c r="N263" s="126" t="str">
        <f t="shared" ca="1" si="326"/>
        <v/>
      </c>
      <c r="O263" s="126" t="str">
        <f t="shared" ca="1" si="326"/>
        <v/>
      </c>
      <c r="P263" s="126" t="str">
        <f t="shared" ca="1" si="326"/>
        <v/>
      </c>
      <c r="Q263" s="126" t="str">
        <f t="shared" ca="1" si="326"/>
        <v/>
      </c>
      <c r="R263" s="126" t="str">
        <f t="shared" ca="1" si="326"/>
        <v/>
      </c>
      <c r="S263" s="126" t="str">
        <f t="shared" ca="1" si="326"/>
        <v/>
      </c>
      <c r="T263" s="126" t="str">
        <f t="shared" ca="1" si="326"/>
        <v/>
      </c>
      <c r="U263" s="126" t="str">
        <f t="shared" ca="1" si="326"/>
        <v/>
      </c>
      <c r="V263" s="126" t="str">
        <f t="shared" ca="1" si="326"/>
        <v/>
      </c>
      <c r="W263" s="126" t="str">
        <f t="shared" ca="1" si="326"/>
        <v/>
      </c>
      <c r="X263" s="126" t="str">
        <f t="shared" ca="1" si="326"/>
        <v/>
      </c>
      <c r="Y263" s="126" t="str">
        <f t="shared" ca="1" si="326"/>
        <v/>
      </c>
      <c r="Z263" s="126" t="str">
        <f t="shared" ca="1" si="326"/>
        <v/>
      </c>
      <c r="AA263" s="126" t="str">
        <f t="shared" ca="1" si="326"/>
        <v/>
      </c>
      <c r="AB263" s="126" t="str">
        <f t="shared" ca="1" si="326"/>
        <v/>
      </c>
      <c r="AC263" s="126" t="str">
        <f t="shared" ca="1" si="326"/>
        <v/>
      </c>
      <c r="AD263" s="126" t="str">
        <f t="shared" ca="1" si="325"/>
        <v/>
      </c>
      <c r="AE263" s="126" t="str">
        <f t="shared" ca="1" si="325"/>
        <v/>
      </c>
      <c r="AF263" s="126" t="str">
        <f t="shared" ca="1" si="325"/>
        <v/>
      </c>
      <c r="AG263" s="126" t="str">
        <f t="shared" ca="1" si="325"/>
        <v/>
      </c>
      <c r="AH263" s="126" t="str">
        <f t="shared" ca="1" si="325"/>
        <v/>
      </c>
      <c r="AI263" s="126" t="str">
        <f t="shared" ca="1" si="325"/>
        <v/>
      </c>
      <c r="AJ263" s="126" t="str">
        <f t="shared" ca="1" si="325"/>
        <v/>
      </c>
      <c r="AK263" s="126" t="str">
        <f t="shared" ca="1" si="325"/>
        <v/>
      </c>
      <c r="AL263" s="126" t="str">
        <f t="shared" ca="1" si="325"/>
        <v/>
      </c>
      <c r="AM263" s="126" t="str">
        <f t="shared" ca="1" si="325"/>
        <v/>
      </c>
      <c r="AN263" s="126" t="str">
        <f t="shared" ca="1" si="325"/>
        <v/>
      </c>
      <c r="AO263" s="126" t="str">
        <f t="shared" ca="1" si="325"/>
        <v/>
      </c>
      <c r="AP263" s="126" t="str">
        <f t="shared" ca="1" si="325"/>
        <v/>
      </c>
      <c r="AQ263" s="126" t="str">
        <f t="shared" ca="1" si="325"/>
        <v/>
      </c>
      <c r="AR263" s="126" t="str">
        <f t="shared" ca="1" si="325"/>
        <v/>
      </c>
      <c r="AS263" s="126" t="str">
        <f t="shared" ca="1" si="323"/>
        <v/>
      </c>
      <c r="AT263" s="126" t="str">
        <f t="shared" ca="1" si="323"/>
        <v/>
      </c>
      <c r="AU263" s="126" t="str">
        <f t="shared" ca="1" si="323"/>
        <v/>
      </c>
      <c r="AV263" s="126" t="str">
        <f t="shared" ca="1" si="323"/>
        <v/>
      </c>
      <c r="AW263" s="126" t="str">
        <f t="shared" ca="1" si="323"/>
        <v/>
      </c>
      <c r="AX263" s="126" t="str">
        <f t="shared" ca="1" si="323"/>
        <v/>
      </c>
      <c r="AY263" s="126" t="str">
        <f t="shared" ca="1" si="323"/>
        <v/>
      </c>
      <c r="AZ263" s="126" t="str">
        <f t="shared" ca="1" si="323"/>
        <v/>
      </c>
      <c r="BA263" s="126" t="str">
        <f t="shared" ca="1" si="323"/>
        <v/>
      </c>
      <c r="BB263" s="126" t="str">
        <f t="shared" ca="1" si="323"/>
        <v/>
      </c>
      <c r="BC263" s="126" t="str">
        <f t="shared" ca="1" si="323"/>
        <v/>
      </c>
      <c r="BD263" s="126" t="str">
        <f t="shared" ca="1" si="323"/>
        <v/>
      </c>
      <c r="BE263" s="126" t="str">
        <f t="shared" ca="1" si="323"/>
        <v/>
      </c>
      <c r="BF263" s="126" t="str">
        <f t="shared" ca="1" si="323"/>
        <v/>
      </c>
      <c r="BG263" s="126" t="str">
        <f t="shared" ca="1" si="323"/>
        <v/>
      </c>
      <c r="BH263" s="126" t="str">
        <f t="shared" ca="1" si="323"/>
        <v/>
      </c>
      <c r="BI263" s="126" t="str">
        <f t="shared" ca="1" si="324"/>
        <v/>
      </c>
      <c r="BJ263" s="126" t="str">
        <f t="shared" ca="1" si="324"/>
        <v/>
      </c>
      <c r="BK263" s="126" t="str">
        <f t="shared" ca="1" si="324"/>
        <v/>
      </c>
      <c r="BL263" s="126" t="str">
        <f t="shared" ca="1" si="324"/>
        <v/>
      </c>
      <c r="BM263" s="126" t="str">
        <f t="shared" ca="1" si="324"/>
        <v/>
      </c>
      <c r="BN263" s="126" t="str">
        <f t="shared" ca="1" si="324"/>
        <v/>
      </c>
      <c r="BO263" s="126" t="str">
        <f t="shared" ca="1" si="324"/>
        <v/>
      </c>
      <c r="BP263" s="126" t="str">
        <f t="shared" ca="1" si="324"/>
        <v/>
      </c>
      <c r="BQ263" s="126" t="str">
        <f t="shared" ca="1" si="324"/>
        <v/>
      </c>
      <c r="BR263" s="126" t="str">
        <f t="shared" ca="1" si="324"/>
        <v/>
      </c>
      <c r="BS263" s="126" t="str">
        <f t="shared" ca="1" si="324"/>
        <v/>
      </c>
      <c r="BT263" s="126" t="str">
        <f t="shared" si="324"/>
        <v/>
      </c>
      <c r="BU263" s="126" t="str">
        <f t="shared" si="324"/>
        <v/>
      </c>
      <c r="BV263" s="194"/>
      <c r="BW263" s="194"/>
      <c r="BX263" s="194"/>
      <c r="BZ263" s="116" t="s">
        <v>268</v>
      </c>
      <c r="CA263" s="118" t="s">
        <v>98</v>
      </c>
      <c r="CB263" s="113">
        <f t="shared" si="306"/>
        <v>58</v>
      </c>
      <c r="CC263" s="116">
        <f t="shared" ca="1" si="299"/>
        <v>0</v>
      </c>
      <c r="CD263" s="117">
        <f t="shared" ca="1" si="322"/>
        <v>0</v>
      </c>
      <c r="CE263" s="117">
        <f t="shared" ca="1" si="322"/>
        <v>0</v>
      </c>
      <c r="CF263" s="117">
        <f t="shared" ca="1" si="322"/>
        <v>0</v>
      </c>
      <c r="CG263" s="117">
        <f t="shared" ca="1" si="322"/>
        <v>0</v>
      </c>
      <c r="CH263" s="117">
        <f t="shared" ca="1" si="301"/>
        <v>0</v>
      </c>
      <c r="CI263" s="117">
        <f t="shared" ca="1" si="302"/>
        <v>0</v>
      </c>
      <c r="CJ263" s="127" cm="1">
        <f t="array" aca="1" ref="CJ263" ca="1">IFERROR(AVERAGE(IF(CD263:CG263&gt;1,CD263:CG263)),0)</f>
        <v>0</v>
      </c>
      <c r="CK263" s="127">
        <f ca="1">CJ263+(COUNTIFS($CJ$206:$CJ263,CJ263)-1)*0.00001</f>
        <v>3.7000000000000005E-4</v>
      </c>
      <c r="CL263" s="127">
        <f t="shared" ca="1" si="308"/>
        <v>2.0000000000000002E-5</v>
      </c>
      <c r="CM263" s="140">
        <f t="shared" ca="1" si="309"/>
        <v>0</v>
      </c>
      <c r="CN263" s="120">
        <f t="shared" ca="1" si="310"/>
        <v>0</v>
      </c>
      <c r="CO263" s="113"/>
      <c r="CP263" s="113"/>
      <c r="CQ263" s="113"/>
      <c r="CR263" s="115"/>
      <c r="CT263" s="117">
        <f ca="1">'ANVA-MDS Sin Fung.'!CI263+'ANVA-MDS Con Fung.'!CI263</f>
        <v>0</v>
      </c>
    </row>
    <row r="264" spans="1:98" ht="12.75" customHeight="1" x14ac:dyDescent="0.25">
      <c r="A264" s="213">
        <v>4</v>
      </c>
      <c r="K264" s="101">
        <f t="shared" si="311"/>
        <v>59</v>
      </c>
      <c r="L264" s="125">
        <f t="shared" ca="1" si="303"/>
        <v>0</v>
      </c>
      <c r="M264" s="126">
        <f t="shared" ca="1" si="304"/>
        <v>1.0000000000000001E-5</v>
      </c>
      <c r="N264" s="126" t="str">
        <f t="shared" ca="1" si="326"/>
        <v/>
      </c>
      <c r="O264" s="126" t="str">
        <f t="shared" ca="1" si="326"/>
        <v/>
      </c>
      <c r="P264" s="126" t="str">
        <f t="shared" ca="1" si="326"/>
        <v/>
      </c>
      <c r="Q264" s="126" t="str">
        <f t="shared" ca="1" si="326"/>
        <v/>
      </c>
      <c r="R264" s="126" t="str">
        <f t="shared" ca="1" si="326"/>
        <v/>
      </c>
      <c r="S264" s="126" t="str">
        <f t="shared" ca="1" si="326"/>
        <v/>
      </c>
      <c r="T264" s="126" t="str">
        <f t="shared" ca="1" si="326"/>
        <v/>
      </c>
      <c r="U264" s="126" t="str">
        <f t="shared" ca="1" si="326"/>
        <v/>
      </c>
      <c r="V264" s="126" t="str">
        <f t="shared" ca="1" si="326"/>
        <v/>
      </c>
      <c r="W264" s="126" t="str">
        <f t="shared" ca="1" si="326"/>
        <v/>
      </c>
      <c r="X264" s="126" t="str">
        <f t="shared" ca="1" si="326"/>
        <v/>
      </c>
      <c r="Y264" s="126" t="str">
        <f t="shared" ca="1" si="326"/>
        <v/>
      </c>
      <c r="Z264" s="126" t="str">
        <f t="shared" ca="1" si="326"/>
        <v/>
      </c>
      <c r="AA264" s="126" t="str">
        <f t="shared" ca="1" si="326"/>
        <v/>
      </c>
      <c r="AB264" s="126" t="str">
        <f t="shared" ca="1" si="326"/>
        <v/>
      </c>
      <c r="AC264" s="126" t="str">
        <f t="shared" ca="1" si="326"/>
        <v/>
      </c>
      <c r="AD264" s="126" t="str">
        <f t="shared" ca="1" si="325"/>
        <v/>
      </c>
      <c r="AE264" s="126" t="str">
        <f t="shared" ca="1" si="325"/>
        <v/>
      </c>
      <c r="AF264" s="126" t="str">
        <f t="shared" ca="1" si="325"/>
        <v/>
      </c>
      <c r="AG264" s="126" t="str">
        <f t="shared" ca="1" si="325"/>
        <v/>
      </c>
      <c r="AH264" s="126" t="str">
        <f t="shared" ca="1" si="325"/>
        <v/>
      </c>
      <c r="AI264" s="126" t="str">
        <f t="shared" ca="1" si="325"/>
        <v/>
      </c>
      <c r="AJ264" s="126" t="str">
        <f t="shared" ca="1" si="325"/>
        <v/>
      </c>
      <c r="AK264" s="126" t="str">
        <f t="shared" ca="1" si="325"/>
        <v/>
      </c>
      <c r="AL264" s="126" t="str">
        <f t="shared" ca="1" si="325"/>
        <v/>
      </c>
      <c r="AM264" s="126" t="str">
        <f t="shared" ca="1" si="325"/>
        <v/>
      </c>
      <c r="AN264" s="126" t="str">
        <f t="shared" ca="1" si="325"/>
        <v/>
      </c>
      <c r="AO264" s="126" t="str">
        <f t="shared" ca="1" si="325"/>
        <v/>
      </c>
      <c r="AP264" s="126" t="str">
        <f t="shared" ca="1" si="325"/>
        <v/>
      </c>
      <c r="AQ264" s="126" t="str">
        <f t="shared" ca="1" si="325"/>
        <v/>
      </c>
      <c r="AR264" s="126" t="str">
        <f t="shared" ca="1" si="325"/>
        <v/>
      </c>
      <c r="AS264" s="126" t="str">
        <f t="shared" ca="1" si="323"/>
        <v/>
      </c>
      <c r="AT264" s="126" t="str">
        <f t="shared" ca="1" si="323"/>
        <v/>
      </c>
      <c r="AU264" s="126" t="str">
        <f t="shared" ca="1" si="323"/>
        <v/>
      </c>
      <c r="AV264" s="126" t="str">
        <f t="shared" ca="1" si="323"/>
        <v/>
      </c>
      <c r="AW264" s="126" t="str">
        <f t="shared" ca="1" si="323"/>
        <v/>
      </c>
      <c r="AX264" s="126" t="str">
        <f t="shared" ca="1" si="323"/>
        <v/>
      </c>
      <c r="AY264" s="126" t="str">
        <f t="shared" ca="1" si="323"/>
        <v/>
      </c>
      <c r="AZ264" s="126" t="str">
        <f t="shared" ca="1" si="323"/>
        <v/>
      </c>
      <c r="BA264" s="126" t="str">
        <f t="shared" ca="1" si="323"/>
        <v/>
      </c>
      <c r="BB264" s="126" t="str">
        <f t="shared" ca="1" si="323"/>
        <v/>
      </c>
      <c r="BC264" s="126" t="str">
        <f t="shared" ca="1" si="323"/>
        <v/>
      </c>
      <c r="BD264" s="126" t="str">
        <f t="shared" ca="1" si="323"/>
        <v/>
      </c>
      <c r="BE264" s="126" t="str">
        <f t="shared" ca="1" si="323"/>
        <v/>
      </c>
      <c r="BF264" s="126" t="str">
        <f t="shared" ca="1" si="323"/>
        <v/>
      </c>
      <c r="BG264" s="126" t="str">
        <f t="shared" ca="1" si="323"/>
        <v/>
      </c>
      <c r="BH264" s="126" t="str">
        <f t="shared" ca="1" si="323"/>
        <v/>
      </c>
      <c r="BI264" s="126" t="str">
        <f t="shared" ca="1" si="324"/>
        <v/>
      </c>
      <c r="BJ264" s="126" t="str">
        <f t="shared" ca="1" si="324"/>
        <v/>
      </c>
      <c r="BK264" s="126" t="str">
        <f t="shared" ca="1" si="324"/>
        <v/>
      </c>
      <c r="BL264" s="126" t="str">
        <f t="shared" ca="1" si="324"/>
        <v/>
      </c>
      <c r="BM264" s="126" t="str">
        <f t="shared" ca="1" si="324"/>
        <v/>
      </c>
      <c r="BN264" s="126" t="str">
        <f t="shared" ca="1" si="324"/>
        <v/>
      </c>
      <c r="BO264" s="126" t="str">
        <f t="shared" ca="1" si="324"/>
        <v/>
      </c>
      <c r="BP264" s="126" t="str">
        <f t="shared" ca="1" si="324"/>
        <v/>
      </c>
      <c r="BQ264" s="126" t="str">
        <f t="shared" ca="1" si="324"/>
        <v/>
      </c>
      <c r="BR264" s="126" t="str">
        <f t="shared" ca="1" si="324"/>
        <v/>
      </c>
      <c r="BS264" s="126" t="str">
        <f t="shared" ca="1" si="324"/>
        <v/>
      </c>
      <c r="BT264" s="126" t="str">
        <f t="shared" ca="1" si="324"/>
        <v/>
      </c>
      <c r="BU264" s="126" t="str">
        <f t="shared" si="324"/>
        <v/>
      </c>
      <c r="BV264" s="194"/>
      <c r="BW264" s="194"/>
      <c r="BX264" s="194"/>
      <c r="BZ264" s="116" t="s">
        <v>268</v>
      </c>
      <c r="CA264" s="118" t="s">
        <v>98</v>
      </c>
      <c r="CB264" s="113">
        <f t="shared" si="306"/>
        <v>59</v>
      </c>
      <c r="CC264" s="116">
        <f t="shared" ca="1" si="299"/>
        <v>0</v>
      </c>
      <c r="CD264" s="117">
        <f t="shared" ca="1" si="322"/>
        <v>0</v>
      </c>
      <c r="CE264" s="117">
        <f t="shared" ca="1" si="322"/>
        <v>0</v>
      </c>
      <c r="CF264" s="117">
        <f t="shared" ca="1" si="322"/>
        <v>0</v>
      </c>
      <c r="CG264" s="117">
        <f t="shared" ca="1" si="322"/>
        <v>0</v>
      </c>
      <c r="CH264" s="117">
        <f t="shared" ca="1" si="301"/>
        <v>0</v>
      </c>
      <c r="CI264" s="117">
        <f t="shared" ca="1" si="302"/>
        <v>0</v>
      </c>
      <c r="CJ264" s="127" cm="1">
        <f t="array" aca="1" ref="CJ264" ca="1">IFERROR(AVERAGE(IF(CD264:CG264&gt;1,CD264:CG264)),0)</f>
        <v>0</v>
      </c>
      <c r="CK264" s="127">
        <f ca="1">CJ264+(COUNTIFS($CJ$206:$CJ264,CJ264)-1)*0.00001</f>
        <v>3.8000000000000002E-4</v>
      </c>
      <c r="CL264" s="127">
        <f t="shared" ca="1" si="308"/>
        <v>1.0000000000000001E-5</v>
      </c>
      <c r="CM264" s="140">
        <f t="shared" ca="1" si="309"/>
        <v>0</v>
      </c>
      <c r="CN264" s="120">
        <f t="shared" ca="1" si="310"/>
        <v>0</v>
      </c>
      <c r="CO264" s="113"/>
      <c r="CP264" s="113"/>
      <c r="CQ264" s="113"/>
      <c r="CR264" s="115"/>
      <c r="CT264" s="117">
        <f ca="1">'ANVA-MDS Sin Fung.'!CI264+'ANVA-MDS Con Fung.'!CI264</f>
        <v>0</v>
      </c>
    </row>
    <row r="265" spans="1:98" ht="12.75" customHeight="1" x14ac:dyDescent="0.25">
      <c r="A265" s="213">
        <v>4</v>
      </c>
      <c r="K265" s="101">
        <f t="shared" si="311"/>
        <v>60</v>
      </c>
      <c r="L265" s="125">
        <f t="shared" ca="1" si="303"/>
        <v>0</v>
      </c>
      <c r="M265" s="126">
        <f t="shared" ca="1" si="304"/>
        <v>0</v>
      </c>
      <c r="N265" s="126" t="str">
        <f t="shared" ca="1" si="326"/>
        <v/>
      </c>
      <c r="O265" s="126" t="str">
        <f t="shared" ca="1" si="326"/>
        <v/>
      </c>
      <c r="P265" s="126" t="str">
        <f t="shared" ca="1" si="326"/>
        <v/>
      </c>
      <c r="Q265" s="126" t="str">
        <f t="shared" ca="1" si="326"/>
        <v/>
      </c>
      <c r="R265" s="126" t="str">
        <f t="shared" ca="1" si="326"/>
        <v/>
      </c>
      <c r="S265" s="126" t="str">
        <f t="shared" ca="1" si="326"/>
        <v/>
      </c>
      <c r="T265" s="126" t="str">
        <f t="shared" ca="1" si="326"/>
        <v/>
      </c>
      <c r="U265" s="126" t="str">
        <f t="shared" ca="1" si="326"/>
        <v/>
      </c>
      <c r="V265" s="126" t="str">
        <f t="shared" ca="1" si="326"/>
        <v/>
      </c>
      <c r="W265" s="126" t="str">
        <f t="shared" ca="1" si="326"/>
        <v/>
      </c>
      <c r="X265" s="126" t="str">
        <f t="shared" ca="1" si="326"/>
        <v/>
      </c>
      <c r="Y265" s="126" t="str">
        <f t="shared" ca="1" si="326"/>
        <v/>
      </c>
      <c r="Z265" s="126" t="str">
        <f t="shared" ca="1" si="326"/>
        <v/>
      </c>
      <c r="AA265" s="126" t="str">
        <f t="shared" ca="1" si="326"/>
        <v/>
      </c>
      <c r="AB265" s="126" t="str">
        <f t="shared" ca="1" si="326"/>
        <v/>
      </c>
      <c r="AC265" s="126" t="str">
        <f t="shared" ca="1" si="326"/>
        <v/>
      </c>
      <c r="AD265" s="126" t="str">
        <f t="shared" ca="1" si="325"/>
        <v/>
      </c>
      <c r="AE265" s="126" t="str">
        <f t="shared" ca="1" si="325"/>
        <v/>
      </c>
      <c r="AF265" s="126" t="str">
        <f t="shared" ca="1" si="325"/>
        <v/>
      </c>
      <c r="AG265" s="126" t="str">
        <f t="shared" ca="1" si="325"/>
        <v/>
      </c>
      <c r="AH265" s="126" t="str">
        <f t="shared" ca="1" si="325"/>
        <v/>
      </c>
      <c r="AI265" s="126" t="str">
        <f t="shared" ca="1" si="325"/>
        <v/>
      </c>
      <c r="AJ265" s="126" t="str">
        <f t="shared" ca="1" si="325"/>
        <v/>
      </c>
      <c r="AK265" s="126" t="str">
        <f t="shared" ca="1" si="325"/>
        <v/>
      </c>
      <c r="AL265" s="126" t="str">
        <f t="shared" ca="1" si="325"/>
        <v/>
      </c>
      <c r="AM265" s="126" t="str">
        <f t="shared" ca="1" si="325"/>
        <v/>
      </c>
      <c r="AN265" s="126" t="str">
        <f t="shared" ca="1" si="325"/>
        <v/>
      </c>
      <c r="AO265" s="126" t="str">
        <f t="shared" ca="1" si="325"/>
        <v/>
      </c>
      <c r="AP265" s="126" t="str">
        <f t="shared" ca="1" si="325"/>
        <v/>
      </c>
      <c r="AQ265" s="126" t="str">
        <f t="shared" ca="1" si="325"/>
        <v/>
      </c>
      <c r="AR265" s="126" t="str">
        <f t="shared" ca="1" si="325"/>
        <v/>
      </c>
      <c r="AS265" s="126" t="str">
        <f t="shared" ca="1" si="323"/>
        <v/>
      </c>
      <c r="AT265" s="126" t="str">
        <f t="shared" ca="1" si="323"/>
        <v/>
      </c>
      <c r="AU265" s="126" t="str">
        <f t="shared" ca="1" si="323"/>
        <v/>
      </c>
      <c r="AV265" s="126" t="str">
        <f t="shared" ca="1" si="323"/>
        <v/>
      </c>
      <c r="AW265" s="126" t="str">
        <f t="shared" ca="1" si="323"/>
        <v/>
      </c>
      <c r="AX265" s="126" t="str">
        <f t="shared" ca="1" si="323"/>
        <v/>
      </c>
      <c r="AY265" s="126" t="str">
        <f t="shared" ca="1" si="323"/>
        <v/>
      </c>
      <c r="AZ265" s="126" t="str">
        <f t="shared" ca="1" si="323"/>
        <v/>
      </c>
      <c r="BA265" s="126" t="str">
        <f t="shared" ca="1" si="323"/>
        <v/>
      </c>
      <c r="BB265" s="126" t="str">
        <f t="shared" ca="1" si="323"/>
        <v/>
      </c>
      <c r="BC265" s="126" t="str">
        <f t="shared" ca="1" si="323"/>
        <v/>
      </c>
      <c r="BD265" s="126" t="str">
        <f t="shared" ca="1" si="323"/>
        <v/>
      </c>
      <c r="BE265" s="126" t="str">
        <f t="shared" ca="1" si="323"/>
        <v/>
      </c>
      <c r="BF265" s="126" t="str">
        <f t="shared" ca="1" si="323"/>
        <v/>
      </c>
      <c r="BG265" s="126" t="str">
        <f t="shared" ca="1" si="323"/>
        <v/>
      </c>
      <c r="BH265" s="126" t="str">
        <f t="shared" ca="1" si="323"/>
        <v/>
      </c>
      <c r="BI265" s="126" t="str">
        <f t="shared" ca="1" si="324"/>
        <v/>
      </c>
      <c r="BJ265" s="126" t="str">
        <f t="shared" ca="1" si="324"/>
        <v/>
      </c>
      <c r="BK265" s="126" t="str">
        <f t="shared" ca="1" si="324"/>
        <v/>
      </c>
      <c r="BL265" s="126" t="str">
        <f t="shared" ca="1" si="324"/>
        <v/>
      </c>
      <c r="BM265" s="126" t="str">
        <f t="shared" ca="1" si="324"/>
        <v/>
      </c>
      <c r="BN265" s="126" t="str">
        <f t="shared" ca="1" si="324"/>
        <v/>
      </c>
      <c r="BO265" s="126" t="str">
        <f t="shared" ca="1" si="324"/>
        <v/>
      </c>
      <c r="BP265" s="126" t="str">
        <f t="shared" ca="1" si="324"/>
        <v/>
      </c>
      <c r="BQ265" s="126" t="str">
        <f t="shared" ca="1" si="324"/>
        <v/>
      </c>
      <c r="BR265" s="126" t="str">
        <f t="shared" ca="1" si="324"/>
        <v/>
      </c>
      <c r="BS265" s="126" t="str">
        <f t="shared" ca="1" si="324"/>
        <v/>
      </c>
      <c r="BT265" s="126" t="str">
        <f t="shared" ca="1" si="324"/>
        <v/>
      </c>
      <c r="BU265" s="126" t="str">
        <f t="shared" ca="1" si="324"/>
        <v/>
      </c>
      <c r="BV265" s="194"/>
      <c r="BW265" s="194"/>
      <c r="BX265" s="194"/>
      <c r="BZ265" s="116" t="s">
        <v>268</v>
      </c>
      <c r="CA265" s="118" t="s">
        <v>98</v>
      </c>
      <c r="CB265" s="113">
        <f t="shared" si="306"/>
        <v>60</v>
      </c>
      <c r="CC265" s="116">
        <f t="shared" ca="1" si="299"/>
        <v>0</v>
      </c>
      <c r="CD265" s="117">
        <f t="shared" ca="1" si="322"/>
        <v>0</v>
      </c>
      <c r="CE265" s="117">
        <f t="shared" ca="1" si="322"/>
        <v>0</v>
      </c>
      <c r="CF265" s="117">
        <f t="shared" ca="1" si="322"/>
        <v>0</v>
      </c>
      <c r="CG265" s="117">
        <f t="shared" ca="1" si="322"/>
        <v>0</v>
      </c>
      <c r="CH265" s="117">
        <f t="shared" ca="1" si="301"/>
        <v>0</v>
      </c>
      <c r="CI265" s="117">
        <f t="shared" ca="1" si="302"/>
        <v>0</v>
      </c>
      <c r="CJ265" s="127" cm="1">
        <f t="array" aca="1" ref="CJ265" ca="1">IFERROR(AVERAGE(IF(CD265:CG265&gt;1,CD265:CG265)),0)</f>
        <v>0</v>
      </c>
      <c r="CK265" s="127">
        <f ca="1">CJ265+(COUNTIFS($CJ$206:$CJ265,CJ265)-1)*0.00001</f>
        <v>3.9000000000000005E-4</v>
      </c>
      <c r="CL265" s="127">
        <f t="shared" ca="1" si="308"/>
        <v>0</v>
      </c>
      <c r="CM265" s="140">
        <f t="shared" ca="1" si="309"/>
        <v>0</v>
      </c>
      <c r="CN265" s="120">
        <f t="shared" ca="1" si="310"/>
        <v>0</v>
      </c>
      <c r="CO265" s="113"/>
      <c r="CP265" s="113"/>
      <c r="CQ265" s="113"/>
      <c r="CR265" s="115"/>
      <c r="CT265" s="117">
        <f ca="1">'ANVA-MDS Sin Fung.'!CI265+'ANVA-MDS Con Fung.'!CI265</f>
        <v>0</v>
      </c>
    </row>
    <row r="266" spans="1:98" ht="12.75" customHeight="1" x14ac:dyDescent="0.25">
      <c r="A266" s="213">
        <v>4</v>
      </c>
      <c r="BV266" s="194"/>
      <c r="BW266" s="194"/>
      <c r="BX266" s="194"/>
      <c r="CB266" s="114" t="s">
        <v>67</v>
      </c>
      <c r="CC266" s="117"/>
      <c r="CD266" s="117">
        <f ca="1">COUNTIFS(CD206:CD265,"&gt;1")</f>
        <v>20</v>
      </c>
      <c r="CE266" s="117">
        <f ca="1">COUNTIFS(CE206:CE265,"&gt;1")</f>
        <v>20</v>
      </c>
      <c r="CF266" s="117">
        <f ca="1">COUNTIFS(CF206:CF265,"&gt;1")</f>
        <v>20</v>
      </c>
      <c r="CG266" s="117">
        <f ca="1">COUNTIFS(CG206:CG265,"&gt;1")</f>
        <v>0</v>
      </c>
      <c r="CH266" s="121">
        <f ca="1">IF(CH206=0,-1,IF(COUNTIFS(CD206:CG265,"&gt;1")&lt;&gt;CH206*CD266,-2,1))</f>
        <v>1</v>
      </c>
      <c r="CI266" s="117"/>
      <c r="CJ266" s="117"/>
      <c r="CK266" s="117"/>
      <c r="CL266" s="117"/>
      <c r="CM266" s="117"/>
      <c r="CN266" s="117"/>
      <c r="CO266" s="117"/>
      <c r="CP266" s="113"/>
      <c r="CQ266" s="113"/>
      <c r="CR266" s="115"/>
    </row>
    <row r="267" spans="1:98" ht="12.75" customHeight="1" x14ac:dyDescent="0.25">
      <c r="A267" s="213">
        <v>4</v>
      </c>
      <c r="L267" s="3"/>
      <c r="CB267" s="112" t="s">
        <v>35</v>
      </c>
      <c r="CC267" s="112"/>
      <c r="CD267" s="122">
        <f ca="1">IFERROR(SUMIFS(CD206:CD265,CD206:CD265,"&gt;1"),0)</f>
        <v>89136.931129807112</v>
      </c>
      <c r="CE267" s="122">
        <f ca="1">IFERROR(SUMIFS(CE206:CE265,CE206:CE265,"&gt;1"),0)</f>
        <v>78727.962062616294</v>
      </c>
      <c r="CF267" s="122">
        <f ca="1">IFERROR(SUMIFS(CF206:CF265,CF206:CF265,"&gt;1"),0)</f>
        <v>83094.167282100738</v>
      </c>
      <c r="CG267" s="122">
        <f ca="1">IFERROR(SUMIFS(CG206:CG265,CG206:CG265,"&gt;1"),0)</f>
        <v>0</v>
      </c>
      <c r="CH267" s="113"/>
      <c r="CI267" s="113"/>
      <c r="CJ267" s="113"/>
      <c r="CK267" s="113"/>
      <c r="CL267" s="113"/>
      <c r="CM267" s="113"/>
      <c r="CN267" s="113"/>
      <c r="CO267" s="113"/>
      <c r="CP267" s="113"/>
      <c r="CQ267" s="113"/>
      <c r="CR267" s="115"/>
    </row>
    <row r="268" spans="1:98" ht="12.75" customHeight="1" x14ac:dyDescent="0.25">
      <c r="CB268" s="115"/>
      <c r="CC268" s="115"/>
      <c r="CD268" s="115"/>
      <c r="CE268" s="115"/>
      <c r="CF268" s="115"/>
      <c r="CG268" s="115"/>
      <c r="CH268" s="115"/>
      <c r="CI268" s="115"/>
      <c r="CJ268" s="115"/>
      <c r="CK268" s="115"/>
      <c r="CL268" s="115"/>
      <c r="CM268" s="115"/>
      <c r="CN268" s="115"/>
      <c r="CO268" s="115"/>
      <c r="CP268" s="115"/>
      <c r="CQ268" s="115"/>
      <c r="CR268" s="115"/>
    </row>
    <row r="269" spans="1:98" ht="12.75" customHeight="1" x14ac:dyDescent="0.25">
      <c r="B269" s="4"/>
      <c r="C269" s="5"/>
      <c r="CB269" s="115"/>
      <c r="CC269" s="115"/>
      <c r="CD269" s="115"/>
      <c r="CE269" s="115"/>
      <c r="CF269" s="115"/>
      <c r="CG269" s="115"/>
      <c r="CH269" s="115"/>
      <c r="CI269" s="115"/>
      <c r="CJ269" s="115"/>
      <c r="CK269" s="115"/>
      <c r="CL269" s="115"/>
      <c r="CM269" s="115"/>
      <c r="CN269" s="115"/>
      <c r="CO269" s="115"/>
      <c r="CP269" s="115"/>
      <c r="CQ269" s="115"/>
      <c r="CR269" s="115"/>
    </row>
    <row r="270" spans="1:98" ht="12.75" customHeight="1" x14ac:dyDescent="0.25">
      <c r="B270" s="3"/>
      <c r="CB270" s="115"/>
      <c r="CC270" s="115"/>
      <c r="CD270" s="115"/>
      <c r="CE270" s="115"/>
      <c r="CF270" s="115"/>
      <c r="CG270" s="115"/>
      <c r="CH270" s="115"/>
      <c r="CI270" s="115"/>
      <c r="CJ270" s="115"/>
      <c r="CK270" s="115"/>
      <c r="CL270" s="115"/>
      <c r="CM270" s="115"/>
      <c r="CN270" s="115"/>
      <c r="CO270" s="115"/>
      <c r="CP270" s="115"/>
      <c r="CQ270" s="115"/>
      <c r="CR270" s="115"/>
    </row>
    <row r="271" spans="1:98" ht="12.75" customHeight="1" x14ac:dyDescent="0.25">
      <c r="B271" s="3"/>
      <c r="CB271" s="115"/>
      <c r="CC271" s="115"/>
      <c r="CD271" s="115"/>
      <c r="CE271" s="115"/>
      <c r="CF271" s="115"/>
      <c r="CG271" s="115"/>
      <c r="CH271" s="115"/>
      <c r="CI271" s="115"/>
      <c r="CJ271" s="115"/>
      <c r="CK271" s="115"/>
      <c r="CL271" s="115"/>
      <c r="CM271" s="115"/>
      <c r="CN271" s="115"/>
      <c r="CO271" s="115"/>
      <c r="CP271" s="115"/>
      <c r="CQ271" s="115"/>
      <c r="CR271" s="115"/>
    </row>
    <row r="277" spans="9:96" ht="12.75" customHeight="1" x14ac:dyDescent="0.25">
      <c r="J277" s="4"/>
      <c r="K277" s="4"/>
      <c r="L277" s="4"/>
    </row>
    <row r="284" spans="9:96" ht="12.75" customHeight="1" x14ac:dyDescent="0.25">
      <c r="BY284" s="3"/>
      <c r="BZ284" s="3"/>
      <c r="CA284" s="3"/>
      <c r="CB284" s="3"/>
      <c r="CC284" s="3"/>
      <c r="CD284" s="3"/>
      <c r="CE284" s="3"/>
      <c r="CF284" s="3"/>
      <c r="CG284" s="3"/>
      <c r="CH284" s="3"/>
      <c r="CI284" s="3"/>
      <c r="CJ284" s="3"/>
      <c r="CK284" s="3"/>
      <c r="CL284" s="3"/>
      <c r="CM284" s="3"/>
      <c r="CN284" s="3"/>
      <c r="CO284" s="3"/>
      <c r="CP284" s="3"/>
      <c r="CQ284" s="3"/>
      <c r="CR284" s="3"/>
    </row>
    <row r="287" spans="9:96" ht="12.75" customHeight="1" x14ac:dyDescent="0.25">
      <c r="I287" s="3"/>
      <c r="BY287" s="4"/>
      <c r="BZ287" s="4"/>
      <c r="CA287" s="4"/>
      <c r="CB287" s="4"/>
      <c r="CC287" s="4"/>
      <c r="CD287" s="4"/>
      <c r="CE287" s="4"/>
      <c r="CF287" s="4"/>
      <c r="CG287" s="4"/>
      <c r="CH287" s="4"/>
      <c r="CI287" s="4"/>
      <c r="CJ287" s="4"/>
      <c r="CK287" s="4"/>
      <c r="CL287" s="4"/>
      <c r="CM287" s="4"/>
      <c r="CN287" s="4"/>
      <c r="CO287" s="4"/>
      <c r="CP287" s="4"/>
      <c r="CQ287" s="4"/>
      <c r="CR287" s="4"/>
    </row>
    <row r="288" spans="9:96" ht="12.75" customHeight="1" x14ac:dyDescent="0.25">
      <c r="I288" s="3"/>
      <c r="BY288" s="3"/>
      <c r="BZ288" s="3"/>
      <c r="CA288" s="3"/>
      <c r="CB288" s="3"/>
      <c r="CC288" s="3"/>
      <c r="CD288" s="3"/>
      <c r="CE288" s="3"/>
      <c r="CF288" s="3"/>
      <c r="CG288" s="3"/>
      <c r="CH288" s="3"/>
      <c r="CI288" s="3"/>
      <c r="CJ288" s="3"/>
      <c r="CK288" s="3"/>
      <c r="CL288" s="3"/>
      <c r="CM288" s="3"/>
      <c r="CN288" s="3"/>
      <c r="CO288" s="3"/>
      <c r="CP288" s="3"/>
      <c r="CQ288" s="3"/>
      <c r="CR288" s="3"/>
    </row>
    <row r="289" spans="9:96" ht="12.75" customHeight="1" x14ac:dyDescent="0.25">
      <c r="I289" s="3"/>
      <c r="BY289" s="3"/>
      <c r="BZ289" s="3"/>
      <c r="CA289" s="3"/>
      <c r="CB289" s="3"/>
      <c r="CC289" s="3"/>
      <c r="CD289" s="3"/>
      <c r="CE289" s="3"/>
      <c r="CF289" s="3"/>
      <c r="CG289" s="3"/>
      <c r="CH289" s="3"/>
      <c r="CI289" s="3"/>
      <c r="CJ289" s="3"/>
      <c r="CK289" s="3"/>
      <c r="CL289" s="3"/>
      <c r="CM289" s="3"/>
      <c r="CN289" s="3"/>
      <c r="CO289" s="3"/>
      <c r="CP289" s="3"/>
      <c r="CQ289" s="3"/>
      <c r="CR289" s="3"/>
    </row>
    <row r="290" spans="9:96" ht="12.75" customHeight="1" x14ac:dyDescent="0.25">
      <c r="I290" s="3"/>
    </row>
  </sheetData>
  <pageMargins left="0.75" right="0.75" top="1" bottom="1" header="0" footer="0"/>
  <pageSetup paperSize="9" orientation="landscape" r:id="rId1"/>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6"/>
  <dimension ref="A1:CR290"/>
  <sheetViews>
    <sheetView zoomScale="80" zoomScaleNormal="80" workbookViewId="0">
      <pane xSplit="1" ySplit="5" topLeftCell="B6" activePane="bottomRight" state="frozen"/>
      <selection pane="topRight" activeCell="B1" sqref="B1"/>
      <selection pane="bottomLeft" activeCell="A6" sqref="A6"/>
      <selection pane="bottomRight"/>
    </sheetView>
  </sheetViews>
  <sheetFormatPr baseColWidth="10" defaultColWidth="11.42578125" defaultRowHeight="12.75" customHeight="1" x14ac:dyDescent="0.25"/>
  <cols>
    <col min="1" max="1" width="11.42578125" style="1"/>
    <col min="2" max="2" width="22.7109375" style="1" customWidth="1"/>
    <col min="3" max="5" width="20.7109375" style="1" customWidth="1"/>
    <col min="6" max="7" width="10.7109375" style="1" customWidth="1"/>
    <col min="8" max="9" width="10.7109375" style="4" customWidth="1"/>
    <col min="10" max="10" width="10.7109375" style="1" customWidth="1"/>
    <col min="11" max="11" width="3.7109375" style="1" customWidth="1"/>
    <col min="12" max="12" width="19.5703125" style="1" customWidth="1"/>
    <col min="13" max="13" width="9.85546875" style="17" customWidth="1"/>
    <col min="14" max="76" width="3.28515625" style="4" customWidth="1"/>
    <col min="77" max="96" width="10.7109375" style="1" customWidth="1"/>
    <col min="97" max="16384" width="11.42578125" style="1"/>
  </cols>
  <sheetData>
    <row r="1" spans="1:96" ht="12.75" customHeight="1" x14ac:dyDescent="0.25">
      <c r="A1" s="86" t="s">
        <v>228</v>
      </c>
    </row>
    <row r="2" spans="1:96" ht="12.75" customHeight="1" x14ac:dyDescent="0.25">
      <c r="A2" s="111" t="s">
        <v>242</v>
      </c>
    </row>
    <row r="3" spans="1:96" ht="12.75" customHeight="1" x14ac:dyDescent="0.25">
      <c r="A3" s="154" t="s">
        <v>229</v>
      </c>
    </row>
    <row r="4" spans="1:96" ht="15" x14ac:dyDescent="0.25"/>
    <row r="5" spans="1:96" s="92" customFormat="1" ht="12.75" customHeight="1" x14ac:dyDescent="0.25">
      <c r="A5" s="205" t="s">
        <v>244</v>
      </c>
      <c r="B5" s="206" t="s">
        <v>245</v>
      </c>
      <c r="C5" s="158"/>
      <c r="D5" s="158"/>
      <c r="E5" s="158"/>
      <c r="F5" s="158"/>
      <c r="G5" s="158"/>
      <c r="H5" s="158"/>
      <c r="I5" s="158"/>
      <c r="J5" s="158"/>
      <c r="K5" s="158"/>
      <c r="L5" s="208"/>
      <c r="M5" s="209"/>
      <c r="N5" s="207">
        <v>1</v>
      </c>
      <c r="O5" s="207">
        <f>N5+1</f>
        <v>2</v>
      </c>
      <c r="P5" s="207">
        <f t="shared" ref="P5:AZ5" si="0">O5+1</f>
        <v>3</v>
      </c>
      <c r="Q5" s="207">
        <f t="shared" si="0"/>
        <v>4</v>
      </c>
      <c r="R5" s="207">
        <f t="shared" si="0"/>
        <v>5</v>
      </c>
      <c r="S5" s="207">
        <f t="shared" si="0"/>
        <v>6</v>
      </c>
      <c r="T5" s="207">
        <f t="shared" si="0"/>
        <v>7</v>
      </c>
      <c r="U5" s="207">
        <f t="shared" si="0"/>
        <v>8</v>
      </c>
      <c r="V5" s="207">
        <f t="shared" si="0"/>
        <v>9</v>
      </c>
      <c r="W5" s="207">
        <f t="shared" si="0"/>
        <v>10</v>
      </c>
      <c r="X5" s="207">
        <f t="shared" si="0"/>
        <v>11</v>
      </c>
      <c r="Y5" s="207">
        <f t="shared" si="0"/>
        <v>12</v>
      </c>
      <c r="Z5" s="207">
        <f t="shared" si="0"/>
        <v>13</v>
      </c>
      <c r="AA5" s="207">
        <f t="shared" si="0"/>
        <v>14</v>
      </c>
      <c r="AB5" s="207">
        <f t="shared" si="0"/>
        <v>15</v>
      </c>
      <c r="AC5" s="207">
        <f t="shared" si="0"/>
        <v>16</v>
      </c>
      <c r="AD5" s="207">
        <f t="shared" si="0"/>
        <v>17</v>
      </c>
      <c r="AE5" s="207">
        <f t="shared" si="0"/>
        <v>18</v>
      </c>
      <c r="AF5" s="207">
        <f t="shared" si="0"/>
        <v>19</v>
      </c>
      <c r="AG5" s="207">
        <f t="shared" si="0"/>
        <v>20</v>
      </c>
      <c r="AH5" s="207">
        <f t="shared" si="0"/>
        <v>21</v>
      </c>
      <c r="AI5" s="207">
        <f t="shared" si="0"/>
        <v>22</v>
      </c>
      <c r="AJ5" s="207">
        <f t="shared" si="0"/>
        <v>23</v>
      </c>
      <c r="AK5" s="207">
        <f t="shared" si="0"/>
        <v>24</v>
      </c>
      <c r="AL5" s="207">
        <f t="shared" si="0"/>
        <v>25</v>
      </c>
      <c r="AM5" s="207">
        <f t="shared" si="0"/>
        <v>26</v>
      </c>
      <c r="AN5" s="207">
        <f t="shared" si="0"/>
        <v>27</v>
      </c>
      <c r="AO5" s="207">
        <f t="shared" si="0"/>
        <v>28</v>
      </c>
      <c r="AP5" s="207">
        <f t="shared" si="0"/>
        <v>29</v>
      </c>
      <c r="AQ5" s="207">
        <f t="shared" si="0"/>
        <v>30</v>
      </c>
      <c r="AR5" s="207">
        <f t="shared" si="0"/>
        <v>31</v>
      </c>
      <c r="AS5" s="207">
        <f t="shared" si="0"/>
        <v>32</v>
      </c>
      <c r="AT5" s="207">
        <f t="shared" si="0"/>
        <v>33</v>
      </c>
      <c r="AU5" s="207">
        <f t="shared" si="0"/>
        <v>34</v>
      </c>
      <c r="AV5" s="207">
        <f t="shared" si="0"/>
        <v>35</v>
      </c>
      <c r="AW5" s="207">
        <f t="shared" si="0"/>
        <v>36</v>
      </c>
      <c r="AX5" s="207">
        <f t="shared" si="0"/>
        <v>37</v>
      </c>
      <c r="AY5" s="207">
        <f t="shared" si="0"/>
        <v>38</v>
      </c>
      <c r="AZ5" s="207">
        <f t="shared" si="0"/>
        <v>39</v>
      </c>
      <c r="BA5" s="207">
        <f t="shared" ref="BA5" si="1">AZ5+1</f>
        <v>40</v>
      </c>
      <c r="BB5" s="207">
        <f t="shared" ref="BB5" si="2">BA5+1</f>
        <v>41</v>
      </c>
      <c r="BC5" s="207">
        <f t="shared" ref="BC5" si="3">BB5+1</f>
        <v>42</v>
      </c>
      <c r="BD5" s="207">
        <f t="shared" ref="BD5" si="4">BC5+1</f>
        <v>43</v>
      </c>
      <c r="BE5" s="207">
        <f t="shared" ref="BE5" si="5">BD5+1</f>
        <v>44</v>
      </c>
      <c r="BF5" s="207">
        <f t="shared" ref="BF5" si="6">BE5+1</f>
        <v>45</v>
      </c>
      <c r="BG5" s="207">
        <f t="shared" ref="BG5" si="7">BF5+1</f>
        <v>46</v>
      </c>
      <c r="BH5" s="207">
        <f t="shared" ref="BH5" si="8">BG5+1</f>
        <v>47</v>
      </c>
      <c r="BI5" s="207">
        <f t="shared" ref="BI5" si="9">BH5+1</f>
        <v>48</v>
      </c>
      <c r="BJ5" s="207">
        <f t="shared" ref="BJ5" si="10">BI5+1</f>
        <v>49</v>
      </c>
      <c r="BK5" s="207">
        <f t="shared" ref="BK5" si="11">BJ5+1</f>
        <v>50</v>
      </c>
      <c r="BL5" s="207">
        <f t="shared" ref="BL5" si="12">BK5+1</f>
        <v>51</v>
      </c>
      <c r="BM5" s="207">
        <f t="shared" ref="BM5" si="13">BL5+1</f>
        <v>52</v>
      </c>
      <c r="BN5" s="207">
        <f t="shared" ref="BN5" si="14">BM5+1</f>
        <v>53</v>
      </c>
      <c r="BO5" s="207">
        <f t="shared" ref="BO5" si="15">BN5+1</f>
        <v>54</v>
      </c>
      <c r="BP5" s="207">
        <f t="shared" ref="BP5" si="16">BO5+1</f>
        <v>55</v>
      </c>
      <c r="BQ5" s="207">
        <f t="shared" ref="BQ5" si="17">BP5+1</f>
        <v>56</v>
      </c>
      <c r="BR5" s="207">
        <f t="shared" ref="BR5" si="18">BQ5+1</f>
        <v>57</v>
      </c>
      <c r="BS5" s="207">
        <f t="shared" ref="BS5" si="19">BR5+1</f>
        <v>58</v>
      </c>
      <c r="BT5" s="207">
        <f t="shared" ref="BT5" si="20">BS5+1</f>
        <v>59</v>
      </c>
      <c r="BU5" s="207">
        <f t="shared" ref="BU5" si="21">BT5+1</f>
        <v>60</v>
      </c>
      <c r="BV5" s="155"/>
      <c r="BW5" s="155"/>
      <c r="BX5" s="155"/>
    </row>
    <row r="6" spans="1:96" ht="103.5" customHeight="1" x14ac:dyDescent="0.25">
      <c r="A6" s="204">
        <v>1</v>
      </c>
      <c r="K6" s="4"/>
      <c r="L6" s="66" t="s">
        <v>1</v>
      </c>
      <c r="M6" s="67" t="s">
        <v>40</v>
      </c>
      <c r="N6" s="124" t="str" cm="1">
        <f t="array" aca="1" ref="N6" ca="1">INDEX($CN$7:$CN$66,N$5,1)</f>
        <v>JACARANDÁ</v>
      </c>
      <c r="O6" s="124" t="str" cm="1">
        <f t="array" aca="1" ref="O6" ca="1">INDEX($CN$7:$CN$66,O$5,1)</f>
        <v>IS TERO</v>
      </c>
      <c r="P6" s="124" t="str" cm="1">
        <f t="array" aca="1" ref="P6" ca="1">INDEX($CN$7:$CN$66,P$5,1)</f>
        <v>BAGUETTE 820</v>
      </c>
      <c r="Q6" s="124" t="str" cm="1">
        <f t="array" aca="1" ref="Q6" ca="1">INDEX($CN$7:$CN$66,Q$5,1)</f>
        <v>SY 134</v>
      </c>
      <c r="R6" s="124" t="str" cm="1">
        <f t="array" aca="1" ref="R6" ca="1">INDEX($CN$7:$CN$66,R$5,1)</f>
        <v>PEHUÉN</v>
      </c>
      <c r="S6" s="124" t="str" cm="1">
        <f t="array" aca="1" ref="S6" ca="1">INDEX($CN$7:$CN$66,S$5,1)</f>
        <v>LIMAY</v>
      </c>
      <c r="T6" s="124" t="str" cm="1">
        <f t="array" aca="1" ref="T6" ca="1">INDEX($CN$7:$CN$66,T$5,1)</f>
        <v>ARAZÁ</v>
      </c>
      <c r="U6" s="124" t="str" cm="1">
        <f t="array" aca="1" ref="U6" ca="1">INDEX($CN$7:$CN$66,U$5,1)</f>
        <v>LG LOBUNO</v>
      </c>
      <c r="V6" s="124" t="str" cm="1">
        <f t="array" aca="1" ref="V6" ca="1">INDEX($CN$7:$CN$66,V$5,1)</f>
        <v>LG BAYO</v>
      </c>
      <c r="W6" s="124" t="str" cm="1">
        <f t="array" aca="1" ref="W6" ca="1">INDEX($CN$7:$CN$66,W$5,1)</f>
        <v>KLEIN EXTREMO</v>
      </c>
      <c r="X6" s="124" t="str" cm="1">
        <f t="array" aca="1" ref="X6" ca="1">INDEX($CN$7:$CN$66,X$5,1)</f>
        <v>BUCK PACÍFICO</v>
      </c>
      <c r="Y6" s="124" t="str" cm="1">
        <f t="array" aca="1" ref="Y6" ca="1">INDEX($CN$7:$CN$66,Y$5,1)</f>
        <v>FRESNO</v>
      </c>
      <c r="Z6" s="124" t="str" cm="1">
        <f t="array" aca="1" ref="Z6" ca="1">INDEX($CN$7:$CN$66,Z$5,1)</f>
        <v>MS INTA BONAERENSE 324</v>
      </c>
      <c r="AA6" s="124" t="str" cm="1">
        <f t="array" aca="1" ref="AA6" ca="1">INDEX($CN$7:$CN$66,AA$5,1)</f>
        <v>ACA 308</v>
      </c>
      <c r="AB6" s="124" t="str" cm="1">
        <f t="array" aca="1" ref="AB6" ca="1">INDEX($CN$7:$CN$66,AB$5,1)</f>
        <v>ARAUCARIA</v>
      </c>
      <c r="AC6" s="124" t="str" cm="1">
        <f t="array" aca="1" ref="AC6" ca="1">INDEX($CN$7:$CN$66,AC$5,1)</f>
        <v>CATALPA</v>
      </c>
      <c r="AD6" s="124" t="str" cm="1">
        <f t="array" aca="1" ref="AD6" ca="1">INDEX($CN$7:$CN$66,AD$5,1)</f>
        <v>KLEIN EMBLEMA</v>
      </c>
      <c r="AE6" s="124" t="str" cm="1">
        <f t="array" aca="1" ref="AE6" ca="1">INDEX($CN$7:$CN$66,AE$5,1)</f>
        <v>SARANDÍ</v>
      </c>
      <c r="AF6" s="124" t="str" cm="1">
        <f t="array" aca="1" ref="AF6" ca="1">INDEX($CN$7:$CN$66,AF$5,1)</f>
        <v>IS CARPINTERO</v>
      </c>
      <c r="AG6" s="124" t="str" cm="1">
        <f t="array" aca="1" ref="AG6" ca="1">INDEX($CN$7:$CN$66,AG$5,1)</f>
        <v>ACA 502</v>
      </c>
      <c r="AH6" s="124" t="str" cm="1">
        <f t="array" aca="1" ref="AH6" ca="1">INDEX($CN$7:$CN$66,AH$5,1)</f>
        <v>ACA 363</v>
      </c>
      <c r="AI6" s="124" t="str" cm="1">
        <f t="array" aca="1" ref="AI6" ca="1">INDEX($CN$7:$CN$66,AI$5,1)</f>
        <v>765</v>
      </c>
      <c r="AJ6" s="124" t="str" cm="1">
        <f t="array" aca="1" ref="AJ6" ca="1">INDEX($CN$7:$CN$66,AJ$5,1)</f>
        <v>SY 109</v>
      </c>
      <c r="AK6" s="124" t="str" cm="1">
        <f t="array" aca="1" ref="AK6" ca="1">INDEX($CN$7:$CN$66,AK$5,1)</f>
        <v>ACA 364</v>
      </c>
      <c r="AL6" s="124" t="str" cm="1">
        <f t="array" aca="1" ref="AL6" ca="1">INDEX($CN$7:$CN$66,AL$5,1)</f>
        <v>LAUREL</v>
      </c>
      <c r="AM6" s="124" t="str" cm="1">
        <f t="array" aca="1" ref="AM6" ca="1">INDEX($CN$7:$CN$66,AM$5,1)</f>
        <v>TIMBÓ</v>
      </c>
      <c r="AN6" s="124" t="str" cm="1">
        <f t="array" aca="1" ref="AN6" ca="1">INDEX($CN$7:$CN$66,AN$5,1)</f>
        <v>TRAFUL HB4</v>
      </c>
      <c r="AO6" s="124" t="str" cm="1">
        <f t="array" aca="1" ref="AO6" ca="1">INDEX($CN$7:$CN$66,AO$5,1)</f>
        <v>BASILIO</v>
      </c>
      <c r="AP6" s="124" t="str" cm="1">
        <f t="array" aca="1" ref="AP6" ca="1">INDEX($CN$7:$CN$66,AP$5,1)</f>
        <v>NEO 50T23</v>
      </c>
      <c r="AQ6" s="124" t="str" cm="1">
        <f t="array" aca="1" ref="AQ6" ca="1">INDEX($CN$7:$CN$66,AQ$5,1)</f>
        <v>LG AZULEJO</v>
      </c>
      <c r="AR6" s="124" t="str" cm="1">
        <f t="array" aca="1" ref="AR6" ca="1">INDEX($CN$7:$CN$66,AR$5,1)</f>
        <v>ACA 319</v>
      </c>
      <c r="AS6" s="124" t="str" cm="1">
        <f t="array" aca="1" ref="AS6" ca="1">INDEX($CN$7:$CN$66,AS$5,1)</f>
        <v>RGT BORSALINO</v>
      </c>
      <c r="AT6" s="124" t="str" cm="1">
        <f t="array" aca="1" ref="AT6" ca="1">INDEX($CN$7:$CN$66,AT$5,1)</f>
        <v>MS INTA BONAERENSE 122</v>
      </c>
      <c r="AU6" s="124" cm="1">
        <f t="array" aca="1" ref="AU6" ca="1">INDEX($CN$7:$CN$66,AU$5,1)</f>
        <v>0</v>
      </c>
      <c r="AV6" s="124" cm="1">
        <f t="array" aca="1" ref="AV6" ca="1">INDEX($CN$7:$CN$66,AV$5,1)</f>
        <v>0</v>
      </c>
      <c r="AW6" s="124" cm="1">
        <f t="array" aca="1" ref="AW6" ca="1">INDEX($CN$7:$CN$66,AW$5,1)</f>
        <v>0</v>
      </c>
      <c r="AX6" s="124" cm="1">
        <f t="array" aca="1" ref="AX6" ca="1">INDEX($CN$7:$CN$66,AX$5,1)</f>
        <v>0</v>
      </c>
      <c r="AY6" s="124" cm="1">
        <f t="array" aca="1" ref="AY6" ca="1">INDEX($CN$7:$CN$66,AY$5,1)</f>
        <v>0</v>
      </c>
      <c r="AZ6" s="124" cm="1">
        <f t="array" aca="1" ref="AZ6" ca="1">INDEX($CN$7:$CN$66,AZ$5,1)</f>
        <v>0</v>
      </c>
      <c r="BA6" s="124" cm="1">
        <f t="array" aca="1" ref="BA6" ca="1">INDEX($CN$7:$CN$66,BA$5,1)</f>
        <v>0</v>
      </c>
      <c r="BB6" s="124" cm="1">
        <f t="array" aca="1" ref="BB6" ca="1">INDEX($CN$7:$CN$66,BB$5,1)</f>
        <v>0</v>
      </c>
      <c r="BC6" s="124" cm="1">
        <f t="array" aca="1" ref="BC6" ca="1">INDEX($CN$7:$CN$66,BC$5,1)</f>
        <v>0</v>
      </c>
      <c r="BD6" s="124" cm="1">
        <f t="array" aca="1" ref="BD6" ca="1">INDEX($CN$7:$CN$66,BD$5,1)</f>
        <v>0</v>
      </c>
      <c r="BE6" s="124" cm="1">
        <f t="array" aca="1" ref="BE6" ca="1">INDEX($CN$7:$CN$66,BE$5,1)</f>
        <v>0</v>
      </c>
      <c r="BF6" s="124" cm="1">
        <f t="array" aca="1" ref="BF6" ca="1">INDEX($CN$7:$CN$66,BF$5,1)</f>
        <v>0</v>
      </c>
      <c r="BG6" s="124" cm="1">
        <f t="array" aca="1" ref="BG6" ca="1">INDEX($CN$7:$CN$66,BG$5,1)</f>
        <v>0</v>
      </c>
      <c r="BH6" s="124" cm="1">
        <f t="array" aca="1" ref="BH6" ca="1">INDEX($CN$7:$CN$66,BH$5,1)</f>
        <v>0</v>
      </c>
      <c r="BI6" s="124" cm="1">
        <f t="array" aca="1" ref="BI6" ca="1">INDEX($CN$7:$CN$66,BI$5,1)</f>
        <v>0</v>
      </c>
      <c r="BJ6" s="124" cm="1">
        <f t="array" aca="1" ref="BJ6" ca="1">INDEX($CN$7:$CN$66,BJ$5,1)</f>
        <v>0</v>
      </c>
      <c r="BK6" s="124" cm="1">
        <f t="array" aca="1" ref="BK6" ca="1">INDEX($CN$7:$CN$66,BK$5,1)</f>
        <v>0</v>
      </c>
      <c r="BL6" s="124" cm="1">
        <f t="array" aca="1" ref="BL6" ca="1">INDEX($CN$7:$CN$66,BL$5,1)</f>
        <v>0</v>
      </c>
      <c r="BM6" s="124" cm="1">
        <f t="array" aca="1" ref="BM6" ca="1">INDEX($CN$7:$CN$66,BM$5,1)</f>
        <v>0</v>
      </c>
      <c r="BN6" s="124" cm="1">
        <f t="array" aca="1" ref="BN6" ca="1">INDEX($CN$7:$CN$66,BN$5,1)</f>
        <v>0</v>
      </c>
      <c r="BO6" s="124" cm="1">
        <f t="array" aca="1" ref="BO6" ca="1">INDEX($CN$7:$CN$66,BO$5,1)</f>
        <v>0</v>
      </c>
      <c r="BP6" s="124" cm="1">
        <f t="array" aca="1" ref="BP6" ca="1">INDEX($CN$7:$CN$66,BP$5,1)</f>
        <v>0</v>
      </c>
      <c r="BQ6" s="124" cm="1">
        <f t="array" aca="1" ref="BQ6" ca="1">INDEX($CN$7:$CN$66,BQ$5,1)</f>
        <v>0</v>
      </c>
      <c r="BR6" s="124" cm="1">
        <f t="array" aca="1" ref="BR6" ca="1">INDEX($CN$7:$CN$66,BR$5,1)</f>
        <v>0</v>
      </c>
      <c r="BS6" s="124" cm="1">
        <f t="array" aca="1" ref="BS6" ca="1">INDEX($CN$7:$CN$66,BS$5,1)</f>
        <v>0</v>
      </c>
      <c r="BT6" s="124" cm="1">
        <f t="array" aca="1" ref="BT6" ca="1">INDEX($CN$7:$CN$66,BT$5,1)</f>
        <v>0</v>
      </c>
      <c r="BU6" s="124" cm="1">
        <f t="array" aca="1" ref="BU6" ca="1">INDEX($CN$7:$CN$66,BU$5,1)</f>
        <v>0</v>
      </c>
      <c r="BV6" s="203"/>
      <c r="BW6" s="203"/>
      <c r="BX6" s="203"/>
      <c r="BZ6" s="120" t="s">
        <v>264</v>
      </c>
      <c r="CA6" s="120" t="s">
        <v>264</v>
      </c>
      <c r="CB6" s="112" t="s">
        <v>263</v>
      </c>
      <c r="CC6" s="113" t="s">
        <v>1</v>
      </c>
      <c r="CD6" s="113">
        <v>1</v>
      </c>
      <c r="CE6" s="113">
        <v>2</v>
      </c>
      <c r="CF6" s="113">
        <v>3</v>
      </c>
      <c r="CG6" s="113">
        <v>4</v>
      </c>
      <c r="CH6" s="114" t="s">
        <v>68</v>
      </c>
      <c r="CI6" s="114" t="s">
        <v>35</v>
      </c>
      <c r="CJ6" s="114" t="s">
        <v>269</v>
      </c>
      <c r="CK6" s="114" t="s">
        <v>270</v>
      </c>
      <c r="CL6" s="140" t="s">
        <v>272</v>
      </c>
      <c r="CM6" s="114" t="s">
        <v>271</v>
      </c>
      <c r="CN6" s="118" t="s">
        <v>273</v>
      </c>
      <c r="CO6" s="113"/>
      <c r="CP6" s="113" t="s">
        <v>87</v>
      </c>
      <c r="CQ6" s="113"/>
      <c r="CR6" s="115"/>
    </row>
    <row r="7" spans="1:96" ht="12.75" customHeight="1" x14ac:dyDescent="0.25">
      <c r="A7" s="204">
        <v>1</v>
      </c>
      <c r="B7" s="23" t="s">
        <v>276</v>
      </c>
      <c r="C7" s="150" t="str">
        <f ca="1">IF(CH67=-1,"No hay datos disponibles",IF(CH67=-2,"Error en los datos !!!",IF(G9&gt;H9,"Sin diferencia significativa entre cultivares",IF(B17&gt;C17,"Coeficiente de variación muy alto","Datos sin problemas"))))</f>
        <v>Datos sin problemas</v>
      </c>
      <c r="K7" s="101">
        <v>1</v>
      </c>
      <c r="L7" s="125" t="str">
        <f t="shared" ref="L7:L38" ca="1" si="22">CN7</f>
        <v>JACARANDÁ</v>
      </c>
      <c r="M7" s="126">
        <f t="shared" ref="M7:M38" ca="1" si="23">CL7</f>
        <v>6592.4127771308931</v>
      </c>
      <c r="N7" s="126" t="str">
        <f t="shared" ref="N7:W16" ca="1" si="24">IF(N$5&gt;$K7,"",IF($L7=0,"",IF($G$9&gt;$H$9,"ns",IF(ABS($M7-INDEX($CL$7:$CL$66,N$5,1))&gt;$B$25,"s","ns"))))</f>
        <v>ns</v>
      </c>
      <c r="O7" s="126" t="str">
        <f t="shared" si="24"/>
        <v/>
      </c>
      <c r="P7" s="126" t="str">
        <f t="shared" si="24"/>
        <v/>
      </c>
      <c r="Q7" s="126" t="str">
        <f t="shared" si="24"/>
        <v/>
      </c>
      <c r="R7" s="126" t="str">
        <f t="shared" si="24"/>
        <v/>
      </c>
      <c r="S7" s="126" t="str">
        <f t="shared" si="24"/>
        <v/>
      </c>
      <c r="T7" s="126" t="str">
        <f t="shared" si="24"/>
        <v/>
      </c>
      <c r="U7" s="126" t="str">
        <f t="shared" si="24"/>
        <v/>
      </c>
      <c r="V7" s="126" t="str">
        <f t="shared" si="24"/>
        <v/>
      </c>
      <c r="W7" s="126" t="str">
        <f t="shared" si="24"/>
        <v/>
      </c>
      <c r="X7" s="126" t="str">
        <f t="shared" ref="X7:AG16" si="25">IF(X$5&gt;$K7,"",IF($L7=0,"",IF($G$9&gt;$H$9,"ns",IF(ABS($M7-INDEX($CL$7:$CL$66,X$5,1))&gt;$B$25,"s","ns"))))</f>
        <v/>
      </c>
      <c r="Y7" s="126" t="str">
        <f t="shared" si="25"/>
        <v/>
      </c>
      <c r="Z7" s="126" t="str">
        <f t="shared" si="25"/>
        <v/>
      </c>
      <c r="AA7" s="126" t="str">
        <f t="shared" si="25"/>
        <v/>
      </c>
      <c r="AB7" s="126" t="str">
        <f t="shared" si="25"/>
        <v/>
      </c>
      <c r="AC7" s="126" t="str">
        <f t="shared" si="25"/>
        <v/>
      </c>
      <c r="AD7" s="126" t="str">
        <f t="shared" si="25"/>
        <v/>
      </c>
      <c r="AE7" s="126" t="str">
        <f t="shared" si="25"/>
        <v/>
      </c>
      <c r="AF7" s="126" t="str">
        <f t="shared" si="25"/>
        <v/>
      </c>
      <c r="AG7" s="126" t="str">
        <f t="shared" si="25"/>
        <v/>
      </c>
      <c r="AH7" s="126" t="str">
        <f t="shared" ref="AH7:AQ16" si="26">IF(AH$5&gt;$K7,"",IF($L7=0,"",IF($G$9&gt;$H$9,"ns",IF(ABS($M7-INDEX($CL$7:$CL$66,AH$5,1))&gt;$B$25,"s","ns"))))</f>
        <v/>
      </c>
      <c r="AI7" s="126" t="str">
        <f t="shared" si="26"/>
        <v/>
      </c>
      <c r="AJ7" s="126" t="str">
        <f t="shared" si="26"/>
        <v/>
      </c>
      <c r="AK7" s="126" t="str">
        <f t="shared" si="26"/>
        <v/>
      </c>
      <c r="AL7" s="126" t="str">
        <f t="shared" si="26"/>
        <v/>
      </c>
      <c r="AM7" s="126" t="str">
        <f t="shared" si="26"/>
        <v/>
      </c>
      <c r="AN7" s="126" t="str">
        <f t="shared" si="26"/>
        <v/>
      </c>
      <c r="AO7" s="126" t="str">
        <f t="shared" si="26"/>
        <v/>
      </c>
      <c r="AP7" s="126" t="str">
        <f t="shared" si="26"/>
        <v/>
      </c>
      <c r="AQ7" s="126" t="str">
        <f t="shared" si="26"/>
        <v/>
      </c>
      <c r="AR7" s="126" t="str">
        <f t="shared" ref="AR7:BA16" si="27">IF(AR$5&gt;$K7,"",IF($L7=0,"",IF($G$9&gt;$H$9,"ns",IF(ABS($M7-INDEX($CL$7:$CL$66,AR$5,1))&gt;$B$25,"s","ns"))))</f>
        <v/>
      </c>
      <c r="AS7" s="126" t="str">
        <f t="shared" si="27"/>
        <v/>
      </c>
      <c r="AT7" s="126" t="str">
        <f t="shared" si="27"/>
        <v/>
      </c>
      <c r="AU7" s="126" t="str">
        <f t="shared" si="27"/>
        <v/>
      </c>
      <c r="AV7" s="126" t="str">
        <f t="shared" si="27"/>
        <v/>
      </c>
      <c r="AW7" s="126" t="str">
        <f t="shared" si="27"/>
        <v/>
      </c>
      <c r="AX7" s="126" t="str">
        <f t="shared" si="27"/>
        <v/>
      </c>
      <c r="AY7" s="126" t="str">
        <f t="shared" si="27"/>
        <v/>
      </c>
      <c r="AZ7" s="126" t="str">
        <f t="shared" si="27"/>
        <v/>
      </c>
      <c r="BA7" s="126" t="str">
        <f t="shared" si="27"/>
        <v/>
      </c>
      <c r="BB7" s="126" t="str">
        <f t="shared" ref="BB7:BK16" si="28">IF(BB$5&gt;$K7,"",IF($L7=0,"",IF($G$9&gt;$H$9,"ns",IF(ABS($M7-INDEX($CL$7:$CL$66,BB$5,1))&gt;$B$25,"s","ns"))))</f>
        <v/>
      </c>
      <c r="BC7" s="126" t="str">
        <f t="shared" si="28"/>
        <v/>
      </c>
      <c r="BD7" s="126" t="str">
        <f t="shared" si="28"/>
        <v/>
      </c>
      <c r="BE7" s="126" t="str">
        <f t="shared" si="28"/>
        <v/>
      </c>
      <c r="BF7" s="126" t="str">
        <f t="shared" si="28"/>
        <v/>
      </c>
      <c r="BG7" s="126" t="str">
        <f t="shared" si="28"/>
        <v/>
      </c>
      <c r="BH7" s="126" t="str">
        <f t="shared" si="28"/>
        <v/>
      </c>
      <c r="BI7" s="126" t="str">
        <f t="shared" si="28"/>
        <v/>
      </c>
      <c r="BJ7" s="126" t="str">
        <f t="shared" si="28"/>
        <v/>
      </c>
      <c r="BK7" s="126" t="str">
        <f t="shared" si="28"/>
        <v/>
      </c>
      <c r="BL7" s="126" t="str">
        <f t="shared" ref="BL7:BU16" si="29">IF(BL$5&gt;$K7,"",IF($L7=0,"",IF($G$9&gt;$H$9,"ns",IF(ABS($M7-INDEX($CL$7:$CL$66,BL$5,1))&gt;$B$25,"s","ns"))))</f>
        <v/>
      </c>
      <c r="BM7" s="126" t="str">
        <f t="shared" si="29"/>
        <v/>
      </c>
      <c r="BN7" s="126" t="str">
        <f t="shared" si="29"/>
        <v/>
      </c>
      <c r="BO7" s="126" t="str">
        <f t="shared" si="29"/>
        <v/>
      </c>
      <c r="BP7" s="126" t="str">
        <f t="shared" si="29"/>
        <v/>
      </c>
      <c r="BQ7" s="126" t="str">
        <f t="shared" si="29"/>
        <v/>
      </c>
      <c r="BR7" s="126" t="str">
        <f t="shared" si="29"/>
        <v/>
      </c>
      <c r="BS7" s="126" t="str">
        <f t="shared" si="29"/>
        <v/>
      </c>
      <c r="BT7" s="126" t="str">
        <f t="shared" si="29"/>
        <v/>
      </c>
      <c r="BU7" s="126" t="str">
        <f t="shared" si="29"/>
        <v/>
      </c>
      <c r="BV7" s="194"/>
      <c r="BW7" s="194"/>
      <c r="BX7" s="194"/>
      <c r="BZ7" s="116" t="s">
        <v>265</v>
      </c>
      <c r="CA7" s="116" t="s">
        <v>91</v>
      </c>
      <c r="CB7" s="113">
        <v>1</v>
      </c>
      <c r="CC7" s="116" t="str">
        <f ca="1">IFERROR(INDEX(INDIRECT($BZ7),$CB7,1),0)</f>
        <v>765</v>
      </c>
      <c r="CD7" s="117">
        <f ca="1">IFERROR(INDEX(INDIRECT($CA7),$CB7,CD$6),0)</f>
        <v>4856.1705219890828</v>
      </c>
      <c r="CE7" s="117">
        <f ca="1">IFERROR(INDEX(INDIRECT($CA7),$CB7,CE$6),0)</f>
        <v>4491.2341208516364</v>
      </c>
      <c r="CF7" s="117">
        <f ca="1">IFERROR(INDEX(INDIRECT($CA7),$CB7,CF$6),0)</f>
        <v>5046.6207542415423</v>
      </c>
      <c r="CG7" s="117">
        <f ca="1">IFERROR(INDEX(INDIRECT($CA7),$CB7,CG$6),0)</f>
        <v>0</v>
      </c>
      <c r="CH7" s="117">
        <f t="shared" ref="CH7:CH66" ca="1" si="30">COUNTIFS(CD7:CG7,"&gt;1")</f>
        <v>3</v>
      </c>
      <c r="CI7" s="117">
        <f t="shared" ref="CI7:CI66" ca="1" si="31">IFERROR(SUMIFS(CD7:CG7,CD7:CG7,"&gt;1"),0)</f>
        <v>14394.025397082263</v>
      </c>
      <c r="CJ7" s="127" cm="1">
        <f t="array" aca="1" ref="CJ7" ca="1">IFERROR(AVERAGE(IF(CD7:CG7&gt;1,CD7:CG7)),0)</f>
        <v>4798.008465694088</v>
      </c>
      <c r="CK7" s="127">
        <f ca="1">CJ7+(COUNTIFS($CJ$5:$CJ7,CJ7)-1)*0.00001</f>
        <v>4798.008465694088</v>
      </c>
      <c r="CL7" s="127">
        <f ca="1">LARGE($CK$7:$CK$66,CB7)</f>
        <v>6592.4127771308931</v>
      </c>
      <c r="CM7" s="140">
        <f ca="1">IF(CL7&lt;1,0,MATCH(CL7,$CK$7:$CK$66,0))</f>
        <v>16</v>
      </c>
      <c r="CN7" s="120" t="str">
        <f ca="1">INDEX($CC$7:$CC$66,CM7,1)</f>
        <v>JACARANDÁ</v>
      </c>
      <c r="CO7" s="113"/>
      <c r="CP7" s="113" t="s">
        <v>69</v>
      </c>
      <c r="CQ7" s="117">
        <f ca="1">CD67*CH67</f>
        <v>33</v>
      </c>
      <c r="CR7" s="115"/>
    </row>
    <row r="8" spans="1:96" ht="12.75" customHeight="1" x14ac:dyDescent="0.25">
      <c r="A8" s="204">
        <v>1</v>
      </c>
      <c r="B8" s="89" t="s">
        <v>32</v>
      </c>
      <c r="C8" s="47" t="s">
        <v>39</v>
      </c>
      <c r="D8" s="68" t="s">
        <v>36</v>
      </c>
      <c r="E8" s="47" t="s">
        <v>37</v>
      </c>
      <c r="F8" s="47" t="s">
        <v>38</v>
      </c>
      <c r="G8" s="47" t="s">
        <v>88</v>
      </c>
      <c r="H8" s="68" t="s">
        <v>124</v>
      </c>
      <c r="K8" s="101">
        <f>K7+1</f>
        <v>2</v>
      </c>
      <c r="L8" s="125" t="str">
        <f t="shared" ca="1" si="22"/>
        <v>IS TERO</v>
      </c>
      <c r="M8" s="126">
        <f t="shared" ca="1" si="23"/>
        <v>6337.1335437498847</v>
      </c>
      <c r="N8" s="126" t="str">
        <f t="shared" ca="1" si="24"/>
        <v>ns</v>
      </c>
      <c r="O8" s="126" t="str">
        <f t="shared" ca="1" si="24"/>
        <v>ns</v>
      </c>
      <c r="P8" s="126" t="str">
        <f t="shared" si="24"/>
        <v/>
      </c>
      <c r="Q8" s="126" t="str">
        <f t="shared" si="24"/>
        <v/>
      </c>
      <c r="R8" s="126" t="str">
        <f t="shared" si="24"/>
        <v/>
      </c>
      <c r="S8" s="126" t="str">
        <f t="shared" si="24"/>
        <v/>
      </c>
      <c r="T8" s="126" t="str">
        <f t="shared" si="24"/>
        <v/>
      </c>
      <c r="U8" s="126" t="str">
        <f t="shared" si="24"/>
        <v/>
      </c>
      <c r="V8" s="126" t="str">
        <f t="shared" si="24"/>
        <v/>
      </c>
      <c r="W8" s="126" t="str">
        <f t="shared" si="24"/>
        <v/>
      </c>
      <c r="X8" s="126" t="str">
        <f t="shared" si="25"/>
        <v/>
      </c>
      <c r="Y8" s="126" t="str">
        <f t="shared" si="25"/>
        <v/>
      </c>
      <c r="Z8" s="126" t="str">
        <f t="shared" si="25"/>
        <v/>
      </c>
      <c r="AA8" s="126" t="str">
        <f t="shared" si="25"/>
        <v/>
      </c>
      <c r="AB8" s="126" t="str">
        <f t="shared" si="25"/>
        <v/>
      </c>
      <c r="AC8" s="126" t="str">
        <f t="shared" si="25"/>
        <v/>
      </c>
      <c r="AD8" s="126" t="str">
        <f t="shared" si="25"/>
        <v/>
      </c>
      <c r="AE8" s="126" t="str">
        <f t="shared" si="25"/>
        <v/>
      </c>
      <c r="AF8" s="126" t="str">
        <f t="shared" si="25"/>
        <v/>
      </c>
      <c r="AG8" s="126" t="str">
        <f t="shared" si="25"/>
        <v/>
      </c>
      <c r="AH8" s="126" t="str">
        <f t="shared" si="26"/>
        <v/>
      </c>
      <c r="AI8" s="126" t="str">
        <f t="shared" si="26"/>
        <v/>
      </c>
      <c r="AJ8" s="126" t="str">
        <f t="shared" si="26"/>
        <v/>
      </c>
      <c r="AK8" s="126" t="str">
        <f t="shared" si="26"/>
        <v/>
      </c>
      <c r="AL8" s="126" t="str">
        <f t="shared" si="26"/>
        <v/>
      </c>
      <c r="AM8" s="126" t="str">
        <f t="shared" si="26"/>
        <v/>
      </c>
      <c r="AN8" s="126" t="str">
        <f t="shared" si="26"/>
        <v/>
      </c>
      <c r="AO8" s="126" t="str">
        <f t="shared" si="26"/>
        <v/>
      </c>
      <c r="AP8" s="126" t="str">
        <f t="shared" si="26"/>
        <v/>
      </c>
      <c r="AQ8" s="126" t="str">
        <f t="shared" si="26"/>
        <v/>
      </c>
      <c r="AR8" s="126" t="str">
        <f t="shared" si="27"/>
        <v/>
      </c>
      <c r="AS8" s="126" t="str">
        <f t="shared" si="27"/>
        <v/>
      </c>
      <c r="AT8" s="126" t="str">
        <f t="shared" si="27"/>
        <v/>
      </c>
      <c r="AU8" s="126" t="str">
        <f t="shared" si="27"/>
        <v/>
      </c>
      <c r="AV8" s="126" t="str">
        <f t="shared" si="27"/>
        <v/>
      </c>
      <c r="AW8" s="126" t="str">
        <f t="shared" si="27"/>
        <v/>
      </c>
      <c r="AX8" s="126" t="str">
        <f t="shared" si="27"/>
        <v/>
      </c>
      <c r="AY8" s="126" t="str">
        <f t="shared" si="27"/>
        <v/>
      </c>
      <c r="AZ8" s="126" t="str">
        <f t="shared" si="27"/>
        <v/>
      </c>
      <c r="BA8" s="126" t="str">
        <f t="shared" si="27"/>
        <v/>
      </c>
      <c r="BB8" s="126" t="str">
        <f t="shared" si="28"/>
        <v/>
      </c>
      <c r="BC8" s="126" t="str">
        <f t="shared" si="28"/>
        <v/>
      </c>
      <c r="BD8" s="126" t="str">
        <f t="shared" si="28"/>
        <v/>
      </c>
      <c r="BE8" s="126" t="str">
        <f t="shared" si="28"/>
        <v/>
      </c>
      <c r="BF8" s="126" t="str">
        <f t="shared" si="28"/>
        <v/>
      </c>
      <c r="BG8" s="126" t="str">
        <f t="shared" si="28"/>
        <v/>
      </c>
      <c r="BH8" s="126" t="str">
        <f t="shared" si="28"/>
        <v/>
      </c>
      <c r="BI8" s="126" t="str">
        <f t="shared" si="28"/>
        <v/>
      </c>
      <c r="BJ8" s="126" t="str">
        <f t="shared" si="28"/>
        <v/>
      </c>
      <c r="BK8" s="126" t="str">
        <f t="shared" si="28"/>
        <v/>
      </c>
      <c r="BL8" s="126" t="str">
        <f t="shared" si="29"/>
        <v/>
      </c>
      <c r="BM8" s="126" t="str">
        <f t="shared" si="29"/>
        <v/>
      </c>
      <c r="BN8" s="126" t="str">
        <f t="shared" si="29"/>
        <v/>
      </c>
      <c r="BO8" s="126" t="str">
        <f t="shared" si="29"/>
        <v/>
      </c>
      <c r="BP8" s="126" t="str">
        <f t="shared" si="29"/>
        <v/>
      </c>
      <c r="BQ8" s="126" t="str">
        <f t="shared" si="29"/>
        <v/>
      </c>
      <c r="BR8" s="126" t="str">
        <f t="shared" si="29"/>
        <v/>
      </c>
      <c r="BS8" s="126" t="str">
        <f t="shared" si="29"/>
        <v/>
      </c>
      <c r="BT8" s="126" t="str">
        <f t="shared" si="29"/>
        <v/>
      </c>
      <c r="BU8" s="126" t="str">
        <f t="shared" si="29"/>
        <v/>
      </c>
      <c r="BV8" s="194"/>
      <c r="BW8" s="194"/>
      <c r="BX8" s="194"/>
      <c r="BZ8" s="116" t="s">
        <v>265</v>
      </c>
      <c r="CA8" s="116" t="s">
        <v>91</v>
      </c>
      <c r="CB8" s="113">
        <f t="shared" ref="CB8:CB66" si="32">CB7+1</f>
        <v>2</v>
      </c>
      <c r="CC8" s="116" t="str">
        <f t="shared" ref="CC8:CC66" ca="1" si="33">IFERROR(INDEX(INDIRECT($BZ8),$CB8,1),0)</f>
        <v>ACA 319</v>
      </c>
      <c r="CD8" s="117">
        <f t="shared" ref="CD8:CG39" ca="1" si="34">IFERROR(INDEX(INDIRECT($CA8),$CB8,CD$6),0)</f>
        <v>4383.4904168806106</v>
      </c>
      <c r="CE8" s="117">
        <f t="shared" ca="1" si="34"/>
        <v>4225.389680753522</v>
      </c>
      <c r="CF8" s="117">
        <f t="shared" ca="1" si="34"/>
        <v>3388.3729547752555</v>
      </c>
      <c r="CG8" s="117">
        <f t="shared" ca="1" si="34"/>
        <v>0</v>
      </c>
      <c r="CH8" s="117">
        <f t="shared" ca="1" si="30"/>
        <v>3</v>
      </c>
      <c r="CI8" s="117">
        <f t="shared" ca="1" si="31"/>
        <v>11997.253052409389</v>
      </c>
      <c r="CJ8" s="127" cm="1">
        <f t="array" aca="1" ref="CJ8" ca="1">IFERROR(AVERAGE(IF(CD8:CG8&gt;1,CD8:CG8)),0)</f>
        <v>3999.0843508031298</v>
      </c>
      <c r="CK8" s="127">
        <f ca="1">CJ8+(COUNTIFS($CJ$5:$CJ8,CJ8)-1)*0.00001</f>
        <v>3999.0843508031298</v>
      </c>
      <c r="CL8" s="127">
        <f t="shared" ref="CL8:CL66" ca="1" si="35">LARGE($CK$7:$CK$66,CB8)</f>
        <v>6337.1335437498847</v>
      </c>
      <c r="CM8" s="140">
        <f t="shared" ref="CM8:CM66" ca="1" si="36">IF(CL8&lt;1,0,MATCH(CL8,$CK$7:$CK$66,0))</f>
        <v>15</v>
      </c>
      <c r="CN8" s="120" t="str">
        <f t="shared" ref="CN8:CN66" ca="1" si="37">INDEX($CC$7:$CC$66,CM8,1)</f>
        <v>IS TERO</v>
      </c>
      <c r="CO8" s="113"/>
      <c r="CP8" s="113" t="s">
        <v>70</v>
      </c>
      <c r="CQ8" s="117">
        <f ca="1">CH7*CH67</f>
        <v>3</v>
      </c>
      <c r="CR8" s="115"/>
    </row>
    <row r="9" spans="1:96" ht="12.75" customHeight="1" x14ac:dyDescent="0.25">
      <c r="A9" s="204">
        <v>1</v>
      </c>
      <c r="B9" s="49" t="s">
        <v>1</v>
      </c>
      <c r="C9" s="101">
        <f ca="1">'ANVA-MDS Sin Fung.'!CQ13</f>
        <v>32</v>
      </c>
      <c r="D9" s="102">
        <f ca="1">'ANVA-MDS Sin Fung.'!CQ17</f>
        <v>47385907.286635399</v>
      </c>
      <c r="E9" s="103">
        <f ca="1">IFERROR(D9/C9,"sd")</f>
        <v>1480809.6027073562</v>
      </c>
      <c r="F9" s="103">
        <f ca="1">IFERROR(E9/E11,"sd")</f>
        <v>4.9709387280215784</v>
      </c>
      <c r="G9" s="109">
        <f ca="1">IFERROR(FDIST(F9,C9,C11),"sd")</f>
        <v>2.5505320049602546E-8</v>
      </c>
      <c r="H9" s="101">
        <v>0.05</v>
      </c>
      <c r="I9" s="115" t="str">
        <f ca="1">IF(G9&gt;H9,"ns",IF(G9&lt;0.001,"***",IF(G9&lt;0.01,"**",IF(G9&lt;0.05,"*",""))))</f>
        <v>***</v>
      </c>
      <c r="K9" s="101">
        <f t="shared" ref="K9:K66" si="38">K8+1</f>
        <v>3</v>
      </c>
      <c r="L9" s="125" t="str">
        <f t="shared" ca="1" si="22"/>
        <v>BAGUETTE 820</v>
      </c>
      <c r="M9" s="126">
        <f t="shared" ca="1" si="23"/>
        <v>5963.2907273839446</v>
      </c>
      <c r="N9" s="126" t="str">
        <f t="shared" ca="1" si="24"/>
        <v>ns</v>
      </c>
      <c r="O9" s="126" t="str">
        <f t="shared" ca="1" si="24"/>
        <v>ns</v>
      </c>
      <c r="P9" s="126" t="str">
        <f t="shared" ca="1" si="24"/>
        <v>ns</v>
      </c>
      <c r="Q9" s="126" t="str">
        <f t="shared" si="24"/>
        <v/>
      </c>
      <c r="R9" s="126" t="str">
        <f t="shared" si="24"/>
        <v/>
      </c>
      <c r="S9" s="126" t="str">
        <f t="shared" si="24"/>
        <v/>
      </c>
      <c r="T9" s="126" t="str">
        <f t="shared" si="24"/>
        <v/>
      </c>
      <c r="U9" s="126" t="str">
        <f t="shared" si="24"/>
        <v/>
      </c>
      <c r="V9" s="126" t="str">
        <f t="shared" si="24"/>
        <v/>
      </c>
      <c r="W9" s="126" t="str">
        <f t="shared" si="24"/>
        <v/>
      </c>
      <c r="X9" s="126" t="str">
        <f t="shared" si="25"/>
        <v/>
      </c>
      <c r="Y9" s="126" t="str">
        <f t="shared" si="25"/>
        <v/>
      </c>
      <c r="Z9" s="126" t="str">
        <f t="shared" si="25"/>
        <v/>
      </c>
      <c r="AA9" s="126" t="str">
        <f t="shared" si="25"/>
        <v/>
      </c>
      <c r="AB9" s="126" t="str">
        <f t="shared" si="25"/>
        <v/>
      </c>
      <c r="AC9" s="126" t="str">
        <f t="shared" si="25"/>
        <v/>
      </c>
      <c r="AD9" s="126" t="str">
        <f t="shared" si="25"/>
        <v/>
      </c>
      <c r="AE9" s="126" t="str">
        <f t="shared" si="25"/>
        <v/>
      </c>
      <c r="AF9" s="126" t="str">
        <f t="shared" si="25"/>
        <v/>
      </c>
      <c r="AG9" s="126" t="str">
        <f t="shared" si="25"/>
        <v/>
      </c>
      <c r="AH9" s="126" t="str">
        <f t="shared" si="26"/>
        <v/>
      </c>
      <c r="AI9" s="126" t="str">
        <f t="shared" si="26"/>
        <v/>
      </c>
      <c r="AJ9" s="126" t="str">
        <f t="shared" si="26"/>
        <v/>
      </c>
      <c r="AK9" s="126" t="str">
        <f t="shared" si="26"/>
        <v/>
      </c>
      <c r="AL9" s="126" t="str">
        <f t="shared" si="26"/>
        <v/>
      </c>
      <c r="AM9" s="126" t="str">
        <f t="shared" si="26"/>
        <v/>
      </c>
      <c r="AN9" s="126" t="str">
        <f t="shared" si="26"/>
        <v/>
      </c>
      <c r="AO9" s="126" t="str">
        <f t="shared" si="26"/>
        <v/>
      </c>
      <c r="AP9" s="126" t="str">
        <f t="shared" si="26"/>
        <v/>
      </c>
      <c r="AQ9" s="126" t="str">
        <f t="shared" si="26"/>
        <v/>
      </c>
      <c r="AR9" s="126" t="str">
        <f t="shared" si="27"/>
        <v/>
      </c>
      <c r="AS9" s="126" t="str">
        <f t="shared" si="27"/>
        <v/>
      </c>
      <c r="AT9" s="126" t="str">
        <f t="shared" si="27"/>
        <v/>
      </c>
      <c r="AU9" s="126" t="str">
        <f t="shared" si="27"/>
        <v/>
      </c>
      <c r="AV9" s="126" t="str">
        <f t="shared" si="27"/>
        <v/>
      </c>
      <c r="AW9" s="126" t="str">
        <f t="shared" si="27"/>
        <v/>
      </c>
      <c r="AX9" s="126" t="str">
        <f t="shared" si="27"/>
        <v/>
      </c>
      <c r="AY9" s="126" t="str">
        <f t="shared" si="27"/>
        <v/>
      </c>
      <c r="AZ9" s="126" t="str">
        <f t="shared" si="27"/>
        <v/>
      </c>
      <c r="BA9" s="126" t="str">
        <f t="shared" si="27"/>
        <v/>
      </c>
      <c r="BB9" s="126" t="str">
        <f t="shared" si="28"/>
        <v/>
      </c>
      <c r="BC9" s="126" t="str">
        <f t="shared" si="28"/>
        <v/>
      </c>
      <c r="BD9" s="126" t="str">
        <f t="shared" si="28"/>
        <v/>
      </c>
      <c r="BE9" s="126" t="str">
        <f t="shared" si="28"/>
        <v/>
      </c>
      <c r="BF9" s="126" t="str">
        <f t="shared" si="28"/>
        <v/>
      </c>
      <c r="BG9" s="126" t="str">
        <f t="shared" si="28"/>
        <v/>
      </c>
      <c r="BH9" s="126" t="str">
        <f t="shared" si="28"/>
        <v/>
      </c>
      <c r="BI9" s="126" t="str">
        <f t="shared" si="28"/>
        <v/>
      </c>
      <c r="BJ9" s="126" t="str">
        <f t="shared" si="28"/>
        <v/>
      </c>
      <c r="BK9" s="126" t="str">
        <f t="shared" si="28"/>
        <v/>
      </c>
      <c r="BL9" s="126" t="str">
        <f t="shared" si="29"/>
        <v/>
      </c>
      <c r="BM9" s="126" t="str">
        <f t="shared" si="29"/>
        <v/>
      </c>
      <c r="BN9" s="126" t="str">
        <f t="shared" si="29"/>
        <v/>
      </c>
      <c r="BO9" s="126" t="str">
        <f t="shared" si="29"/>
        <v/>
      </c>
      <c r="BP9" s="126" t="str">
        <f t="shared" si="29"/>
        <v/>
      </c>
      <c r="BQ9" s="126" t="str">
        <f t="shared" si="29"/>
        <v/>
      </c>
      <c r="BR9" s="126" t="str">
        <f t="shared" si="29"/>
        <v/>
      </c>
      <c r="BS9" s="126" t="str">
        <f t="shared" si="29"/>
        <v/>
      </c>
      <c r="BT9" s="126" t="str">
        <f t="shared" si="29"/>
        <v/>
      </c>
      <c r="BU9" s="126" t="str">
        <f t="shared" si="29"/>
        <v/>
      </c>
      <c r="BV9" s="194"/>
      <c r="BW9" s="194"/>
      <c r="BX9" s="194"/>
      <c r="BZ9" s="116" t="s">
        <v>265</v>
      </c>
      <c r="CA9" s="116" t="s">
        <v>91</v>
      </c>
      <c r="CB9" s="113">
        <f t="shared" si="32"/>
        <v>3</v>
      </c>
      <c r="CC9" s="116" t="str">
        <f t="shared" ca="1" si="33"/>
        <v>ACA 363</v>
      </c>
      <c r="CD9" s="117">
        <f t="shared" ca="1" si="34"/>
        <v>4781.4299774003066</v>
      </c>
      <c r="CE9" s="117">
        <f t="shared" ca="1" si="34"/>
        <v>4805.8698872005807</v>
      </c>
      <c r="CF9" s="117">
        <f t="shared" ca="1" si="34"/>
        <v>4843.8662875509726</v>
      </c>
      <c r="CG9" s="117">
        <f t="shared" ca="1" si="34"/>
        <v>0</v>
      </c>
      <c r="CH9" s="117">
        <f t="shared" ca="1" si="30"/>
        <v>3</v>
      </c>
      <c r="CI9" s="117">
        <f t="shared" ca="1" si="31"/>
        <v>14431.16615215186</v>
      </c>
      <c r="CJ9" s="127" cm="1">
        <f t="array" aca="1" ref="CJ9" ca="1">IFERROR(AVERAGE(IF(CD9:CG9&gt;1,CD9:CG9)),0)</f>
        <v>4810.388717383953</v>
      </c>
      <c r="CK9" s="127">
        <f ca="1">CJ9+(COUNTIFS($CJ$5:$CJ9,CJ9)-1)*0.00001</f>
        <v>4810.388717383953</v>
      </c>
      <c r="CL9" s="127">
        <f t="shared" ca="1" si="35"/>
        <v>5963.2907273839446</v>
      </c>
      <c r="CM9" s="140">
        <f t="shared" ca="1" si="36"/>
        <v>9</v>
      </c>
      <c r="CN9" s="120" t="str">
        <f t="shared" ca="1" si="37"/>
        <v>BAGUETTE 820</v>
      </c>
      <c r="CO9" s="113"/>
      <c r="CP9" s="113" t="s">
        <v>71</v>
      </c>
      <c r="CQ9" s="113">
        <f ca="1">CQ7*CQ8</f>
        <v>99</v>
      </c>
      <c r="CR9" s="115"/>
    </row>
    <row r="10" spans="1:96" ht="12.75" customHeight="1" x14ac:dyDescent="0.25">
      <c r="A10" s="204">
        <v>1</v>
      </c>
      <c r="B10" s="49" t="s">
        <v>33</v>
      </c>
      <c r="C10" s="101">
        <f ca="1">'ANVA-MDS Sin Fung.'!CQ14</f>
        <v>2</v>
      </c>
      <c r="D10" s="102">
        <f ca="1">'ANVA-MDS Sin Fung.'!CQ18</f>
        <v>3335365.791033268</v>
      </c>
      <c r="E10" s="103">
        <f t="shared" ref="E10:E11" ca="1" si="39">IFERROR(D10/C10,"sd")</f>
        <v>1667682.895516634</v>
      </c>
      <c r="F10" s="103">
        <f ca="1">IFERROR(E10/E11,"sd")</f>
        <v>5.5982548169773683</v>
      </c>
      <c r="G10" s="109">
        <f ca="1">IFERROR(FDIST(F10,C10,C11),"sd")</f>
        <v>5.746895825060337E-3</v>
      </c>
      <c r="H10" s="101">
        <v>0.05</v>
      </c>
      <c r="I10" s="115" t="str">
        <f ca="1">IF(G10&gt;H10,"ns",IF(G10&lt;0.001,"***",IF(G10&lt;0.01,"**",IF(G10&lt;0.05,"*",""))))</f>
        <v>**</v>
      </c>
      <c r="K10" s="101">
        <f t="shared" si="38"/>
        <v>4</v>
      </c>
      <c r="L10" s="125" t="str">
        <f t="shared" ca="1" si="22"/>
        <v>SY 134</v>
      </c>
      <c r="M10" s="126">
        <f t="shared" ca="1" si="23"/>
        <v>5907.3490946281636</v>
      </c>
      <c r="N10" s="126" t="str">
        <f t="shared" ca="1" si="24"/>
        <v>ns</v>
      </c>
      <c r="O10" s="126" t="str">
        <f t="shared" ca="1" si="24"/>
        <v>ns</v>
      </c>
      <c r="P10" s="126" t="str">
        <f t="shared" ca="1" si="24"/>
        <v>ns</v>
      </c>
      <c r="Q10" s="126" t="str">
        <f t="shared" ca="1" si="24"/>
        <v>ns</v>
      </c>
      <c r="R10" s="126" t="str">
        <f t="shared" si="24"/>
        <v/>
      </c>
      <c r="S10" s="126" t="str">
        <f t="shared" si="24"/>
        <v/>
      </c>
      <c r="T10" s="126" t="str">
        <f t="shared" si="24"/>
        <v/>
      </c>
      <c r="U10" s="126" t="str">
        <f t="shared" si="24"/>
        <v/>
      </c>
      <c r="V10" s="126" t="str">
        <f t="shared" si="24"/>
        <v/>
      </c>
      <c r="W10" s="126" t="str">
        <f t="shared" si="24"/>
        <v/>
      </c>
      <c r="X10" s="126" t="str">
        <f t="shared" si="25"/>
        <v/>
      </c>
      <c r="Y10" s="126" t="str">
        <f t="shared" si="25"/>
        <v/>
      </c>
      <c r="Z10" s="126" t="str">
        <f t="shared" si="25"/>
        <v/>
      </c>
      <c r="AA10" s="126" t="str">
        <f t="shared" si="25"/>
        <v/>
      </c>
      <c r="AB10" s="126" t="str">
        <f t="shared" si="25"/>
        <v/>
      </c>
      <c r="AC10" s="126" t="str">
        <f t="shared" si="25"/>
        <v/>
      </c>
      <c r="AD10" s="126" t="str">
        <f t="shared" si="25"/>
        <v/>
      </c>
      <c r="AE10" s="126" t="str">
        <f t="shared" si="25"/>
        <v/>
      </c>
      <c r="AF10" s="126" t="str">
        <f t="shared" si="25"/>
        <v/>
      </c>
      <c r="AG10" s="126" t="str">
        <f t="shared" si="25"/>
        <v/>
      </c>
      <c r="AH10" s="126" t="str">
        <f t="shared" si="26"/>
        <v/>
      </c>
      <c r="AI10" s="126" t="str">
        <f t="shared" si="26"/>
        <v/>
      </c>
      <c r="AJ10" s="126" t="str">
        <f t="shared" si="26"/>
        <v/>
      </c>
      <c r="AK10" s="126" t="str">
        <f t="shared" si="26"/>
        <v/>
      </c>
      <c r="AL10" s="126" t="str">
        <f t="shared" si="26"/>
        <v/>
      </c>
      <c r="AM10" s="126" t="str">
        <f t="shared" si="26"/>
        <v/>
      </c>
      <c r="AN10" s="126" t="str">
        <f t="shared" si="26"/>
        <v/>
      </c>
      <c r="AO10" s="126" t="str">
        <f t="shared" si="26"/>
        <v/>
      </c>
      <c r="AP10" s="126" t="str">
        <f t="shared" si="26"/>
        <v/>
      </c>
      <c r="AQ10" s="126" t="str">
        <f t="shared" si="26"/>
        <v/>
      </c>
      <c r="AR10" s="126" t="str">
        <f t="shared" si="27"/>
        <v/>
      </c>
      <c r="AS10" s="126" t="str">
        <f t="shared" si="27"/>
        <v/>
      </c>
      <c r="AT10" s="126" t="str">
        <f t="shared" si="27"/>
        <v/>
      </c>
      <c r="AU10" s="126" t="str">
        <f t="shared" si="27"/>
        <v/>
      </c>
      <c r="AV10" s="126" t="str">
        <f t="shared" si="27"/>
        <v/>
      </c>
      <c r="AW10" s="126" t="str">
        <f t="shared" si="27"/>
        <v/>
      </c>
      <c r="AX10" s="126" t="str">
        <f t="shared" si="27"/>
        <v/>
      </c>
      <c r="AY10" s="126" t="str">
        <f t="shared" si="27"/>
        <v/>
      </c>
      <c r="AZ10" s="126" t="str">
        <f t="shared" si="27"/>
        <v/>
      </c>
      <c r="BA10" s="126" t="str">
        <f t="shared" si="27"/>
        <v/>
      </c>
      <c r="BB10" s="126" t="str">
        <f t="shared" si="28"/>
        <v/>
      </c>
      <c r="BC10" s="126" t="str">
        <f t="shared" si="28"/>
        <v/>
      </c>
      <c r="BD10" s="126" t="str">
        <f t="shared" si="28"/>
        <v/>
      </c>
      <c r="BE10" s="126" t="str">
        <f t="shared" si="28"/>
        <v/>
      </c>
      <c r="BF10" s="126" t="str">
        <f t="shared" si="28"/>
        <v/>
      </c>
      <c r="BG10" s="126" t="str">
        <f t="shared" si="28"/>
        <v/>
      </c>
      <c r="BH10" s="126" t="str">
        <f t="shared" si="28"/>
        <v/>
      </c>
      <c r="BI10" s="126" t="str">
        <f t="shared" si="28"/>
        <v/>
      </c>
      <c r="BJ10" s="126" t="str">
        <f t="shared" si="28"/>
        <v/>
      </c>
      <c r="BK10" s="126" t="str">
        <f t="shared" si="28"/>
        <v/>
      </c>
      <c r="BL10" s="126" t="str">
        <f t="shared" si="29"/>
        <v/>
      </c>
      <c r="BM10" s="126" t="str">
        <f t="shared" si="29"/>
        <v/>
      </c>
      <c r="BN10" s="126" t="str">
        <f t="shared" si="29"/>
        <v/>
      </c>
      <c r="BO10" s="126" t="str">
        <f t="shared" si="29"/>
        <v/>
      </c>
      <c r="BP10" s="126" t="str">
        <f t="shared" si="29"/>
        <v/>
      </c>
      <c r="BQ10" s="126" t="str">
        <f t="shared" si="29"/>
        <v/>
      </c>
      <c r="BR10" s="126" t="str">
        <f t="shared" si="29"/>
        <v/>
      </c>
      <c r="BS10" s="126" t="str">
        <f t="shared" si="29"/>
        <v/>
      </c>
      <c r="BT10" s="126" t="str">
        <f t="shared" si="29"/>
        <v/>
      </c>
      <c r="BU10" s="126" t="str">
        <f t="shared" si="29"/>
        <v/>
      </c>
      <c r="BV10" s="194"/>
      <c r="BW10" s="194"/>
      <c r="BX10" s="194"/>
      <c r="BZ10" s="116" t="s">
        <v>265</v>
      </c>
      <c r="CA10" s="116" t="s">
        <v>91</v>
      </c>
      <c r="CB10" s="113">
        <f t="shared" si="32"/>
        <v>4</v>
      </c>
      <c r="CC10" s="116" t="str">
        <f t="shared" ca="1" si="33"/>
        <v>ACA 364</v>
      </c>
      <c r="CD10" s="117">
        <f t="shared" ca="1" si="34"/>
        <v>4174.8122976873819</v>
      </c>
      <c r="CE10" s="117">
        <f t="shared" ca="1" si="34"/>
        <v>5423.6348258516637</v>
      </c>
      <c r="CF10" s="117">
        <f t="shared" ca="1" si="34"/>
        <v>4490.2102302121993</v>
      </c>
      <c r="CG10" s="117">
        <f t="shared" ca="1" si="34"/>
        <v>0</v>
      </c>
      <c r="CH10" s="117">
        <f t="shared" ca="1" si="30"/>
        <v>3</v>
      </c>
      <c r="CI10" s="117">
        <f t="shared" ca="1" si="31"/>
        <v>14088.657353751245</v>
      </c>
      <c r="CJ10" s="127" cm="1">
        <f t="array" aca="1" ref="CJ10" ca="1">IFERROR(AVERAGE(IF(CD10:CG10&gt;1,CD10:CG10)),0)</f>
        <v>4696.2191179170813</v>
      </c>
      <c r="CK10" s="127">
        <f ca="1">CJ10+(COUNTIFS($CJ$5:$CJ10,CJ10)-1)*0.00001</f>
        <v>4696.2191179170813</v>
      </c>
      <c r="CL10" s="127">
        <f t="shared" ca="1" si="35"/>
        <v>5907.3490946281636</v>
      </c>
      <c r="CM10" s="140">
        <f t="shared" ca="1" si="36"/>
        <v>31</v>
      </c>
      <c r="CN10" s="120" t="str">
        <f t="shared" ca="1" si="37"/>
        <v>SY 134</v>
      </c>
      <c r="CO10" s="113"/>
      <c r="CP10" s="113" t="s">
        <v>72</v>
      </c>
      <c r="CQ10" s="112">
        <f ca="1">SUMIFS(CD7:CG66,CD7:CG66,"&gt;1")</f>
        <v>497727.95789933286</v>
      </c>
      <c r="CR10" s="115"/>
    </row>
    <row r="11" spans="1:96" ht="12.75" customHeight="1" x14ac:dyDescent="0.25">
      <c r="A11" s="204">
        <v>1</v>
      </c>
      <c r="B11" s="49" t="s">
        <v>34</v>
      </c>
      <c r="C11" s="104">
        <f ca="1">'ANVA-MDS Sin Fung.'!CQ15</f>
        <v>64</v>
      </c>
      <c r="D11" s="102">
        <f ca="1">'ANVA-MDS Sin Fung.'!CQ19</f>
        <v>19065174.559290886</v>
      </c>
      <c r="E11" s="103">
        <f t="shared" ca="1" si="39"/>
        <v>297893.35248892009</v>
      </c>
      <c r="F11" s="105"/>
      <c r="G11" s="105"/>
      <c r="K11" s="101">
        <f t="shared" si="38"/>
        <v>5</v>
      </c>
      <c r="L11" s="125" t="str">
        <f t="shared" ca="1" si="22"/>
        <v>PEHUÉN</v>
      </c>
      <c r="M11" s="126">
        <f t="shared" ca="1" si="23"/>
        <v>5884.8209935331952</v>
      </c>
      <c r="N11" s="126" t="str">
        <f t="shared" ca="1" si="24"/>
        <v>ns</v>
      </c>
      <c r="O11" s="126" t="str">
        <f t="shared" ca="1" si="24"/>
        <v>ns</v>
      </c>
      <c r="P11" s="126" t="str">
        <f t="shared" ca="1" si="24"/>
        <v>ns</v>
      </c>
      <c r="Q11" s="126" t="str">
        <f t="shared" ca="1" si="24"/>
        <v>ns</v>
      </c>
      <c r="R11" s="126" t="str">
        <f t="shared" ca="1" si="24"/>
        <v>ns</v>
      </c>
      <c r="S11" s="126" t="str">
        <f t="shared" si="24"/>
        <v/>
      </c>
      <c r="T11" s="126" t="str">
        <f t="shared" si="24"/>
        <v/>
      </c>
      <c r="U11" s="126" t="str">
        <f t="shared" si="24"/>
        <v/>
      </c>
      <c r="V11" s="126" t="str">
        <f t="shared" si="24"/>
        <v/>
      </c>
      <c r="W11" s="126" t="str">
        <f t="shared" si="24"/>
        <v/>
      </c>
      <c r="X11" s="126" t="str">
        <f t="shared" si="25"/>
        <v/>
      </c>
      <c r="Y11" s="126" t="str">
        <f t="shared" si="25"/>
        <v/>
      </c>
      <c r="Z11" s="126" t="str">
        <f t="shared" si="25"/>
        <v/>
      </c>
      <c r="AA11" s="126" t="str">
        <f t="shared" si="25"/>
        <v/>
      </c>
      <c r="AB11" s="126" t="str">
        <f t="shared" si="25"/>
        <v/>
      </c>
      <c r="AC11" s="126" t="str">
        <f t="shared" si="25"/>
        <v/>
      </c>
      <c r="AD11" s="126" t="str">
        <f t="shared" si="25"/>
        <v/>
      </c>
      <c r="AE11" s="126" t="str">
        <f t="shared" si="25"/>
        <v/>
      </c>
      <c r="AF11" s="126" t="str">
        <f t="shared" si="25"/>
        <v/>
      </c>
      <c r="AG11" s="126" t="str">
        <f t="shared" si="25"/>
        <v/>
      </c>
      <c r="AH11" s="126" t="str">
        <f t="shared" si="26"/>
        <v/>
      </c>
      <c r="AI11" s="126" t="str">
        <f t="shared" si="26"/>
        <v/>
      </c>
      <c r="AJ11" s="126" t="str">
        <f t="shared" si="26"/>
        <v/>
      </c>
      <c r="AK11" s="126" t="str">
        <f t="shared" si="26"/>
        <v/>
      </c>
      <c r="AL11" s="126" t="str">
        <f t="shared" si="26"/>
        <v/>
      </c>
      <c r="AM11" s="126" t="str">
        <f t="shared" si="26"/>
        <v/>
      </c>
      <c r="AN11" s="126" t="str">
        <f t="shared" si="26"/>
        <v/>
      </c>
      <c r="AO11" s="126" t="str">
        <f t="shared" si="26"/>
        <v/>
      </c>
      <c r="AP11" s="126" t="str">
        <f t="shared" si="26"/>
        <v/>
      </c>
      <c r="AQ11" s="126" t="str">
        <f t="shared" si="26"/>
        <v/>
      </c>
      <c r="AR11" s="126" t="str">
        <f t="shared" si="27"/>
        <v/>
      </c>
      <c r="AS11" s="126" t="str">
        <f t="shared" si="27"/>
        <v/>
      </c>
      <c r="AT11" s="126" t="str">
        <f t="shared" si="27"/>
        <v/>
      </c>
      <c r="AU11" s="126" t="str">
        <f t="shared" si="27"/>
        <v/>
      </c>
      <c r="AV11" s="126" t="str">
        <f t="shared" si="27"/>
        <v/>
      </c>
      <c r="AW11" s="126" t="str">
        <f t="shared" si="27"/>
        <v/>
      </c>
      <c r="AX11" s="126" t="str">
        <f t="shared" si="27"/>
        <v/>
      </c>
      <c r="AY11" s="126" t="str">
        <f t="shared" si="27"/>
        <v/>
      </c>
      <c r="AZ11" s="126" t="str">
        <f t="shared" si="27"/>
        <v/>
      </c>
      <c r="BA11" s="126" t="str">
        <f t="shared" si="27"/>
        <v/>
      </c>
      <c r="BB11" s="126" t="str">
        <f t="shared" si="28"/>
        <v/>
      </c>
      <c r="BC11" s="126" t="str">
        <f t="shared" si="28"/>
        <v/>
      </c>
      <c r="BD11" s="126" t="str">
        <f t="shared" si="28"/>
        <v/>
      </c>
      <c r="BE11" s="126" t="str">
        <f t="shared" si="28"/>
        <v/>
      </c>
      <c r="BF11" s="126" t="str">
        <f t="shared" si="28"/>
        <v/>
      </c>
      <c r="BG11" s="126" t="str">
        <f t="shared" si="28"/>
        <v/>
      </c>
      <c r="BH11" s="126" t="str">
        <f t="shared" si="28"/>
        <v/>
      </c>
      <c r="BI11" s="126" t="str">
        <f t="shared" si="28"/>
        <v/>
      </c>
      <c r="BJ11" s="126" t="str">
        <f t="shared" si="28"/>
        <v/>
      </c>
      <c r="BK11" s="126" t="str">
        <f t="shared" si="28"/>
        <v/>
      </c>
      <c r="BL11" s="126" t="str">
        <f t="shared" si="29"/>
        <v/>
      </c>
      <c r="BM11" s="126" t="str">
        <f t="shared" si="29"/>
        <v/>
      </c>
      <c r="BN11" s="126" t="str">
        <f t="shared" si="29"/>
        <v/>
      </c>
      <c r="BO11" s="126" t="str">
        <f t="shared" si="29"/>
        <v/>
      </c>
      <c r="BP11" s="126" t="str">
        <f t="shared" si="29"/>
        <v/>
      </c>
      <c r="BQ11" s="126" t="str">
        <f t="shared" si="29"/>
        <v/>
      </c>
      <c r="BR11" s="126" t="str">
        <f t="shared" si="29"/>
        <v/>
      </c>
      <c r="BS11" s="126" t="str">
        <f t="shared" si="29"/>
        <v/>
      </c>
      <c r="BT11" s="126" t="str">
        <f t="shared" si="29"/>
        <v/>
      </c>
      <c r="BU11" s="126" t="str">
        <f t="shared" si="29"/>
        <v/>
      </c>
      <c r="BV11" s="194"/>
      <c r="BW11" s="194"/>
      <c r="BX11" s="194"/>
      <c r="BZ11" s="116" t="s">
        <v>265</v>
      </c>
      <c r="CA11" s="116" t="s">
        <v>91</v>
      </c>
      <c r="CB11" s="113">
        <f t="shared" si="32"/>
        <v>5</v>
      </c>
      <c r="CC11" s="116" t="str">
        <f t="shared" ca="1" si="33"/>
        <v>ACA 502</v>
      </c>
      <c r="CD11" s="117">
        <f t="shared" ca="1" si="34"/>
        <v>4799.6381121334198</v>
      </c>
      <c r="CE11" s="117">
        <f t="shared" ca="1" si="34"/>
        <v>5155.0046462504552</v>
      </c>
      <c r="CF11" s="117">
        <f t="shared" ca="1" si="34"/>
        <v>4481.030911220716</v>
      </c>
      <c r="CG11" s="117">
        <f t="shared" ca="1" si="34"/>
        <v>0</v>
      </c>
      <c r="CH11" s="117">
        <f t="shared" ca="1" si="30"/>
        <v>3</v>
      </c>
      <c r="CI11" s="117">
        <f t="shared" ca="1" si="31"/>
        <v>14435.67366960459</v>
      </c>
      <c r="CJ11" s="127" cm="1">
        <f t="array" aca="1" ref="CJ11" ca="1">IFERROR(AVERAGE(IF(CD11:CG11&gt;1,CD11:CG11)),0)</f>
        <v>4811.89122320153</v>
      </c>
      <c r="CK11" s="127">
        <f ca="1">CJ11+(COUNTIFS($CJ$5:$CJ11,CJ11)-1)*0.00001</f>
        <v>4811.89122320153</v>
      </c>
      <c r="CL11" s="127">
        <f t="shared" ca="1" si="35"/>
        <v>5884.8209935331952</v>
      </c>
      <c r="CM11" s="140">
        <f t="shared" ca="1" si="36"/>
        <v>27</v>
      </c>
      <c r="CN11" s="120" t="str">
        <f t="shared" ca="1" si="37"/>
        <v>PEHUÉN</v>
      </c>
      <c r="CO11" s="113"/>
      <c r="CP11" s="113" t="s">
        <v>73</v>
      </c>
      <c r="CQ11" s="112">
        <f ca="1">IF(CH67&lt;&gt;1,"sd",CQ10/CQ9)</f>
        <v>5027.5551302962913</v>
      </c>
      <c r="CR11" s="115"/>
    </row>
    <row r="12" spans="1:96" ht="12.75" customHeight="1" x14ac:dyDescent="0.25">
      <c r="A12" s="204">
        <v>1</v>
      </c>
      <c r="B12" s="49" t="s">
        <v>35</v>
      </c>
      <c r="C12" s="101">
        <f ca="1">CQ16</f>
        <v>98</v>
      </c>
      <c r="D12" s="102">
        <f ca="1">'ANVA-MDS Sin Fung.'!CQ20</f>
        <v>69786447.636959553</v>
      </c>
      <c r="E12" s="105"/>
      <c r="F12" s="105"/>
      <c r="G12" s="105"/>
      <c r="K12" s="101">
        <f t="shared" si="38"/>
        <v>6</v>
      </c>
      <c r="L12" s="125" t="str">
        <f t="shared" ca="1" si="22"/>
        <v>LIMAY</v>
      </c>
      <c r="M12" s="126">
        <f t="shared" ca="1" si="23"/>
        <v>5657.6097754893572</v>
      </c>
      <c r="N12" s="126" t="str">
        <f t="shared" ca="1" si="24"/>
        <v>s</v>
      </c>
      <c r="O12" s="126" t="str">
        <f t="shared" ca="1" si="24"/>
        <v>ns</v>
      </c>
      <c r="P12" s="126" t="str">
        <f t="shared" ca="1" si="24"/>
        <v>ns</v>
      </c>
      <c r="Q12" s="126" t="str">
        <f t="shared" ca="1" si="24"/>
        <v>ns</v>
      </c>
      <c r="R12" s="126" t="str">
        <f t="shared" ca="1" si="24"/>
        <v>ns</v>
      </c>
      <c r="S12" s="126" t="str">
        <f t="shared" ca="1" si="24"/>
        <v>ns</v>
      </c>
      <c r="T12" s="126" t="str">
        <f t="shared" si="24"/>
        <v/>
      </c>
      <c r="U12" s="126" t="str">
        <f t="shared" si="24"/>
        <v/>
      </c>
      <c r="V12" s="126" t="str">
        <f t="shared" si="24"/>
        <v/>
      </c>
      <c r="W12" s="126" t="str">
        <f t="shared" si="24"/>
        <v/>
      </c>
      <c r="X12" s="126" t="str">
        <f t="shared" si="25"/>
        <v/>
      </c>
      <c r="Y12" s="126" t="str">
        <f t="shared" si="25"/>
        <v/>
      </c>
      <c r="Z12" s="126" t="str">
        <f t="shared" si="25"/>
        <v/>
      </c>
      <c r="AA12" s="126" t="str">
        <f t="shared" si="25"/>
        <v/>
      </c>
      <c r="AB12" s="126" t="str">
        <f t="shared" si="25"/>
        <v/>
      </c>
      <c r="AC12" s="126" t="str">
        <f t="shared" si="25"/>
        <v/>
      </c>
      <c r="AD12" s="126" t="str">
        <f t="shared" si="25"/>
        <v/>
      </c>
      <c r="AE12" s="126" t="str">
        <f t="shared" si="25"/>
        <v/>
      </c>
      <c r="AF12" s="126" t="str">
        <f t="shared" si="25"/>
        <v/>
      </c>
      <c r="AG12" s="126" t="str">
        <f t="shared" si="25"/>
        <v/>
      </c>
      <c r="AH12" s="126" t="str">
        <f t="shared" si="26"/>
        <v/>
      </c>
      <c r="AI12" s="126" t="str">
        <f t="shared" si="26"/>
        <v/>
      </c>
      <c r="AJ12" s="126" t="str">
        <f t="shared" si="26"/>
        <v/>
      </c>
      <c r="AK12" s="126" t="str">
        <f t="shared" si="26"/>
        <v/>
      </c>
      <c r="AL12" s="126" t="str">
        <f t="shared" si="26"/>
        <v/>
      </c>
      <c r="AM12" s="126" t="str">
        <f t="shared" si="26"/>
        <v/>
      </c>
      <c r="AN12" s="126" t="str">
        <f t="shared" si="26"/>
        <v/>
      </c>
      <c r="AO12" s="126" t="str">
        <f t="shared" si="26"/>
        <v/>
      </c>
      <c r="AP12" s="126" t="str">
        <f t="shared" si="26"/>
        <v/>
      </c>
      <c r="AQ12" s="126" t="str">
        <f t="shared" si="26"/>
        <v/>
      </c>
      <c r="AR12" s="126" t="str">
        <f t="shared" si="27"/>
        <v/>
      </c>
      <c r="AS12" s="126" t="str">
        <f t="shared" si="27"/>
        <v/>
      </c>
      <c r="AT12" s="126" t="str">
        <f t="shared" si="27"/>
        <v/>
      </c>
      <c r="AU12" s="126" t="str">
        <f t="shared" si="27"/>
        <v/>
      </c>
      <c r="AV12" s="126" t="str">
        <f t="shared" si="27"/>
        <v/>
      </c>
      <c r="AW12" s="126" t="str">
        <f t="shared" si="27"/>
        <v/>
      </c>
      <c r="AX12" s="126" t="str">
        <f t="shared" si="27"/>
        <v/>
      </c>
      <c r="AY12" s="126" t="str">
        <f t="shared" si="27"/>
        <v/>
      </c>
      <c r="AZ12" s="126" t="str">
        <f t="shared" si="27"/>
        <v/>
      </c>
      <c r="BA12" s="126" t="str">
        <f t="shared" si="27"/>
        <v/>
      </c>
      <c r="BB12" s="126" t="str">
        <f t="shared" si="28"/>
        <v/>
      </c>
      <c r="BC12" s="126" t="str">
        <f t="shared" si="28"/>
        <v/>
      </c>
      <c r="BD12" s="126" t="str">
        <f t="shared" si="28"/>
        <v/>
      </c>
      <c r="BE12" s="126" t="str">
        <f t="shared" si="28"/>
        <v/>
      </c>
      <c r="BF12" s="126" t="str">
        <f t="shared" si="28"/>
        <v/>
      </c>
      <c r="BG12" s="126" t="str">
        <f t="shared" si="28"/>
        <v/>
      </c>
      <c r="BH12" s="126" t="str">
        <f t="shared" si="28"/>
        <v/>
      </c>
      <c r="BI12" s="126" t="str">
        <f t="shared" si="28"/>
        <v/>
      </c>
      <c r="BJ12" s="126" t="str">
        <f t="shared" si="28"/>
        <v/>
      </c>
      <c r="BK12" s="126" t="str">
        <f t="shared" si="28"/>
        <v/>
      </c>
      <c r="BL12" s="126" t="str">
        <f t="shared" si="29"/>
        <v/>
      </c>
      <c r="BM12" s="126" t="str">
        <f t="shared" si="29"/>
        <v/>
      </c>
      <c r="BN12" s="126" t="str">
        <f t="shared" si="29"/>
        <v/>
      </c>
      <c r="BO12" s="126" t="str">
        <f t="shared" si="29"/>
        <v/>
      </c>
      <c r="BP12" s="126" t="str">
        <f t="shared" si="29"/>
        <v/>
      </c>
      <c r="BQ12" s="126" t="str">
        <f t="shared" si="29"/>
        <v/>
      </c>
      <c r="BR12" s="126" t="str">
        <f t="shared" si="29"/>
        <v/>
      </c>
      <c r="BS12" s="126" t="str">
        <f t="shared" si="29"/>
        <v/>
      </c>
      <c r="BT12" s="126" t="str">
        <f t="shared" si="29"/>
        <v/>
      </c>
      <c r="BU12" s="126" t="str">
        <f t="shared" si="29"/>
        <v/>
      </c>
      <c r="BV12" s="194"/>
      <c r="BW12" s="194"/>
      <c r="BX12" s="194"/>
      <c r="BZ12" s="116" t="s">
        <v>265</v>
      </c>
      <c r="CA12" s="116" t="s">
        <v>91</v>
      </c>
      <c r="CB12" s="113">
        <f t="shared" si="32"/>
        <v>6</v>
      </c>
      <c r="CC12" s="116" t="str">
        <f t="shared" ca="1" si="33"/>
        <v>ACA 308</v>
      </c>
      <c r="CD12" s="117">
        <f t="shared" ca="1" si="34"/>
        <v>3670.1322001020139</v>
      </c>
      <c r="CE12" s="117">
        <f t="shared" ca="1" si="34"/>
        <v>5891.1255456105946</v>
      </c>
      <c r="CF12" s="117">
        <f t="shared" ca="1" si="34"/>
        <v>5723.4646889338328</v>
      </c>
      <c r="CG12" s="117">
        <f t="shared" ca="1" si="34"/>
        <v>0</v>
      </c>
      <c r="CH12" s="117">
        <f t="shared" ca="1" si="30"/>
        <v>3</v>
      </c>
      <c r="CI12" s="117">
        <f t="shared" ca="1" si="31"/>
        <v>15284.722434646441</v>
      </c>
      <c r="CJ12" s="127" cm="1">
        <f t="array" aca="1" ref="CJ12" ca="1">IFERROR(AVERAGE(IF(CD12:CG12&gt;1,CD12:CG12)),0)</f>
        <v>5094.9074782154803</v>
      </c>
      <c r="CK12" s="127">
        <f ca="1">CJ12+(COUNTIFS($CJ$5:$CJ12,CJ12)-1)*0.00001</f>
        <v>5094.9074782154803</v>
      </c>
      <c r="CL12" s="127">
        <f t="shared" ca="1" si="35"/>
        <v>5657.6097754893572</v>
      </c>
      <c r="CM12" s="140">
        <f t="shared" ca="1" si="36"/>
        <v>23</v>
      </c>
      <c r="CN12" s="120" t="str">
        <f t="shared" ca="1" si="37"/>
        <v>LIMAY</v>
      </c>
      <c r="CO12" s="113"/>
      <c r="CP12" s="113" t="s">
        <v>74</v>
      </c>
      <c r="CQ12" s="112">
        <f ca="1">IF(CH67&lt;&gt;1,"sd",CQ10^2/CQ9)</f>
        <v>2502354748.2286878</v>
      </c>
      <c r="CR12" s="115"/>
    </row>
    <row r="13" spans="1:96" ht="12.75" customHeight="1" x14ac:dyDescent="0.25">
      <c r="A13" s="204">
        <v>1</v>
      </c>
      <c r="B13" s="2" t="s">
        <v>234</v>
      </c>
      <c r="K13" s="101">
        <f t="shared" si="38"/>
        <v>7</v>
      </c>
      <c r="L13" s="125" t="str">
        <f t="shared" ca="1" si="22"/>
        <v>ARAZÁ</v>
      </c>
      <c r="M13" s="126">
        <f t="shared" ca="1" si="23"/>
        <v>5621.1604826062421</v>
      </c>
      <c r="N13" s="126" t="str">
        <f t="shared" ca="1" si="24"/>
        <v>s</v>
      </c>
      <c r="O13" s="126" t="str">
        <f t="shared" ca="1" si="24"/>
        <v>ns</v>
      </c>
      <c r="P13" s="126" t="str">
        <f t="shared" ca="1" si="24"/>
        <v>ns</v>
      </c>
      <c r="Q13" s="126" t="str">
        <f t="shared" ca="1" si="24"/>
        <v>ns</v>
      </c>
      <c r="R13" s="126" t="str">
        <f t="shared" ca="1" si="24"/>
        <v>ns</v>
      </c>
      <c r="S13" s="126" t="str">
        <f t="shared" ca="1" si="24"/>
        <v>ns</v>
      </c>
      <c r="T13" s="126" t="str">
        <f t="shared" ca="1" si="24"/>
        <v>ns</v>
      </c>
      <c r="U13" s="126" t="str">
        <f t="shared" si="24"/>
        <v/>
      </c>
      <c r="V13" s="126" t="str">
        <f t="shared" si="24"/>
        <v/>
      </c>
      <c r="W13" s="126" t="str">
        <f t="shared" si="24"/>
        <v/>
      </c>
      <c r="X13" s="126" t="str">
        <f t="shared" si="25"/>
        <v/>
      </c>
      <c r="Y13" s="126" t="str">
        <f t="shared" si="25"/>
        <v/>
      </c>
      <c r="Z13" s="126" t="str">
        <f t="shared" si="25"/>
        <v/>
      </c>
      <c r="AA13" s="126" t="str">
        <f t="shared" si="25"/>
        <v/>
      </c>
      <c r="AB13" s="126" t="str">
        <f t="shared" si="25"/>
        <v/>
      </c>
      <c r="AC13" s="126" t="str">
        <f t="shared" si="25"/>
        <v/>
      </c>
      <c r="AD13" s="126" t="str">
        <f t="shared" si="25"/>
        <v/>
      </c>
      <c r="AE13" s="126" t="str">
        <f t="shared" si="25"/>
        <v/>
      </c>
      <c r="AF13" s="126" t="str">
        <f t="shared" si="25"/>
        <v/>
      </c>
      <c r="AG13" s="126" t="str">
        <f t="shared" si="25"/>
        <v/>
      </c>
      <c r="AH13" s="126" t="str">
        <f t="shared" si="26"/>
        <v/>
      </c>
      <c r="AI13" s="126" t="str">
        <f t="shared" si="26"/>
        <v/>
      </c>
      <c r="AJ13" s="126" t="str">
        <f t="shared" si="26"/>
        <v/>
      </c>
      <c r="AK13" s="126" t="str">
        <f t="shared" si="26"/>
        <v/>
      </c>
      <c r="AL13" s="126" t="str">
        <f t="shared" si="26"/>
        <v/>
      </c>
      <c r="AM13" s="126" t="str">
        <f t="shared" si="26"/>
        <v/>
      </c>
      <c r="AN13" s="126" t="str">
        <f t="shared" si="26"/>
        <v/>
      </c>
      <c r="AO13" s="126" t="str">
        <f t="shared" si="26"/>
        <v/>
      </c>
      <c r="AP13" s="126" t="str">
        <f t="shared" si="26"/>
        <v/>
      </c>
      <c r="AQ13" s="126" t="str">
        <f t="shared" si="26"/>
        <v/>
      </c>
      <c r="AR13" s="126" t="str">
        <f t="shared" si="27"/>
        <v/>
      </c>
      <c r="AS13" s="126" t="str">
        <f t="shared" si="27"/>
        <v/>
      </c>
      <c r="AT13" s="126" t="str">
        <f t="shared" si="27"/>
        <v/>
      </c>
      <c r="AU13" s="126" t="str">
        <f t="shared" si="27"/>
        <v/>
      </c>
      <c r="AV13" s="126" t="str">
        <f t="shared" si="27"/>
        <v/>
      </c>
      <c r="AW13" s="126" t="str">
        <f t="shared" si="27"/>
        <v/>
      </c>
      <c r="AX13" s="126" t="str">
        <f t="shared" si="27"/>
        <v/>
      </c>
      <c r="AY13" s="126" t="str">
        <f t="shared" si="27"/>
        <v/>
      </c>
      <c r="AZ13" s="126" t="str">
        <f t="shared" si="27"/>
        <v/>
      </c>
      <c r="BA13" s="126" t="str">
        <f t="shared" si="27"/>
        <v/>
      </c>
      <c r="BB13" s="126" t="str">
        <f t="shared" si="28"/>
        <v/>
      </c>
      <c r="BC13" s="126" t="str">
        <f t="shared" si="28"/>
        <v/>
      </c>
      <c r="BD13" s="126" t="str">
        <f t="shared" si="28"/>
        <v/>
      </c>
      <c r="BE13" s="126" t="str">
        <f t="shared" si="28"/>
        <v/>
      </c>
      <c r="BF13" s="126" t="str">
        <f t="shared" si="28"/>
        <v/>
      </c>
      <c r="BG13" s="126" t="str">
        <f t="shared" si="28"/>
        <v/>
      </c>
      <c r="BH13" s="126" t="str">
        <f t="shared" si="28"/>
        <v/>
      </c>
      <c r="BI13" s="126" t="str">
        <f t="shared" si="28"/>
        <v/>
      </c>
      <c r="BJ13" s="126" t="str">
        <f t="shared" si="28"/>
        <v/>
      </c>
      <c r="BK13" s="126" t="str">
        <f t="shared" si="28"/>
        <v/>
      </c>
      <c r="BL13" s="126" t="str">
        <f t="shared" si="29"/>
        <v/>
      </c>
      <c r="BM13" s="126" t="str">
        <f t="shared" si="29"/>
        <v/>
      </c>
      <c r="BN13" s="126" t="str">
        <f t="shared" si="29"/>
        <v/>
      </c>
      <c r="BO13" s="126" t="str">
        <f t="shared" si="29"/>
        <v/>
      </c>
      <c r="BP13" s="126" t="str">
        <f t="shared" si="29"/>
        <v/>
      </c>
      <c r="BQ13" s="126" t="str">
        <f t="shared" si="29"/>
        <v/>
      </c>
      <c r="BR13" s="126" t="str">
        <f t="shared" si="29"/>
        <v/>
      </c>
      <c r="BS13" s="126" t="str">
        <f t="shared" si="29"/>
        <v/>
      </c>
      <c r="BT13" s="126" t="str">
        <f t="shared" si="29"/>
        <v/>
      </c>
      <c r="BU13" s="126" t="str">
        <f t="shared" si="29"/>
        <v/>
      </c>
      <c r="BV13" s="194"/>
      <c r="BW13" s="194"/>
      <c r="BX13" s="194"/>
      <c r="BZ13" s="116" t="s">
        <v>265</v>
      </c>
      <c r="CA13" s="116" t="s">
        <v>91</v>
      </c>
      <c r="CB13" s="113">
        <f t="shared" si="32"/>
        <v>7</v>
      </c>
      <c r="CC13" s="116" t="str">
        <f t="shared" ca="1" si="33"/>
        <v>ARAUCARIA</v>
      </c>
      <c r="CD13" s="117">
        <f t="shared" ca="1" si="34"/>
        <v>4033.8724913609444</v>
      </c>
      <c r="CE13" s="117">
        <f t="shared" ca="1" si="34"/>
        <v>5632.4273725906542</v>
      </c>
      <c r="CF13" s="117">
        <f t="shared" ca="1" si="34"/>
        <v>5364.8538022659232</v>
      </c>
      <c r="CG13" s="117">
        <f t="shared" ca="1" si="34"/>
        <v>0</v>
      </c>
      <c r="CH13" s="117">
        <f t="shared" ca="1" si="30"/>
        <v>3</v>
      </c>
      <c r="CI13" s="117">
        <f t="shared" ca="1" si="31"/>
        <v>15031.153666217522</v>
      </c>
      <c r="CJ13" s="127" cm="1">
        <f t="array" aca="1" ref="CJ13" ca="1">IFERROR(AVERAGE(IF(CD13:CG13&gt;1,CD13:CG13)),0)</f>
        <v>5010.3845554058407</v>
      </c>
      <c r="CK13" s="127">
        <f ca="1">CJ13+(COUNTIFS($CJ$5:$CJ13,CJ13)-1)*0.00001</f>
        <v>5010.3845554058407</v>
      </c>
      <c r="CL13" s="127">
        <f t="shared" ca="1" si="35"/>
        <v>5621.1604826062421</v>
      </c>
      <c r="CM13" s="140">
        <f t="shared" ca="1" si="36"/>
        <v>8</v>
      </c>
      <c r="CN13" s="120" t="str">
        <f t="shared" ca="1" si="37"/>
        <v>ARAZÁ</v>
      </c>
      <c r="CO13" s="113"/>
      <c r="CP13" s="113" t="s">
        <v>75</v>
      </c>
      <c r="CQ13" s="122">
        <f ca="1">IF(CH67&lt;&gt;1,"sd",CQ7-1)</f>
        <v>32</v>
      </c>
      <c r="CR13" s="115"/>
    </row>
    <row r="14" spans="1:96" ht="12.75" customHeight="1" x14ac:dyDescent="0.25">
      <c r="A14" s="204">
        <v>1</v>
      </c>
      <c r="B14" s="3"/>
      <c r="K14" s="101">
        <f t="shared" si="38"/>
        <v>8</v>
      </c>
      <c r="L14" s="125" t="str">
        <f t="shared" ca="1" si="22"/>
        <v>LG LOBUNO</v>
      </c>
      <c r="M14" s="126">
        <f t="shared" ca="1" si="23"/>
        <v>5570.5583894366127</v>
      </c>
      <c r="N14" s="126" t="str">
        <f t="shared" ca="1" si="24"/>
        <v>s</v>
      </c>
      <c r="O14" s="126" t="str">
        <f t="shared" ca="1" si="24"/>
        <v>ns</v>
      </c>
      <c r="P14" s="126" t="str">
        <f t="shared" ca="1" si="24"/>
        <v>ns</v>
      </c>
      <c r="Q14" s="126" t="str">
        <f t="shared" ca="1" si="24"/>
        <v>ns</v>
      </c>
      <c r="R14" s="126" t="str">
        <f t="shared" ca="1" si="24"/>
        <v>ns</v>
      </c>
      <c r="S14" s="126" t="str">
        <f t="shared" ca="1" si="24"/>
        <v>ns</v>
      </c>
      <c r="T14" s="126" t="str">
        <f t="shared" ca="1" si="24"/>
        <v>ns</v>
      </c>
      <c r="U14" s="126" t="str">
        <f t="shared" ca="1" si="24"/>
        <v>ns</v>
      </c>
      <c r="V14" s="126" t="str">
        <f t="shared" si="24"/>
        <v/>
      </c>
      <c r="W14" s="126" t="str">
        <f t="shared" si="24"/>
        <v/>
      </c>
      <c r="X14" s="126" t="str">
        <f t="shared" si="25"/>
        <v/>
      </c>
      <c r="Y14" s="126" t="str">
        <f t="shared" si="25"/>
        <v/>
      </c>
      <c r="Z14" s="126" t="str">
        <f t="shared" si="25"/>
        <v/>
      </c>
      <c r="AA14" s="126" t="str">
        <f t="shared" si="25"/>
        <v/>
      </c>
      <c r="AB14" s="126" t="str">
        <f t="shared" si="25"/>
        <v/>
      </c>
      <c r="AC14" s="126" t="str">
        <f t="shared" si="25"/>
        <v/>
      </c>
      <c r="AD14" s="126" t="str">
        <f t="shared" si="25"/>
        <v/>
      </c>
      <c r="AE14" s="126" t="str">
        <f t="shared" si="25"/>
        <v/>
      </c>
      <c r="AF14" s="126" t="str">
        <f t="shared" si="25"/>
        <v/>
      </c>
      <c r="AG14" s="126" t="str">
        <f t="shared" si="25"/>
        <v/>
      </c>
      <c r="AH14" s="126" t="str">
        <f t="shared" si="26"/>
        <v/>
      </c>
      <c r="AI14" s="126" t="str">
        <f t="shared" si="26"/>
        <v/>
      </c>
      <c r="AJ14" s="126" t="str">
        <f t="shared" si="26"/>
        <v/>
      </c>
      <c r="AK14" s="126" t="str">
        <f t="shared" si="26"/>
        <v/>
      </c>
      <c r="AL14" s="126" t="str">
        <f t="shared" si="26"/>
        <v/>
      </c>
      <c r="AM14" s="126" t="str">
        <f t="shared" si="26"/>
        <v/>
      </c>
      <c r="AN14" s="126" t="str">
        <f t="shared" si="26"/>
        <v/>
      </c>
      <c r="AO14" s="126" t="str">
        <f t="shared" si="26"/>
        <v/>
      </c>
      <c r="AP14" s="126" t="str">
        <f t="shared" si="26"/>
        <v/>
      </c>
      <c r="AQ14" s="126" t="str">
        <f t="shared" si="26"/>
        <v/>
      </c>
      <c r="AR14" s="126" t="str">
        <f t="shared" si="27"/>
        <v/>
      </c>
      <c r="AS14" s="126" t="str">
        <f t="shared" si="27"/>
        <v/>
      </c>
      <c r="AT14" s="126" t="str">
        <f t="shared" si="27"/>
        <v/>
      </c>
      <c r="AU14" s="126" t="str">
        <f t="shared" si="27"/>
        <v/>
      </c>
      <c r="AV14" s="126" t="str">
        <f t="shared" si="27"/>
        <v/>
      </c>
      <c r="AW14" s="126" t="str">
        <f t="shared" si="27"/>
        <v/>
      </c>
      <c r="AX14" s="126" t="str">
        <f t="shared" si="27"/>
        <v/>
      </c>
      <c r="AY14" s="126" t="str">
        <f t="shared" si="27"/>
        <v/>
      </c>
      <c r="AZ14" s="126" t="str">
        <f t="shared" si="27"/>
        <v/>
      </c>
      <c r="BA14" s="126" t="str">
        <f t="shared" si="27"/>
        <v/>
      </c>
      <c r="BB14" s="126" t="str">
        <f t="shared" si="28"/>
        <v/>
      </c>
      <c r="BC14" s="126" t="str">
        <f t="shared" si="28"/>
        <v/>
      </c>
      <c r="BD14" s="126" t="str">
        <f t="shared" si="28"/>
        <v/>
      </c>
      <c r="BE14" s="126" t="str">
        <f t="shared" si="28"/>
        <v/>
      </c>
      <c r="BF14" s="126" t="str">
        <f t="shared" si="28"/>
        <v/>
      </c>
      <c r="BG14" s="126" t="str">
        <f t="shared" si="28"/>
        <v/>
      </c>
      <c r="BH14" s="126" t="str">
        <f t="shared" si="28"/>
        <v/>
      </c>
      <c r="BI14" s="126" t="str">
        <f t="shared" si="28"/>
        <v/>
      </c>
      <c r="BJ14" s="126" t="str">
        <f t="shared" si="28"/>
        <v/>
      </c>
      <c r="BK14" s="126" t="str">
        <f t="shared" si="28"/>
        <v/>
      </c>
      <c r="BL14" s="126" t="str">
        <f t="shared" si="29"/>
        <v/>
      </c>
      <c r="BM14" s="126" t="str">
        <f t="shared" si="29"/>
        <v/>
      </c>
      <c r="BN14" s="126" t="str">
        <f t="shared" si="29"/>
        <v/>
      </c>
      <c r="BO14" s="126" t="str">
        <f t="shared" si="29"/>
        <v/>
      </c>
      <c r="BP14" s="126" t="str">
        <f t="shared" si="29"/>
        <v/>
      </c>
      <c r="BQ14" s="126" t="str">
        <f t="shared" si="29"/>
        <v/>
      </c>
      <c r="BR14" s="126" t="str">
        <f t="shared" si="29"/>
        <v/>
      </c>
      <c r="BS14" s="126" t="str">
        <f t="shared" si="29"/>
        <v/>
      </c>
      <c r="BT14" s="126" t="str">
        <f t="shared" si="29"/>
        <v/>
      </c>
      <c r="BU14" s="126" t="str">
        <f t="shared" si="29"/>
        <v/>
      </c>
      <c r="BV14" s="194"/>
      <c r="BW14" s="194"/>
      <c r="BX14" s="194"/>
      <c r="BZ14" s="116" t="s">
        <v>265</v>
      </c>
      <c r="CA14" s="116" t="s">
        <v>91</v>
      </c>
      <c r="CB14" s="113">
        <f t="shared" si="32"/>
        <v>8</v>
      </c>
      <c r="CC14" s="116" t="str">
        <f t="shared" ca="1" si="33"/>
        <v>ARAZÁ</v>
      </c>
      <c r="CD14" s="117">
        <f t="shared" ca="1" si="34"/>
        <v>5533.8915294048356</v>
      </c>
      <c r="CE14" s="117">
        <f t="shared" ca="1" si="34"/>
        <v>5541.1906113605482</v>
      </c>
      <c r="CF14" s="117">
        <f t="shared" ca="1" si="34"/>
        <v>5788.3993070533406</v>
      </c>
      <c r="CG14" s="117">
        <f t="shared" ca="1" si="34"/>
        <v>0</v>
      </c>
      <c r="CH14" s="117">
        <f t="shared" ca="1" si="30"/>
        <v>3</v>
      </c>
      <c r="CI14" s="117">
        <f t="shared" ca="1" si="31"/>
        <v>16863.481447818725</v>
      </c>
      <c r="CJ14" s="127" cm="1">
        <f t="array" aca="1" ref="CJ14" ca="1">IFERROR(AVERAGE(IF(CD14:CG14&gt;1,CD14:CG14)),0)</f>
        <v>5621.1604826062421</v>
      </c>
      <c r="CK14" s="127">
        <f ca="1">CJ14+(COUNTIFS($CJ$5:$CJ14,CJ14)-1)*0.00001</f>
        <v>5621.1604826062421</v>
      </c>
      <c r="CL14" s="127">
        <f t="shared" ca="1" si="35"/>
        <v>5570.5583894366127</v>
      </c>
      <c r="CM14" s="140">
        <f t="shared" ca="1" si="36"/>
        <v>22</v>
      </c>
      <c r="CN14" s="120" t="str">
        <f t="shared" ca="1" si="37"/>
        <v>LG LOBUNO</v>
      </c>
      <c r="CO14" s="113"/>
      <c r="CP14" s="113" t="s">
        <v>76</v>
      </c>
      <c r="CQ14" s="122">
        <f ca="1">IF(CH67&lt;&gt;1,"sd",CQ8-1)</f>
        <v>2</v>
      </c>
      <c r="CR14" s="115"/>
    </row>
    <row r="15" spans="1:96" ht="12.75" customHeight="1" x14ac:dyDescent="0.25">
      <c r="A15" s="204">
        <v>1</v>
      </c>
      <c r="K15" s="101">
        <f t="shared" si="38"/>
        <v>9</v>
      </c>
      <c r="L15" s="125" t="str">
        <f t="shared" ca="1" si="22"/>
        <v>LG BAYO</v>
      </c>
      <c r="M15" s="126">
        <f t="shared" ca="1" si="23"/>
        <v>5533.8270431055453</v>
      </c>
      <c r="N15" s="126" t="str">
        <f t="shared" ca="1" si="24"/>
        <v>s</v>
      </c>
      <c r="O15" s="126" t="str">
        <f t="shared" ca="1" si="24"/>
        <v>ns</v>
      </c>
      <c r="P15" s="126" t="str">
        <f t="shared" ca="1" si="24"/>
        <v>ns</v>
      </c>
      <c r="Q15" s="126" t="str">
        <f t="shared" ca="1" si="24"/>
        <v>ns</v>
      </c>
      <c r="R15" s="126" t="str">
        <f t="shared" ca="1" si="24"/>
        <v>ns</v>
      </c>
      <c r="S15" s="126" t="str">
        <f t="shared" ca="1" si="24"/>
        <v>ns</v>
      </c>
      <c r="T15" s="126" t="str">
        <f t="shared" ca="1" si="24"/>
        <v>ns</v>
      </c>
      <c r="U15" s="126" t="str">
        <f t="shared" ca="1" si="24"/>
        <v>ns</v>
      </c>
      <c r="V15" s="126" t="str">
        <f t="shared" ca="1" si="24"/>
        <v>ns</v>
      </c>
      <c r="W15" s="126" t="str">
        <f t="shared" si="24"/>
        <v/>
      </c>
      <c r="X15" s="126" t="str">
        <f t="shared" si="25"/>
        <v/>
      </c>
      <c r="Y15" s="126" t="str">
        <f t="shared" si="25"/>
        <v/>
      </c>
      <c r="Z15" s="126" t="str">
        <f t="shared" si="25"/>
        <v/>
      </c>
      <c r="AA15" s="126" t="str">
        <f t="shared" si="25"/>
        <v/>
      </c>
      <c r="AB15" s="126" t="str">
        <f t="shared" si="25"/>
        <v/>
      </c>
      <c r="AC15" s="126" t="str">
        <f t="shared" si="25"/>
        <v/>
      </c>
      <c r="AD15" s="126" t="str">
        <f t="shared" si="25"/>
        <v/>
      </c>
      <c r="AE15" s="126" t="str">
        <f t="shared" si="25"/>
        <v/>
      </c>
      <c r="AF15" s="126" t="str">
        <f t="shared" si="25"/>
        <v/>
      </c>
      <c r="AG15" s="126" t="str">
        <f t="shared" si="25"/>
        <v/>
      </c>
      <c r="AH15" s="126" t="str">
        <f t="shared" si="26"/>
        <v/>
      </c>
      <c r="AI15" s="126" t="str">
        <f t="shared" si="26"/>
        <v/>
      </c>
      <c r="AJ15" s="126" t="str">
        <f t="shared" si="26"/>
        <v/>
      </c>
      <c r="AK15" s="126" t="str">
        <f t="shared" si="26"/>
        <v/>
      </c>
      <c r="AL15" s="126" t="str">
        <f t="shared" si="26"/>
        <v/>
      </c>
      <c r="AM15" s="126" t="str">
        <f t="shared" si="26"/>
        <v/>
      </c>
      <c r="AN15" s="126" t="str">
        <f t="shared" si="26"/>
        <v/>
      </c>
      <c r="AO15" s="126" t="str">
        <f t="shared" si="26"/>
        <v/>
      </c>
      <c r="AP15" s="126" t="str">
        <f t="shared" si="26"/>
        <v/>
      </c>
      <c r="AQ15" s="126" t="str">
        <f t="shared" si="26"/>
        <v/>
      </c>
      <c r="AR15" s="126" t="str">
        <f t="shared" si="27"/>
        <v/>
      </c>
      <c r="AS15" s="126" t="str">
        <f t="shared" si="27"/>
        <v/>
      </c>
      <c r="AT15" s="126" t="str">
        <f t="shared" si="27"/>
        <v/>
      </c>
      <c r="AU15" s="126" t="str">
        <f t="shared" si="27"/>
        <v/>
      </c>
      <c r="AV15" s="126" t="str">
        <f t="shared" si="27"/>
        <v/>
      </c>
      <c r="AW15" s="126" t="str">
        <f t="shared" si="27"/>
        <v/>
      </c>
      <c r="AX15" s="126" t="str">
        <f t="shared" si="27"/>
        <v/>
      </c>
      <c r="AY15" s="126" t="str">
        <f t="shared" si="27"/>
        <v/>
      </c>
      <c r="AZ15" s="126" t="str">
        <f t="shared" si="27"/>
        <v/>
      </c>
      <c r="BA15" s="126" t="str">
        <f t="shared" si="27"/>
        <v/>
      </c>
      <c r="BB15" s="126" t="str">
        <f t="shared" si="28"/>
        <v/>
      </c>
      <c r="BC15" s="126" t="str">
        <f t="shared" si="28"/>
        <v/>
      </c>
      <c r="BD15" s="126" t="str">
        <f t="shared" si="28"/>
        <v/>
      </c>
      <c r="BE15" s="126" t="str">
        <f t="shared" si="28"/>
        <v/>
      </c>
      <c r="BF15" s="126" t="str">
        <f t="shared" si="28"/>
        <v/>
      </c>
      <c r="BG15" s="126" t="str">
        <f t="shared" si="28"/>
        <v/>
      </c>
      <c r="BH15" s="126" t="str">
        <f t="shared" si="28"/>
        <v/>
      </c>
      <c r="BI15" s="126" t="str">
        <f t="shared" si="28"/>
        <v/>
      </c>
      <c r="BJ15" s="126" t="str">
        <f t="shared" si="28"/>
        <v/>
      </c>
      <c r="BK15" s="126" t="str">
        <f t="shared" si="28"/>
        <v/>
      </c>
      <c r="BL15" s="126" t="str">
        <f t="shared" si="29"/>
        <v/>
      </c>
      <c r="BM15" s="126" t="str">
        <f t="shared" si="29"/>
        <v/>
      </c>
      <c r="BN15" s="126" t="str">
        <f t="shared" si="29"/>
        <v/>
      </c>
      <c r="BO15" s="126" t="str">
        <f t="shared" si="29"/>
        <v/>
      </c>
      <c r="BP15" s="126" t="str">
        <f t="shared" si="29"/>
        <v/>
      </c>
      <c r="BQ15" s="126" t="str">
        <f t="shared" si="29"/>
        <v/>
      </c>
      <c r="BR15" s="126" t="str">
        <f t="shared" si="29"/>
        <v/>
      </c>
      <c r="BS15" s="126" t="str">
        <f t="shared" si="29"/>
        <v/>
      </c>
      <c r="BT15" s="126" t="str">
        <f t="shared" si="29"/>
        <v/>
      </c>
      <c r="BU15" s="126" t="str">
        <f t="shared" si="29"/>
        <v/>
      </c>
      <c r="BV15" s="194"/>
      <c r="BW15" s="194"/>
      <c r="BX15" s="194"/>
      <c r="BZ15" s="116" t="s">
        <v>265</v>
      </c>
      <c r="CA15" s="116" t="s">
        <v>91</v>
      </c>
      <c r="CB15" s="113">
        <f t="shared" si="32"/>
        <v>9</v>
      </c>
      <c r="CC15" s="116" t="str">
        <f t="shared" ca="1" si="33"/>
        <v>BAGUETTE 820</v>
      </c>
      <c r="CD15" s="117">
        <f t="shared" ca="1" si="34"/>
        <v>6182.2177775973569</v>
      </c>
      <c r="CE15" s="117">
        <f t="shared" ca="1" si="34"/>
        <v>6116.2397472254461</v>
      </c>
      <c r="CF15" s="117">
        <f t="shared" ca="1" si="34"/>
        <v>5591.41465732903</v>
      </c>
      <c r="CG15" s="117">
        <f t="shared" ca="1" si="34"/>
        <v>0</v>
      </c>
      <c r="CH15" s="117">
        <f t="shared" ca="1" si="30"/>
        <v>3</v>
      </c>
      <c r="CI15" s="117">
        <f t="shared" ca="1" si="31"/>
        <v>17889.872182151834</v>
      </c>
      <c r="CJ15" s="127" cm="1">
        <f t="array" aca="1" ref="CJ15" ca="1">IFERROR(AVERAGE(IF(CD15:CG15&gt;1,CD15:CG15)),0)</f>
        <v>5963.2907273839446</v>
      </c>
      <c r="CK15" s="127">
        <f ca="1">CJ15+(COUNTIFS($CJ$5:$CJ15,CJ15)-1)*0.00001</f>
        <v>5963.2907273839446</v>
      </c>
      <c r="CL15" s="127">
        <f t="shared" ca="1" si="35"/>
        <v>5533.8270431055453</v>
      </c>
      <c r="CM15" s="140">
        <f t="shared" ca="1" si="36"/>
        <v>21</v>
      </c>
      <c r="CN15" s="120" t="str">
        <f t="shared" ca="1" si="37"/>
        <v>LG BAYO</v>
      </c>
      <c r="CO15" s="113"/>
      <c r="CP15" s="113" t="s">
        <v>77</v>
      </c>
      <c r="CQ15" s="112">
        <f ca="1">IF(CH67&lt;&gt;1,"sd",CQ13*CQ14)</f>
        <v>64</v>
      </c>
      <c r="CR15" s="115"/>
    </row>
    <row r="16" spans="1:96" ht="12.75" customHeight="1" x14ac:dyDescent="0.25">
      <c r="A16" s="204">
        <v>1</v>
      </c>
      <c r="B16" s="2" t="s">
        <v>275</v>
      </c>
      <c r="K16" s="101">
        <f t="shared" si="38"/>
        <v>10</v>
      </c>
      <c r="L16" s="125" t="str">
        <f t="shared" ca="1" si="22"/>
        <v>KLEIN EXTREMO</v>
      </c>
      <c r="M16" s="126">
        <f t="shared" ca="1" si="23"/>
        <v>5493.398652920393</v>
      </c>
      <c r="N16" s="126" t="str">
        <f t="shared" ca="1" si="24"/>
        <v>s</v>
      </c>
      <c r="O16" s="126" t="str">
        <f t="shared" ca="1" si="24"/>
        <v>ns</v>
      </c>
      <c r="P16" s="126" t="str">
        <f t="shared" ca="1" si="24"/>
        <v>ns</v>
      </c>
      <c r="Q16" s="126" t="str">
        <f t="shared" ca="1" si="24"/>
        <v>ns</v>
      </c>
      <c r="R16" s="126" t="str">
        <f t="shared" ca="1" si="24"/>
        <v>ns</v>
      </c>
      <c r="S16" s="126" t="str">
        <f t="shared" ca="1" si="24"/>
        <v>ns</v>
      </c>
      <c r="T16" s="126" t="str">
        <f t="shared" ca="1" si="24"/>
        <v>ns</v>
      </c>
      <c r="U16" s="126" t="str">
        <f t="shared" ca="1" si="24"/>
        <v>ns</v>
      </c>
      <c r="V16" s="126" t="str">
        <f t="shared" ca="1" si="24"/>
        <v>ns</v>
      </c>
      <c r="W16" s="126" t="str">
        <f t="shared" ca="1" si="24"/>
        <v>ns</v>
      </c>
      <c r="X16" s="126" t="str">
        <f t="shared" si="25"/>
        <v/>
      </c>
      <c r="Y16" s="126" t="str">
        <f t="shared" si="25"/>
        <v/>
      </c>
      <c r="Z16" s="126" t="str">
        <f t="shared" si="25"/>
        <v/>
      </c>
      <c r="AA16" s="126" t="str">
        <f t="shared" si="25"/>
        <v/>
      </c>
      <c r="AB16" s="126" t="str">
        <f t="shared" si="25"/>
        <v/>
      </c>
      <c r="AC16" s="126" t="str">
        <f t="shared" si="25"/>
        <v/>
      </c>
      <c r="AD16" s="126" t="str">
        <f t="shared" si="25"/>
        <v/>
      </c>
      <c r="AE16" s="126" t="str">
        <f t="shared" si="25"/>
        <v/>
      </c>
      <c r="AF16" s="126" t="str">
        <f t="shared" si="25"/>
        <v/>
      </c>
      <c r="AG16" s="126" t="str">
        <f t="shared" si="25"/>
        <v/>
      </c>
      <c r="AH16" s="126" t="str">
        <f t="shared" si="26"/>
        <v/>
      </c>
      <c r="AI16" s="126" t="str">
        <f t="shared" si="26"/>
        <v/>
      </c>
      <c r="AJ16" s="126" t="str">
        <f t="shared" si="26"/>
        <v/>
      </c>
      <c r="AK16" s="126" t="str">
        <f t="shared" si="26"/>
        <v/>
      </c>
      <c r="AL16" s="126" t="str">
        <f t="shared" si="26"/>
        <v/>
      </c>
      <c r="AM16" s="126" t="str">
        <f t="shared" si="26"/>
        <v/>
      </c>
      <c r="AN16" s="126" t="str">
        <f t="shared" si="26"/>
        <v/>
      </c>
      <c r="AO16" s="126" t="str">
        <f t="shared" si="26"/>
        <v/>
      </c>
      <c r="AP16" s="126" t="str">
        <f t="shared" si="26"/>
        <v/>
      </c>
      <c r="AQ16" s="126" t="str">
        <f t="shared" si="26"/>
        <v/>
      </c>
      <c r="AR16" s="126" t="str">
        <f t="shared" si="27"/>
        <v/>
      </c>
      <c r="AS16" s="126" t="str">
        <f t="shared" si="27"/>
        <v/>
      </c>
      <c r="AT16" s="126" t="str">
        <f t="shared" si="27"/>
        <v/>
      </c>
      <c r="AU16" s="126" t="str">
        <f t="shared" si="27"/>
        <v/>
      </c>
      <c r="AV16" s="126" t="str">
        <f t="shared" si="27"/>
        <v/>
      </c>
      <c r="AW16" s="126" t="str">
        <f t="shared" si="27"/>
        <v/>
      </c>
      <c r="AX16" s="126" t="str">
        <f t="shared" si="27"/>
        <v/>
      </c>
      <c r="AY16" s="126" t="str">
        <f t="shared" si="27"/>
        <v/>
      </c>
      <c r="AZ16" s="126" t="str">
        <f t="shared" si="27"/>
        <v/>
      </c>
      <c r="BA16" s="126" t="str">
        <f t="shared" si="27"/>
        <v/>
      </c>
      <c r="BB16" s="126" t="str">
        <f t="shared" si="28"/>
        <v/>
      </c>
      <c r="BC16" s="126" t="str">
        <f t="shared" si="28"/>
        <v/>
      </c>
      <c r="BD16" s="126" t="str">
        <f t="shared" si="28"/>
        <v/>
      </c>
      <c r="BE16" s="126" t="str">
        <f t="shared" si="28"/>
        <v/>
      </c>
      <c r="BF16" s="126" t="str">
        <f t="shared" si="28"/>
        <v/>
      </c>
      <c r="BG16" s="126" t="str">
        <f t="shared" si="28"/>
        <v/>
      </c>
      <c r="BH16" s="126" t="str">
        <f t="shared" si="28"/>
        <v/>
      </c>
      <c r="BI16" s="126" t="str">
        <f t="shared" si="28"/>
        <v/>
      </c>
      <c r="BJ16" s="126" t="str">
        <f t="shared" si="28"/>
        <v/>
      </c>
      <c r="BK16" s="126" t="str">
        <f t="shared" si="28"/>
        <v/>
      </c>
      <c r="BL16" s="126" t="str">
        <f t="shared" si="29"/>
        <v/>
      </c>
      <c r="BM16" s="126" t="str">
        <f t="shared" si="29"/>
        <v/>
      </c>
      <c r="BN16" s="126" t="str">
        <f t="shared" si="29"/>
        <v/>
      </c>
      <c r="BO16" s="126" t="str">
        <f t="shared" si="29"/>
        <v/>
      </c>
      <c r="BP16" s="126" t="str">
        <f t="shared" si="29"/>
        <v/>
      </c>
      <c r="BQ16" s="126" t="str">
        <f t="shared" si="29"/>
        <v/>
      </c>
      <c r="BR16" s="126" t="str">
        <f t="shared" si="29"/>
        <v/>
      </c>
      <c r="BS16" s="126" t="str">
        <f t="shared" si="29"/>
        <v/>
      </c>
      <c r="BT16" s="126" t="str">
        <f t="shared" si="29"/>
        <v/>
      </c>
      <c r="BU16" s="126" t="str">
        <f t="shared" si="29"/>
        <v/>
      </c>
      <c r="BV16" s="194"/>
      <c r="BW16" s="194"/>
      <c r="BX16" s="194"/>
      <c r="BZ16" s="116" t="s">
        <v>265</v>
      </c>
      <c r="CA16" s="116" t="s">
        <v>91</v>
      </c>
      <c r="CB16" s="113">
        <f t="shared" si="32"/>
        <v>10</v>
      </c>
      <c r="CC16" s="116" t="str">
        <f t="shared" ca="1" si="33"/>
        <v>BASILIO</v>
      </c>
      <c r="CD16" s="117">
        <f t="shared" ca="1" si="34"/>
        <v>4371.1234579786278</v>
      </c>
      <c r="CE16" s="117">
        <f t="shared" ca="1" si="34"/>
        <v>4124.8156447539768</v>
      </c>
      <c r="CF16" s="117">
        <f t="shared" ca="1" si="34"/>
        <v>4401.7668818529464</v>
      </c>
      <c r="CG16" s="117">
        <f t="shared" ca="1" si="34"/>
        <v>0</v>
      </c>
      <c r="CH16" s="117">
        <f t="shared" ca="1" si="30"/>
        <v>3</v>
      </c>
      <c r="CI16" s="117">
        <f t="shared" ca="1" si="31"/>
        <v>12897.705984585551</v>
      </c>
      <c r="CJ16" s="127" cm="1">
        <f t="array" aca="1" ref="CJ16" ca="1">IFERROR(AVERAGE(IF(CD16:CG16&gt;1,CD16:CG16)),0)</f>
        <v>4299.2353281951837</v>
      </c>
      <c r="CK16" s="127">
        <f ca="1">CJ16+(COUNTIFS($CJ$5:$CJ16,CJ16)-1)*0.00001</f>
        <v>4299.2353281951837</v>
      </c>
      <c r="CL16" s="127">
        <f t="shared" ca="1" si="35"/>
        <v>5493.398652920393</v>
      </c>
      <c r="CM16" s="140">
        <f t="shared" ca="1" si="36"/>
        <v>18</v>
      </c>
      <c r="CN16" s="120" t="str">
        <f t="shared" ca="1" si="37"/>
        <v>KLEIN EXTREMO</v>
      </c>
      <c r="CO16" s="113"/>
      <c r="CP16" s="113" t="s">
        <v>152</v>
      </c>
      <c r="CQ16" s="112">
        <f ca="1">IF(CH67&lt;&gt;1,"sd",SUM(CQ13:CQ15))</f>
        <v>98</v>
      </c>
      <c r="CR16" s="115"/>
    </row>
    <row r="17" spans="1:96" ht="12.75" customHeight="1" x14ac:dyDescent="0.25">
      <c r="A17" s="204">
        <v>1</v>
      </c>
      <c r="B17" s="110">
        <f ca="1">'ANVA-MDS Sin Fung.'!CQ22</f>
        <v>0.10856093232393349</v>
      </c>
      <c r="C17" s="214">
        <v>0.15</v>
      </c>
      <c r="D17" s="115" t="str">
        <f ca="1">IF(B17&gt;C17,"ns","*")</f>
        <v>*</v>
      </c>
      <c r="K17" s="101">
        <f t="shared" si="38"/>
        <v>11</v>
      </c>
      <c r="L17" s="125" t="str">
        <f t="shared" ca="1" si="22"/>
        <v>BUCK PACÍFICO</v>
      </c>
      <c r="M17" s="126">
        <f t="shared" ca="1" si="23"/>
        <v>5430.8131366976186</v>
      </c>
      <c r="N17" s="126" t="str">
        <f t="shared" ref="N17:W26" ca="1" si="40">IF(N$5&gt;$K17,"",IF($L17=0,"",IF($G$9&gt;$H$9,"ns",IF(ABS($M17-INDEX($CL$7:$CL$66,N$5,1))&gt;$B$25,"s","ns"))))</f>
        <v>s</v>
      </c>
      <c r="O17" s="126" t="str">
        <f t="shared" ca="1" si="40"/>
        <v>s</v>
      </c>
      <c r="P17" s="126" t="str">
        <f t="shared" ca="1" si="40"/>
        <v>ns</v>
      </c>
      <c r="Q17" s="126" t="str">
        <f t="shared" ca="1" si="40"/>
        <v>ns</v>
      </c>
      <c r="R17" s="126" t="str">
        <f t="shared" ca="1" si="40"/>
        <v>ns</v>
      </c>
      <c r="S17" s="126" t="str">
        <f t="shared" ca="1" si="40"/>
        <v>ns</v>
      </c>
      <c r="T17" s="126" t="str">
        <f t="shared" ca="1" si="40"/>
        <v>ns</v>
      </c>
      <c r="U17" s="126" t="str">
        <f t="shared" ca="1" si="40"/>
        <v>ns</v>
      </c>
      <c r="V17" s="126" t="str">
        <f t="shared" ca="1" si="40"/>
        <v>ns</v>
      </c>
      <c r="W17" s="126" t="str">
        <f t="shared" ca="1" si="40"/>
        <v>ns</v>
      </c>
      <c r="X17" s="126" t="str">
        <f t="shared" ref="X17:AG26" ca="1" si="41">IF(X$5&gt;$K17,"",IF($L17=0,"",IF($G$9&gt;$H$9,"ns",IF(ABS($M17-INDEX($CL$7:$CL$66,X$5,1))&gt;$B$25,"s","ns"))))</f>
        <v>ns</v>
      </c>
      <c r="Y17" s="126" t="str">
        <f t="shared" si="41"/>
        <v/>
      </c>
      <c r="Z17" s="126" t="str">
        <f t="shared" si="41"/>
        <v/>
      </c>
      <c r="AA17" s="126" t="str">
        <f t="shared" si="41"/>
        <v/>
      </c>
      <c r="AB17" s="126" t="str">
        <f t="shared" si="41"/>
        <v/>
      </c>
      <c r="AC17" s="126" t="str">
        <f t="shared" si="41"/>
        <v/>
      </c>
      <c r="AD17" s="126" t="str">
        <f t="shared" si="41"/>
        <v/>
      </c>
      <c r="AE17" s="126" t="str">
        <f t="shared" si="41"/>
        <v/>
      </c>
      <c r="AF17" s="126" t="str">
        <f t="shared" si="41"/>
        <v/>
      </c>
      <c r="AG17" s="126" t="str">
        <f t="shared" si="41"/>
        <v/>
      </c>
      <c r="AH17" s="126" t="str">
        <f t="shared" ref="AH17:AQ26" si="42">IF(AH$5&gt;$K17,"",IF($L17=0,"",IF($G$9&gt;$H$9,"ns",IF(ABS($M17-INDEX($CL$7:$CL$66,AH$5,1))&gt;$B$25,"s","ns"))))</f>
        <v/>
      </c>
      <c r="AI17" s="126" t="str">
        <f t="shared" si="42"/>
        <v/>
      </c>
      <c r="AJ17" s="126" t="str">
        <f t="shared" si="42"/>
        <v/>
      </c>
      <c r="AK17" s="126" t="str">
        <f t="shared" si="42"/>
        <v/>
      </c>
      <c r="AL17" s="126" t="str">
        <f t="shared" si="42"/>
        <v/>
      </c>
      <c r="AM17" s="126" t="str">
        <f t="shared" si="42"/>
        <v/>
      </c>
      <c r="AN17" s="126" t="str">
        <f t="shared" si="42"/>
        <v/>
      </c>
      <c r="AO17" s="126" t="str">
        <f t="shared" si="42"/>
        <v/>
      </c>
      <c r="AP17" s="126" t="str">
        <f t="shared" si="42"/>
        <v/>
      </c>
      <c r="AQ17" s="126" t="str">
        <f t="shared" si="42"/>
        <v/>
      </c>
      <c r="AR17" s="126" t="str">
        <f t="shared" ref="AR17:BA26" si="43">IF(AR$5&gt;$K17,"",IF($L17=0,"",IF($G$9&gt;$H$9,"ns",IF(ABS($M17-INDEX($CL$7:$CL$66,AR$5,1))&gt;$B$25,"s","ns"))))</f>
        <v/>
      </c>
      <c r="AS17" s="126" t="str">
        <f t="shared" si="43"/>
        <v/>
      </c>
      <c r="AT17" s="126" t="str">
        <f t="shared" si="43"/>
        <v/>
      </c>
      <c r="AU17" s="126" t="str">
        <f t="shared" si="43"/>
        <v/>
      </c>
      <c r="AV17" s="126" t="str">
        <f t="shared" si="43"/>
        <v/>
      </c>
      <c r="AW17" s="126" t="str">
        <f t="shared" si="43"/>
        <v/>
      </c>
      <c r="AX17" s="126" t="str">
        <f t="shared" si="43"/>
        <v/>
      </c>
      <c r="AY17" s="126" t="str">
        <f t="shared" si="43"/>
        <v/>
      </c>
      <c r="AZ17" s="126" t="str">
        <f t="shared" si="43"/>
        <v/>
      </c>
      <c r="BA17" s="126" t="str">
        <f t="shared" si="43"/>
        <v/>
      </c>
      <c r="BB17" s="126" t="str">
        <f t="shared" ref="BB17:BK26" si="44">IF(BB$5&gt;$K17,"",IF($L17=0,"",IF($G$9&gt;$H$9,"ns",IF(ABS($M17-INDEX($CL$7:$CL$66,BB$5,1))&gt;$B$25,"s","ns"))))</f>
        <v/>
      </c>
      <c r="BC17" s="126" t="str">
        <f t="shared" si="44"/>
        <v/>
      </c>
      <c r="BD17" s="126" t="str">
        <f t="shared" si="44"/>
        <v/>
      </c>
      <c r="BE17" s="126" t="str">
        <f t="shared" si="44"/>
        <v/>
      </c>
      <c r="BF17" s="126" t="str">
        <f t="shared" si="44"/>
        <v/>
      </c>
      <c r="BG17" s="126" t="str">
        <f t="shared" si="44"/>
        <v/>
      </c>
      <c r="BH17" s="126" t="str">
        <f t="shared" si="44"/>
        <v/>
      </c>
      <c r="BI17" s="126" t="str">
        <f t="shared" si="44"/>
        <v/>
      </c>
      <c r="BJ17" s="126" t="str">
        <f t="shared" si="44"/>
        <v/>
      </c>
      <c r="BK17" s="126" t="str">
        <f t="shared" si="44"/>
        <v/>
      </c>
      <c r="BL17" s="126" t="str">
        <f t="shared" ref="BL17:BU26" si="45">IF(BL$5&gt;$K17,"",IF($L17=0,"",IF($G$9&gt;$H$9,"ns",IF(ABS($M17-INDEX($CL$7:$CL$66,BL$5,1))&gt;$B$25,"s","ns"))))</f>
        <v/>
      </c>
      <c r="BM17" s="126" t="str">
        <f t="shared" si="45"/>
        <v/>
      </c>
      <c r="BN17" s="126" t="str">
        <f t="shared" si="45"/>
        <v/>
      </c>
      <c r="BO17" s="126" t="str">
        <f t="shared" si="45"/>
        <v/>
      </c>
      <c r="BP17" s="126" t="str">
        <f t="shared" si="45"/>
        <v/>
      </c>
      <c r="BQ17" s="126" t="str">
        <f t="shared" si="45"/>
        <v/>
      </c>
      <c r="BR17" s="126" t="str">
        <f t="shared" si="45"/>
        <v/>
      </c>
      <c r="BS17" s="126" t="str">
        <f t="shared" si="45"/>
        <v/>
      </c>
      <c r="BT17" s="126" t="str">
        <f t="shared" si="45"/>
        <v/>
      </c>
      <c r="BU17" s="126" t="str">
        <f t="shared" si="45"/>
        <v/>
      </c>
      <c r="BV17" s="194"/>
      <c r="BW17" s="194"/>
      <c r="BX17" s="194"/>
      <c r="BZ17" s="116" t="s">
        <v>265</v>
      </c>
      <c r="CA17" s="116" t="s">
        <v>91</v>
      </c>
      <c r="CB17" s="113">
        <f t="shared" si="32"/>
        <v>11</v>
      </c>
      <c r="CC17" s="116" t="str">
        <f t="shared" ca="1" si="33"/>
        <v>BUCK PACÍFICO</v>
      </c>
      <c r="CD17" s="117">
        <f t="shared" ca="1" si="34"/>
        <v>6007.639301271015</v>
      </c>
      <c r="CE17" s="117">
        <f t="shared" ca="1" si="34"/>
        <v>4256.5018573090783</v>
      </c>
      <c r="CF17" s="117">
        <f t="shared" ca="1" si="34"/>
        <v>6028.2982515127633</v>
      </c>
      <c r="CG17" s="117">
        <f t="shared" ca="1" si="34"/>
        <v>0</v>
      </c>
      <c r="CH17" s="117">
        <f t="shared" ca="1" si="30"/>
        <v>3</v>
      </c>
      <c r="CI17" s="117">
        <f t="shared" ca="1" si="31"/>
        <v>16292.439410092855</v>
      </c>
      <c r="CJ17" s="127" cm="1">
        <f t="array" aca="1" ref="CJ17" ca="1">IFERROR(AVERAGE(IF(CD17:CG17&gt;1,CD17:CG17)),0)</f>
        <v>5430.8131366976186</v>
      </c>
      <c r="CK17" s="127">
        <f ca="1">CJ17+(COUNTIFS($CJ$5:$CJ17,CJ17)-1)*0.00001</f>
        <v>5430.8131366976186</v>
      </c>
      <c r="CL17" s="127">
        <f t="shared" ca="1" si="35"/>
        <v>5430.8131366976186</v>
      </c>
      <c r="CM17" s="140">
        <f t="shared" ca="1" si="36"/>
        <v>11</v>
      </c>
      <c r="CN17" s="120" t="str">
        <f t="shared" ca="1" si="37"/>
        <v>BUCK PACÍFICO</v>
      </c>
      <c r="CO17" s="113"/>
      <c r="CP17" s="113" t="s">
        <v>80</v>
      </c>
      <c r="CQ17" s="112">
        <f t="array" aca="1" ref="CQ17" ca="1">IF(CH67&lt;&gt;1,"sd",SUM(IF(CI7:CI66&gt;1,(CI7:CI66)^2))/CQ8-CQ12)</f>
        <v>47385907.286635399</v>
      </c>
      <c r="CR17" s="115"/>
    </row>
    <row r="18" spans="1:96" ht="12.75" customHeight="1" x14ac:dyDescent="0.25">
      <c r="A18" s="204">
        <v>1</v>
      </c>
      <c r="B18" s="2"/>
      <c r="K18" s="101">
        <f t="shared" si="38"/>
        <v>12</v>
      </c>
      <c r="L18" s="125" t="str">
        <f t="shared" ca="1" si="22"/>
        <v>FRESNO</v>
      </c>
      <c r="M18" s="126">
        <f t="shared" ca="1" si="23"/>
        <v>5402.7493256237949</v>
      </c>
      <c r="N18" s="126" t="str">
        <f t="shared" ca="1" si="40"/>
        <v>s</v>
      </c>
      <c r="O18" s="126" t="str">
        <f t="shared" ca="1" si="40"/>
        <v>s</v>
      </c>
      <c r="P18" s="126" t="str">
        <f t="shared" ca="1" si="40"/>
        <v>ns</v>
      </c>
      <c r="Q18" s="126" t="str">
        <f t="shared" ca="1" si="40"/>
        <v>ns</v>
      </c>
      <c r="R18" s="126" t="str">
        <f t="shared" ca="1" si="40"/>
        <v>ns</v>
      </c>
      <c r="S18" s="126" t="str">
        <f t="shared" ca="1" si="40"/>
        <v>ns</v>
      </c>
      <c r="T18" s="126" t="str">
        <f t="shared" ca="1" si="40"/>
        <v>ns</v>
      </c>
      <c r="U18" s="126" t="str">
        <f t="shared" ca="1" si="40"/>
        <v>ns</v>
      </c>
      <c r="V18" s="126" t="str">
        <f t="shared" ca="1" si="40"/>
        <v>ns</v>
      </c>
      <c r="W18" s="126" t="str">
        <f t="shared" ca="1" si="40"/>
        <v>ns</v>
      </c>
      <c r="X18" s="126" t="str">
        <f t="shared" ca="1" si="41"/>
        <v>ns</v>
      </c>
      <c r="Y18" s="126" t="str">
        <f t="shared" ca="1" si="41"/>
        <v>ns</v>
      </c>
      <c r="Z18" s="126" t="str">
        <f t="shared" si="41"/>
        <v/>
      </c>
      <c r="AA18" s="126" t="str">
        <f t="shared" si="41"/>
        <v/>
      </c>
      <c r="AB18" s="126" t="str">
        <f t="shared" si="41"/>
        <v/>
      </c>
      <c r="AC18" s="126" t="str">
        <f t="shared" si="41"/>
        <v/>
      </c>
      <c r="AD18" s="126" t="str">
        <f t="shared" si="41"/>
        <v/>
      </c>
      <c r="AE18" s="126" t="str">
        <f t="shared" si="41"/>
        <v/>
      </c>
      <c r="AF18" s="126" t="str">
        <f t="shared" si="41"/>
        <v/>
      </c>
      <c r="AG18" s="126" t="str">
        <f t="shared" si="41"/>
        <v/>
      </c>
      <c r="AH18" s="126" t="str">
        <f t="shared" si="42"/>
        <v/>
      </c>
      <c r="AI18" s="126" t="str">
        <f t="shared" si="42"/>
        <v/>
      </c>
      <c r="AJ18" s="126" t="str">
        <f t="shared" si="42"/>
        <v/>
      </c>
      <c r="AK18" s="126" t="str">
        <f t="shared" si="42"/>
        <v/>
      </c>
      <c r="AL18" s="126" t="str">
        <f t="shared" si="42"/>
        <v/>
      </c>
      <c r="AM18" s="126" t="str">
        <f t="shared" si="42"/>
        <v/>
      </c>
      <c r="AN18" s="126" t="str">
        <f t="shared" si="42"/>
        <v/>
      </c>
      <c r="AO18" s="126" t="str">
        <f t="shared" si="42"/>
        <v/>
      </c>
      <c r="AP18" s="126" t="str">
        <f t="shared" si="42"/>
        <v/>
      </c>
      <c r="AQ18" s="126" t="str">
        <f t="shared" si="42"/>
        <v/>
      </c>
      <c r="AR18" s="126" t="str">
        <f t="shared" si="43"/>
        <v/>
      </c>
      <c r="AS18" s="126" t="str">
        <f t="shared" si="43"/>
        <v/>
      </c>
      <c r="AT18" s="126" t="str">
        <f t="shared" si="43"/>
        <v/>
      </c>
      <c r="AU18" s="126" t="str">
        <f t="shared" si="43"/>
        <v/>
      </c>
      <c r="AV18" s="126" t="str">
        <f t="shared" si="43"/>
        <v/>
      </c>
      <c r="AW18" s="126" t="str">
        <f t="shared" si="43"/>
        <v/>
      </c>
      <c r="AX18" s="126" t="str">
        <f t="shared" si="43"/>
        <v/>
      </c>
      <c r="AY18" s="126" t="str">
        <f t="shared" si="43"/>
        <v/>
      </c>
      <c r="AZ18" s="126" t="str">
        <f t="shared" si="43"/>
        <v/>
      </c>
      <c r="BA18" s="126" t="str">
        <f t="shared" si="43"/>
        <v/>
      </c>
      <c r="BB18" s="126" t="str">
        <f t="shared" si="44"/>
        <v/>
      </c>
      <c r="BC18" s="126" t="str">
        <f t="shared" si="44"/>
        <v/>
      </c>
      <c r="BD18" s="126" t="str">
        <f t="shared" si="44"/>
        <v/>
      </c>
      <c r="BE18" s="126" t="str">
        <f t="shared" si="44"/>
        <v/>
      </c>
      <c r="BF18" s="126" t="str">
        <f t="shared" si="44"/>
        <v/>
      </c>
      <c r="BG18" s="126" t="str">
        <f t="shared" si="44"/>
        <v/>
      </c>
      <c r="BH18" s="126" t="str">
        <f t="shared" si="44"/>
        <v/>
      </c>
      <c r="BI18" s="126" t="str">
        <f t="shared" si="44"/>
        <v/>
      </c>
      <c r="BJ18" s="126" t="str">
        <f t="shared" si="44"/>
        <v/>
      </c>
      <c r="BK18" s="126" t="str">
        <f t="shared" si="44"/>
        <v/>
      </c>
      <c r="BL18" s="126" t="str">
        <f t="shared" si="45"/>
        <v/>
      </c>
      <c r="BM18" s="126" t="str">
        <f t="shared" si="45"/>
        <v/>
      </c>
      <c r="BN18" s="126" t="str">
        <f t="shared" si="45"/>
        <v/>
      </c>
      <c r="BO18" s="126" t="str">
        <f t="shared" si="45"/>
        <v/>
      </c>
      <c r="BP18" s="126" t="str">
        <f t="shared" si="45"/>
        <v/>
      </c>
      <c r="BQ18" s="126" t="str">
        <f t="shared" si="45"/>
        <v/>
      </c>
      <c r="BR18" s="126" t="str">
        <f t="shared" si="45"/>
        <v/>
      </c>
      <c r="BS18" s="126" t="str">
        <f t="shared" si="45"/>
        <v/>
      </c>
      <c r="BT18" s="126" t="str">
        <f t="shared" si="45"/>
        <v/>
      </c>
      <c r="BU18" s="126" t="str">
        <f t="shared" si="45"/>
        <v/>
      </c>
      <c r="BV18" s="194"/>
      <c r="BW18" s="194"/>
      <c r="BX18" s="194"/>
      <c r="BZ18" s="116" t="s">
        <v>265</v>
      </c>
      <c r="CA18" s="116" t="s">
        <v>91</v>
      </c>
      <c r="CB18" s="113">
        <f t="shared" si="32"/>
        <v>12</v>
      </c>
      <c r="CC18" s="116" t="str">
        <f t="shared" ca="1" si="33"/>
        <v>CATALPA</v>
      </c>
      <c r="CD18" s="117">
        <f t="shared" ca="1" si="34"/>
        <v>5054.2135337797426</v>
      </c>
      <c r="CE18" s="117">
        <f t="shared" ca="1" si="34"/>
        <v>5342.2019303898178</v>
      </c>
      <c r="CF18" s="117">
        <f t="shared" ca="1" si="34"/>
        <v>4599.9086255513448</v>
      </c>
      <c r="CG18" s="117">
        <f t="shared" ca="1" si="34"/>
        <v>0</v>
      </c>
      <c r="CH18" s="117">
        <f t="shared" ca="1" si="30"/>
        <v>3</v>
      </c>
      <c r="CI18" s="117">
        <f t="shared" ca="1" si="31"/>
        <v>14996.324089720905</v>
      </c>
      <c r="CJ18" s="127" cm="1">
        <f t="array" aca="1" ref="CJ18" ca="1">IFERROR(AVERAGE(IF(CD18:CG18&gt;1,CD18:CG18)),0)</f>
        <v>4998.7746965736351</v>
      </c>
      <c r="CK18" s="127">
        <f ca="1">CJ18+(COUNTIFS($CJ$5:$CJ18,CJ18)-1)*0.00001</f>
        <v>4998.7746965736351</v>
      </c>
      <c r="CL18" s="127">
        <f t="shared" ca="1" si="35"/>
        <v>5402.7493256237949</v>
      </c>
      <c r="CM18" s="140">
        <f t="shared" ca="1" si="36"/>
        <v>13</v>
      </c>
      <c r="CN18" s="120" t="str">
        <f t="shared" ca="1" si="37"/>
        <v>FRESNO</v>
      </c>
      <c r="CO18" s="113"/>
      <c r="CP18" s="113" t="s">
        <v>79</v>
      </c>
      <c r="CQ18" s="112">
        <f t="array" aca="1" ref="CQ18" ca="1">IF(CH67&lt;&gt;1,"sd",SUM(IF(CD68:CG68&gt;1,(CD68:CG68)^2))/CQ7-CQ12)</f>
        <v>3335365.791033268</v>
      </c>
      <c r="CR18" s="115"/>
    </row>
    <row r="19" spans="1:96" ht="12.75" customHeight="1" x14ac:dyDescent="0.25">
      <c r="A19" s="204">
        <v>1</v>
      </c>
      <c r="K19" s="101">
        <f t="shared" si="38"/>
        <v>13</v>
      </c>
      <c r="L19" s="125" t="str">
        <f t="shared" ca="1" si="22"/>
        <v>MS INTA BONAERENSE 324</v>
      </c>
      <c r="M19" s="126">
        <f t="shared" ca="1" si="23"/>
        <v>5122.8235396313876</v>
      </c>
      <c r="N19" s="126" t="str">
        <f t="shared" ca="1" si="40"/>
        <v>s</v>
      </c>
      <c r="O19" s="126" t="str">
        <f t="shared" ca="1" si="40"/>
        <v>s</v>
      </c>
      <c r="P19" s="126" t="str">
        <f t="shared" ca="1" si="40"/>
        <v>ns</v>
      </c>
      <c r="Q19" s="126" t="str">
        <f t="shared" ca="1" si="40"/>
        <v>ns</v>
      </c>
      <c r="R19" s="126" t="str">
        <f t="shared" ca="1" si="40"/>
        <v>ns</v>
      </c>
      <c r="S19" s="126" t="str">
        <f t="shared" ca="1" si="40"/>
        <v>ns</v>
      </c>
      <c r="T19" s="126" t="str">
        <f t="shared" ca="1" si="40"/>
        <v>ns</v>
      </c>
      <c r="U19" s="126" t="str">
        <f t="shared" ca="1" si="40"/>
        <v>ns</v>
      </c>
      <c r="V19" s="126" t="str">
        <f t="shared" ca="1" si="40"/>
        <v>ns</v>
      </c>
      <c r="W19" s="126" t="str">
        <f t="shared" ca="1" si="40"/>
        <v>ns</v>
      </c>
      <c r="X19" s="126" t="str">
        <f t="shared" ca="1" si="41"/>
        <v>ns</v>
      </c>
      <c r="Y19" s="126" t="str">
        <f t="shared" ca="1" si="41"/>
        <v>ns</v>
      </c>
      <c r="Z19" s="126" t="str">
        <f t="shared" ca="1" si="41"/>
        <v>ns</v>
      </c>
      <c r="AA19" s="126" t="str">
        <f t="shared" si="41"/>
        <v/>
      </c>
      <c r="AB19" s="126" t="str">
        <f t="shared" si="41"/>
        <v/>
      </c>
      <c r="AC19" s="126" t="str">
        <f t="shared" si="41"/>
        <v/>
      </c>
      <c r="AD19" s="126" t="str">
        <f t="shared" si="41"/>
        <v/>
      </c>
      <c r="AE19" s="126" t="str">
        <f t="shared" si="41"/>
        <v/>
      </c>
      <c r="AF19" s="126" t="str">
        <f t="shared" si="41"/>
        <v/>
      </c>
      <c r="AG19" s="126" t="str">
        <f t="shared" si="41"/>
        <v/>
      </c>
      <c r="AH19" s="126" t="str">
        <f t="shared" si="42"/>
        <v/>
      </c>
      <c r="AI19" s="126" t="str">
        <f t="shared" si="42"/>
        <v/>
      </c>
      <c r="AJ19" s="126" t="str">
        <f t="shared" si="42"/>
        <v/>
      </c>
      <c r="AK19" s="126" t="str">
        <f t="shared" si="42"/>
        <v/>
      </c>
      <c r="AL19" s="126" t="str">
        <f t="shared" si="42"/>
        <v/>
      </c>
      <c r="AM19" s="126" t="str">
        <f t="shared" si="42"/>
        <v/>
      </c>
      <c r="AN19" s="126" t="str">
        <f t="shared" si="42"/>
        <v/>
      </c>
      <c r="AO19" s="126" t="str">
        <f t="shared" si="42"/>
        <v/>
      </c>
      <c r="AP19" s="126" t="str">
        <f t="shared" si="42"/>
        <v/>
      </c>
      <c r="AQ19" s="126" t="str">
        <f t="shared" si="42"/>
        <v/>
      </c>
      <c r="AR19" s="126" t="str">
        <f t="shared" si="43"/>
        <v/>
      </c>
      <c r="AS19" s="126" t="str">
        <f t="shared" si="43"/>
        <v/>
      </c>
      <c r="AT19" s="126" t="str">
        <f t="shared" si="43"/>
        <v/>
      </c>
      <c r="AU19" s="126" t="str">
        <f t="shared" si="43"/>
        <v/>
      </c>
      <c r="AV19" s="126" t="str">
        <f t="shared" si="43"/>
        <v/>
      </c>
      <c r="AW19" s="126" t="str">
        <f t="shared" si="43"/>
        <v/>
      </c>
      <c r="AX19" s="126" t="str">
        <f t="shared" si="43"/>
        <v/>
      </c>
      <c r="AY19" s="126" t="str">
        <f t="shared" si="43"/>
        <v/>
      </c>
      <c r="AZ19" s="126" t="str">
        <f t="shared" si="43"/>
        <v/>
      </c>
      <c r="BA19" s="126" t="str">
        <f t="shared" si="43"/>
        <v/>
      </c>
      <c r="BB19" s="126" t="str">
        <f t="shared" si="44"/>
        <v/>
      </c>
      <c r="BC19" s="126" t="str">
        <f t="shared" si="44"/>
        <v/>
      </c>
      <c r="BD19" s="126" t="str">
        <f t="shared" si="44"/>
        <v/>
      </c>
      <c r="BE19" s="126" t="str">
        <f t="shared" si="44"/>
        <v/>
      </c>
      <c r="BF19" s="126" t="str">
        <f t="shared" si="44"/>
        <v/>
      </c>
      <c r="BG19" s="126" t="str">
        <f t="shared" si="44"/>
        <v/>
      </c>
      <c r="BH19" s="126" t="str">
        <f t="shared" si="44"/>
        <v/>
      </c>
      <c r="BI19" s="126" t="str">
        <f t="shared" si="44"/>
        <v/>
      </c>
      <c r="BJ19" s="126" t="str">
        <f t="shared" si="44"/>
        <v/>
      </c>
      <c r="BK19" s="126" t="str">
        <f t="shared" si="44"/>
        <v/>
      </c>
      <c r="BL19" s="126" t="str">
        <f t="shared" si="45"/>
        <v/>
      </c>
      <c r="BM19" s="126" t="str">
        <f t="shared" si="45"/>
        <v/>
      </c>
      <c r="BN19" s="126" t="str">
        <f t="shared" si="45"/>
        <v/>
      </c>
      <c r="BO19" s="126" t="str">
        <f t="shared" si="45"/>
        <v/>
      </c>
      <c r="BP19" s="126" t="str">
        <f t="shared" si="45"/>
        <v/>
      </c>
      <c r="BQ19" s="126" t="str">
        <f t="shared" si="45"/>
        <v/>
      </c>
      <c r="BR19" s="126" t="str">
        <f t="shared" si="45"/>
        <v/>
      </c>
      <c r="BS19" s="126" t="str">
        <f t="shared" si="45"/>
        <v/>
      </c>
      <c r="BT19" s="126" t="str">
        <f t="shared" si="45"/>
        <v/>
      </c>
      <c r="BU19" s="126" t="str">
        <f t="shared" si="45"/>
        <v/>
      </c>
      <c r="BV19" s="194"/>
      <c r="BW19" s="194"/>
      <c r="BX19" s="194"/>
      <c r="BZ19" s="116" t="s">
        <v>265</v>
      </c>
      <c r="CA19" s="116" t="s">
        <v>91</v>
      </c>
      <c r="CB19" s="113">
        <f t="shared" si="32"/>
        <v>13</v>
      </c>
      <c r="CC19" s="116" t="str">
        <f t="shared" ca="1" si="33"/>
        <v>FRESNO</v>
      </c>
      <c r="CD19" s="117">
        <f t="shared" ca="1" si="34"/>
        <v>4979.5125958699728</v>
      </c>
      <c r="CE19" s="117">
        <f t="shared" ca="1" si="34"/>
        <v>5965.7851304786664</v>
      </c>
      <c r="CF19" s="117">
        <f t="shared" ca="1" si="34"/>
        <v>5262.9502505227447</v>
      </c>
      <c r="CG19" s="117">
        <f t="shared" ca="1" si="34"/>
        <v>0</v>
      </c>
      <c r="CH19" s="117">
        <f t="shared" ca="1" si="30"/>
        <v>3</v>
      </c>
      <c r="CI19" s="117">
        <f t="shared" ca="1" si="31"/>
        <v>16208.247976871384</v>
      </c>
      <c r="CJ19" s="127" cm="1">
        <f t="array" aca="1" ref="CJ19" ca="1">IFERROR(AVERAGE(IF(CD19:CG19&gt;1,CD19:CG19)),0)</f>
        <v>5402.7493256237949</v>
      </c>
      <c r="CK19" s="127">
        <f ca="1">CJ19+(COUNTIFS($CJ$5:$CJ19,CJ19)-1)*0.00001</f>
        <v>5402.7493256237949</v>
      </c>
      <c r="CL19" s="127">
        <f t="shared" ca="1" si="35"/>
        <v>5122.8235396313876</v>
      </c>
      <c r="CM19" s="140">
        <f t="shared" ca="1" si="36"/>
        <v>25</v>
      </c>
      <c r="CN19" s="120" t="str">
        <f t="shared" ca="1" si="37"/>
        <v>MS INTA BONAERENSE 324</v>
      </c>
      <c r="CO19" s="113"/>
      <c r="CP19" s="113" t="s">
        <v>81</v>
      </c>
      <c r="CQ19" s="112">
        <f ca="1">IF(CH67&lt;&gt;1,"sd",CQ20-CQ18-CQ17)</f>
        <v>19065174.559290886</v>
      </c>
      <c r="CR19" s="115"/>
    </row>
    <row r="20" spans="1:96" ht="12.75" customHeight="1" x14ac:dyDescent="0.25">
      <c r="A20" s="204">
        <v>1</v>
      </c>
      <c r="B20" s="2" t="s">
        <v>274</v>
      </c>
      <c r="K20" s="101">
        <f t="shared" si="38"/>
        <v>14</v>
      </c>
      <c r="L20" s="125" t="str">
        <f t="shared" ca="1" si="22"/>
        <v>ACA 308</v>
      </c>
      <c r="M20" s="126">
        <f t="shared" ca="1" si="23"/>
        <v>5094.9074782154803</v>
      </c>
      <c r="N20" s="126" t="str">
        <f t="shared" ca="1" si="40"/>
        <v>s</v>
      </c>
      <c r="O20" s="126" t="str">
        <f t="shared" ca="1" si="40"/>
        <v>s</v>
      </c>
      <c r="P20" s="126" t="str">
        <f t="shared" ca="1" si="40"/>
        <v>ns</v>
      </c>
      <c r="Q20" s="126" t="str">
        <f t="shared" ca="1" si="40"/>
        <v>ns</v>
      </c>
      <c r="R20" s="126" t="str">
        <f t="shared" ca="1" si="40"/>
        <v>ns</v>
      </c>
      <c r="S20" s="126" t="str">
        <f t="shared" ca="1" si="40"/>
        <v>ns</v>
      </c>
      <c r="T20" s="126" t="str">
        <f t="shared" ca="1" si="40"/>
        <v>ns</v>
      </c>
      <c r="U20" s="126" t="str">
        <f t="shared" ca="1" si="40"/>
        <v>ns</v>
      </c>
      <c r="V20" s="126" t="str">
        <f t="shared" ca="1" si="40"/>
        <v>ns</v>
      </c>
      <c r="W20" s="126" t="str">
        <f t="shared" ca="1" si="40"/>
        <v>ns</v>
      </c>
      <c r="X20" s="126" t="str">
        <f t="shared" ca="1" si="41"/>
        <v>ns</v>
      </c>
      <c r="Y20" s="126" t="str">
        <f t="shared" ca="1" si="41"/>
        <v>ns</v>
      </c>
      <c r="Z20" s="126" t="str">
        <f t="shared" ca="1" si="41"/>
        <v>ns</v>
      </c>
      <c r="AA20" s="126" t="str">
        <f t="shared" ca="1" si="41"/>
        <v>ns</v>
      </c>
      <c r="AB20" s="126" t="str">
        <f t="shared" si="41"/>
        <v/>
      </c>
      <c r="AC20" s="126" t="str">
        <f t="shared" si="41"/>
        <v/>
      </c>
      <c r="AD20" s="126" t="str">
        <f t="shared" si="41"/>
        <v/>
      </c>
      <c r="AE20" s="126" t="str">
        <f t="shared" si="41"/>
        <v/>
      </c>
      <c r="AF20" s="126" t="str">
        <f t="shared" si="41"/>
        <v/>
      </c>
      <c r="AG20" s="126" t="str">
        <f t="shared" si="41"/>
        <v/>
      </c>
      <c r="AH20" s="126" t="str">
        <f t="shared" si="42"/>
        <v/>
      </c>
      <c r="AI20" s="126" t="str">
        <f t="shared" si="42"/>
        <v/>
      </c>
      <c r="AJ20" s="126" t="str">
        <f t="shared" si="42"/>
        <v/>
      </c>
      <c r="AK20" s="126" t="str">
        <f t="shared" si="42"/>
        <v/>
      </c>
      <c r="AL20" s="126" t="str">
        <f t="shared" si="42"/>
        <v/>
      </c>
      <c r="AM20" s="126" t="str">
        <f t="shared" si="42"/>
        <v/>
      </c>
      <c r="AN20" s="126" t="str">
        <f t="shared" si="42"/>
        <v/>
      </c>
      <c r="AO20" s="126" t="str">
        <f t="shared" si="42"/>
        <v/>
      </c>
      <c r="AP20" s="126" t="str">
        <f t="shared" si="42"/>
        <v/>
      </c>
      <c r="AQ20" s="126" t="str">
        <f t="shared" si="42"/>
        <v/>
      </c>
      <c r="AR20" s="126" t="str">
        <f t="shared" si="43"/>
        <v/>
      </c>
      <c r="AS20" s="126" t="str">
        <f t="shared" si="43"/>
        <v/>
      </c>
      <c r="AT20" s="126" t="str">
        <f t="shared" si="43"/>
        <v/>
      </c>
      <c r="AU20" s="126" t="str">
        <f t="shared" si="43"/>
        <v/>
      </c>
      <c r="AV20" s="126" t="str">
        <f t="shared" si="43"/>
        <v/>
      </c>
      <c r="AW20" s="126" t="str">
        <f t="shared" si="43"/>
        <v/>
      </c>
      <c r="AX20" s="126" t="str">
        <f t="shared" si="43"/>
        <v/>
      </c>
      <c r="AY20" s="126" t="str">
        <f t="shared" si="43"/>
        <v/>
      </c>
      <c r="AZ20" s="126" t="str">
        <f t="shared" si="43"/>
        <v/>
      </c>
      <c r="BA20" s="126" t="str">
        <f t="shared" si="43"/>
        <v/>
      </c>
      <c r="BB20" s="126" t="str">
        <f t="shared" si="44"/>
        <v/>
      </c>
      <c r="BC20" s="126" t="str">
        <f t="shared" si="44"/>
        <v/>
      </c>
      <c r="BD20" s="126" t="str">
        <f t="shared" si="44"/>
        <v/>
      </c>
      <c r="BE20" s="126" t="str">
        <f t="shared" si="44"/>
        <v/>
      </c>
      <c r="BF20" s="126" t="str">
        <f t="shared" si="44"/>
        <v/>
      </c>
      <c r="BG20" s="126" t="str">
        <f t="shared" si="44"/>
        <v/>
      </c>
      <c r="BH20" s="126" t="str">
        <f t="shared" si="44"/>
        <v/>
      </c>
      <c r="BI20" s="126" t="str">
        <f t="shared" si="44"/>
        <v/>
      </c>
      <c r="BJ20" s="126" t="str">
        <f t="shared" si="44"/>
        <v/>
      </c>
      <c r="BK20" s="126" t="str">
        <f t="shared" si="44"/>
        <v/>
      </c>
      <c r="BL20" s="126" t="str">
        <f t="shared" si="45"/>
        <v/>
      </c>
      <c r="BM20" s="126" t="str">
        <f t="shared" si="45"/>
        <v/>
      </c>
      <c r="BN20" s="126" t="str">
        <f t="shared" si="45"/>
        <v/>
      </c>
      <c r="BO20" s="126" t="str">
        <f t="shared" si="45"/>
        <v/>
      </c>
      <c r="BP20" s="126" t="str">
        <f t="shared" si="45"/>
        <v/>
      </c>
      <c r="BQ20" s="126" t="str">
        <f t="shared" si="45"/>
        <v/>
      </c>
      <c r="BR20" s="126" t="str">
        <f t="shared" si="45"/>
        <v/>
      </c>
      <c r="BS20" s="126" t="str">
        <f t="shared" si="45"/>
        <v/>
      </c>
      <c r="BT20" s="126" t="str">
        <f t="shared" si="45"/>
        <v/>
      </c>
      <c r="BU20" s="126" t="str">
        <f t="shared" si="45"/>
        <v/>
      </c>
      <c r="BV20" s="194"/>
      <c r="BW20" s="194"/>
      <c r="BX20" s="194"/>
      <c r="BZ20" s="116" t="s">
        <v>265</v>
      </c>
      <c r="CA20" s="116" t="s">
        <v>91</v>
      </c>
      <c r="CB20" s="113">
        <f t="shared" si="32"/>
        <v>14</v>
      </c>
      <c r="CC20" s="116" t="str">
        <f t="shared" ca="1" si="33"/>
        <v>IS CARPINTERO</v>
      </c>
      <c r="CD20" s="117">
        <f t="shared" ca="1" si="34"/>
        <v>4192.1554881842821</v>
      </c>
      <c r="CE20" s="117">
        <f t="shared" ca="1" si="34"/>
        <v>4792.5813496146884</v>
      </c>
      <c r="CF20" s="117">
        <f t="shared" ca="1" si="34"/>
        <v>5734.5960530802413</v>
      </c>
      <c r="CG20" s="117">
        <f t="shared" ca="1" si="34"/>
        <v>0</v>
      </c>
      <c r="CH20" s="117">
        <f t="shared" ca="1" si="30"/>
        <v>3</v>
      </c>
      <c r="CI20" s="117">
        <f t="shared" ca="1" si="31"/>
        <v>14719.33289087921</v>
      </c>
      <c r="CJ20" s="127" cm="1">
        <f t="array" aca="1" ref="CJ20" ca="1">IFERROR(AVERAGE(IF(CD20:CG20&gt;1,CD20:CG20)),0)</f>
        <v>4906.4442969597367</v>
      </c>
      <c r="CK20" s="127">
        <f ca="1">CJ20+(COUNTIFS($CJ$5:$CJ20,CJ20)-1)*0.00001</f>
        <v>4906.4442969597367</v>
      </c>
      <c r="CL20" s="127">
        <f t="shared" ca="1" si="35"/>
        <v>5094.9074782154803</v>
      </c>
      <c r="CM20" s="140">
        <f t="shared" ca="1" si="36"/>
        <v>6</v>
      </c>
      <c r="CN20" s="120" t="str">
        <f t="shared" ca="1" si="37"/>
        <v>ACA 308</v>
      </c>
      <c r="CO20" s="113"/>
      <c r="CP20" s="113" t="s">
        <v>78</v>
      </c>
      <c r="CQ20" s="112">
        <f t="array" aca="1" ref="CQ20" ca="1">IF(CH67&lt;&gt;1,"sd",SUM(IF(CD7:CG66&gt;1,(CD7:CG66)^2))-CQ12)</f>
        <v>69786447.636959553</v>
      </c>
      <c r="CR20" s="115"/>
    </row>
    <row r="21" spans="1:96" ht="12.75" customHeight="1" x14ac:dyDescent="0.25">
      <c r="A21" s="204">
        <v>1</v>
      </c>
      <c r="B21" s="103">
        <f ca="1">'ANVA-MDS Sin Fung.'!CQ26</f>
        <v>0.6790130303399966</v>
      </c>
      <c r="K21" s="101">
        <f t="shared" si="38"/>
        <v>15</v>
      </c>
      <c r="L21" s="125" t="str">
        <f t="shared" ca="1" si="22"/>
        <v>ARAUCARIA</v>
      </c>
      <c r="M21" s="126">
        <f t="shared" ca="1" si="23"/>
        <v>5010.3845554058407</v>
      </c>
      <c r="N21" s="126" t="str">
        <f t="shared" ca="1" si="40"/>
        <v>s</v>
      </c>
      <c r="O21" s="126" t="str">
        <f t="shared" ca="1" si="40"/>
        <v>s</v>
      </c>
      <c r="P21" s="126" t="str">
        <f t="shared" ca="1" si="40"/>
        <v>s</v>
      </c>
      <c r="Q21" s="126" t="str">
        <f t="shared" ca="1" si="40"/>
        <v>s</v>
      </c>
      <c r="R21" s="126" t="str">
        <f t="shared" ca="1" si="40"/>
        <v>ns</v>
      </c>
      <c r="S21" s="126" t="str">
        <f t="shared" ca="1" si="40"/>
        <v>ns</v>
      </c>
      <c r="T21" s="126" t="str">
        <f t="shared" ca="1" si="40"/>
        <v>ns</v>
      </c>
      <c r="U21" s="126" t="str">
        <f t="shared" ca="1" si="40"/>
        <v>ns</v>
      </c>
      <c r="V21" s="126" t="str">
        <f t="shared" ca="1" si="40"/>
        <v>ns</v>
      </c>
      <c r="W21" s="126" t="str">
        <f t="shared" ca="1" si="40"/>
        <v>ns</v>
      </c>
      <c r="X21" s="126" t="str">
        <f t="shared" ca="1" si="41"/>
        <v>ns</v>
      </c>
      <c r="Y21" s="126" t="str">
        <f t="shared" ca="1" si="41"/>
        <v>ns</v>
      </c>
      <c r="Z21" s="126" t="str">
        <f t="shared" ca="1" si="41"/>
        <v>ns</v>
      </c>
      <c r="AA21" s="126" t="str">
        <f t="shared" ca="1" si="41"/>
        <v>ns</v>
      </c>
      <c r="AB21" s="126" t="str">
        <f t="shared" ca="1" si="41"/>
        <v>ns</v>
      </c>
      <c r="AC21" s="126" t="str">
        <f t="shared" si="41"/>
        <v/>
      </c>
      <c r="AD21" s="126" t="str">
        <f t="shared" si="41"/>
        <v/>
      </c>
      <c r="AE21" s="126" t="str">
        <f t="shared" si="41"/>
        <v/>
      </c>
      <c r="AF21" s="126" t="str">
        <f t="shared" si="41"/>
        <v/>
      </c>
      <c r="AG21" s="126" t="str">
        <f t="shared" si="41"/>
        <v/>
      </c>
      <c r="AH21" s="126" t="str">
        <f t="shared" si="42"/>
        <v/>
      </c>
      <c r="AI21" s="126" t="str">
        <f t="shared" si="42"/>
        <v/>
      </c>
      <c r="AJ21" s="126" t="str">
        <f t="shared" si="42"/>
        <v/>
      </c>
      <c r="AK21" s="126" t="str">
        <f t="shared" si="42"/>
        <v/>
      </c>
      <c r="AL21" s="126" t="str">
        <f t="shared" si="42"/>
        <v/>
      </c>
      <c r="AM21" s="126" t="str">
        <f t="shared" si="42"/>
        <v/>
      </c>
      <c r="AN21" s="126" t="str">
        <f t="shared" si="42"/>
        <v/>
      </c>
      <c r="AO21" s="126" t="str">
        <f t="shared" si="42"/>
        <v/>
      </c>
      <c r="AP21" s="126" t="str">
        <f t="shared" si="42"/>
        <v/>
      </c>
      <c r="AQ21" s="126" t="str">
        <f t="shared" si="42"/>
        <v/>
      </c>
      <c r="AR21" s="126" t="str">
        <f t="shared" si="43"/>
        <v/>
      </c>
      <c r="AS21" s="126" t="str">
        <f t="shared" si="43"/>
        <v/>
      </c>
      <c r="AT21" s="126" t="str">
        <f t="shared" si="43"/>
        <v/>
      </c>
      <c r="AU21" s="126" t="str">
        <f t="shared" si="43"/>
        <v/>
      </c>
      <c r="AV21" s="126" t="str">
        <f t="shared" si="43"/>
        <v/>
      </c>
      <c r="AW21" s="126" t="str">
        <f t="shared" si="43"/>
        <v/>
      </c>
      <c r="AX21" s="126" t="str">
        <f t="shared" si="43"/>
        <v/>
      </c>
      <c r="AY21" s="126" t="str">
        <f t="shared" si="43"/>
        <v/>
      </c>
      <c r="AZ21" s="126" t="str">
        <f t="shared" si="43"/>
        <v/>
      </c>
      <c r="BA21" s="126" t="str">
        <f t="shared" si="43"/>
        <v/>
      </c>
      <c r="BB21" s="126" t="str">
        <f t="shared" si="44"/>
        <v/>
      </c>
      <c r="BC21" s="126" t="str">
        <f t="shared" si="44"/>
        <v/>
      </c>
      <c r="BD21" s="126" t="str">
        <f t="shared" si="44"/>
        <v/>
      </c>
      <c r="BE21" s="126" t="str">
        <f t="shared" si="44"/>
        <v/>
      </c>
      <c r="BF21" s="126" t="str">
        <f t="shared" si="44"/>
        <v/>
      </c>
      <c r="BG21" s="126" t="str">
        <f t="shared" si="44"/>
        <v/>
      </c>
      <c r="BH21" s="126" t="str">
        <f t="shared" si="44"/>
        <v/>
      </c>
      <c r="BI21" s="126" t="str">
        <f t="shared" si="44"/>
        <v/>
      </c>
      <c r="BJ21" s="126" t="str">
        <f t="shared" si="44"/>
        <v/>
      </c>
      <c r="BK21" s="126" t="str">
        <f t="shared" si="44"/>
        <v/>
      </c>
      <c r="BL21" s="126" t="str">
        <f t="shared" si="45"/>
        <v/>
      </c>
      <c r="BM21" s="126" t="str">
        <f t="shared" si="45"/>
        <v/>
      </c>
      <c r="BN21" s="126" t="str">
        <f t="shared" si="45"/>
        <v/>
      </c>
      <c r="BO21" s="126" t="str">
        <f t="shared" si="45"/>
        <v/>
      </c>
      <c r="BP21" s="126" t="str">
        <f t="shared" si="45"/>
        <v/>
      </c>
      <c r="BQ21" s="126" t="str">
        <f t="shared" si="45"/>
        <v/>
      </c>
      <c r="BR21" s="126" t="str">
        <f t="shared" si="45"/>
        <v/>
      </c>
      <c r="BS21" s="126" t="str">
        <f t="shared" si="45"/>
        <v/>
      </c>
      <c r="BT21" s="126" t="str">
        <f t="shared" si="45"/>
        <v/>
      </c>
      <c r="BU21" s="126" t="str">
        <f t="shared" si="45"/>
        <v/>
      </c>
      <c r="BV21" s="194"/>
      <c r="BW21" s="194"/>
      <c r="BX21" s="194"/>
      <c r="BZ21" s="116" t="s">
        <v>265</v>
      </c>
      <c r="CA21" s="116" t="s">
        <v>91</v>
      </c>
      <c r="CB21" s="113">
        <f t="shared" si="32"/>
        <v>15</v>
      </c>
      <c r="CC21" s="116" t="str">
        <f t="shared" ca="1" si="33"/>
        <v>IS TERO</v>
      </c>
      <c r="CD21" s="117">
        <f t="shared" ca="1" si="34"/>
        <v>5225.2453545485141</v>
      </c>
      <c r="CE21" s="117">
        <f t="shared" ca="1" si="34"/>
        <v>6210.7268325863042</v>
      </c>
      <c r="CF21" s="117">
        <f t="shared" ca="1" si="34"/>
        <v>7575.4284441148338</v>
      </c>
      <c r="CG21" s="117">
        <f t="shared" ca="1" si="34"/>
        <v>0</v>
      </c>
      <c r="CH21" s="117">
        <f t="shared" ca="1" si="30"/>
        <v>3</v>
      </c>
      <c r="CI21" s="117">
        <f t="shared" ca="1" si="31"/>
        <v>19011.400631249653</v>
      </c>
      <c r="CJ21" s="127" cm="1">
        <f t="array" aca="1" ref="CJ21" ca="1">IFERROR(AVERAGE(IF(CD21:CG21&gt;1,CD21:CG21)),0)</f>
        <v>6337.1335437498847</v>
      </c>
      <c r="CK21" s="127">
        <f ca="1">CJ21+(COUNTIFS($CJ$5:$CJ21,CJ21)-1)*0.00001</f>
        <v>6337.1335437498847</v>
      </c>
      <c r="CL21" s="127">
        <f t="shared" ca="1" si="35"/>
        <v>5010.3845554058407</v>
      </c>
      <c r="CM21" s="140">
        <f t="shared" ca="1" si="36"/>
        <v>7</v>
      </c>
      <c r="CN21" s="120" t="str">
        <f t="shared" ca="1" si="37"/>
        <v>ARAUCARIA</v>
      </c>
      <c r="CO21" s="113"/>
      <c r="CP21" s="113" t="s">
        <v>82</v>
      </c>
      <c r="CQ21" s="112">
        <f ca="1">IF(CH67&lt;&gt;1,"sd",CQ19/CQ15)</f>
        <v>297893.35248892009</v>
      </c>
      <c r="CR21" s="115"/>
    </row>
    <row r="22" spans="1:96" ht="12.75" customHeight="1" x14ac:dyDescent="0.25">
      <c r="A22" s="204">
        <v>1</v>
      </c>
      <c r="B22" s="3"/>
      <c r="K22" s="101">
        <f t="shared" si="38"/>
        <v>16</v>
      </c>
      <c r="L22" s="125" t="str">
        <f t="shared" ca="1" si="22"/>
        <v>CATALPA</v>
      </c>
      <c r="M22" s="126">
        <f t="shared" ca="1" si="23"/>
        <v>4998.7746965736351</v>
      </c>
      <c r="N22" s="126" t="str">
        <f t="shared" ca="1" si="40"/>
        <v>s</v>
      </c>
      <c r="O22" s="126" t="str">
        <f t="shared" ca="1" si="40"/>
        <v>s</v>
      </c>
      <c r="P22" s="126" t="str">
        <f t="shared" ca="1" si="40"/>
        <v>s</v>
      </c>
      <c r="Q22" s="126" t="str">
        <f t="shared" ca="1" si="40"/>
        <v>s</v>
      </c>
      <c r="R22" s="126" t="str">
        <f t="shared" ca="1" si="40"/>
        <v>ns</v>
      </c>
      <c r="S22" s="126" t="str">
        <f t="shared" ca="1" si="40"/>
        <v>ns</v>
      </c>
      <c r="T22" s="126" t="str">
        <f t="shared" ca="1" si="40"/>
        <v>ns</v>
      </c>
      <c r="U22" s="126" t="str">
        <f t="shared" ca="1" si="40"/>
        <v>ns</v>
      </c>
      <c r="V22" s="126" t="str">
        <f t="shared" ca="1" si="40"/>
        <v>ns</v>
      </c>
      <c r="W22" s="126" t="str">
        <f t="shared" ca="1" si="40"/>
        <v>ns</v>
      </c>
      <c r="X22" s="126" t="str">
        <f t="shared" ca="1" si="41"/>
        <v>ns</v>
      </c>
      <c r="Y22" s="126" t="str">
        <f t="shared" ca="1" si="41"/>
        <v>ns</v>
      </c>
      <c r="Z22" s="126" t="str">
        <f t="shared" ca="1" si="41"/>
        <v>ns</v>
      </c>
      <c r="AA22" s="126" t="str">
        <f t="shared" ca="1" si="41"/>
        <v>ns</v>
      </c>
      <c r="AB22" s="126" t="str">
        <f t="shared" ca="1" si="41"/>
        <v>ns</v>
      </c>
      <c r="AC22" s="126" t="str">
        <f t="shared" ca="1" si="41"/>
        <v>ns</v>
      </c>
      <c r="AD22" s="126" t="str">
        <f t="shared" si="41"/>
        <v/>
      </c>
      <c r="AE22" s="126" t="str">
        <f t="shared" si="41"/>
        <v/>
      </c>
      <c r="AF22" s="126" t="str">
        <f t="shared" si="41"/>
        <v/>
      </c>
      <c r="AG22" s="126" t="str">
        <f t="shared" si="41"/>
        <v/>
      </c>
      <c r="AH22" s="126" t="str">
        <f t="shared" si="42"/>
        <v/>
      </c>
      <c r="AI22" s="126" t="str">
        <f t="shared" si="42"/>
        <v/>
      </c>
      <c r="AJ22" s="126" t="str">
        <f t="shared" si="42"/>
        <v/>
      </c>
      <c r="AK22" s="126" t="str">
        <f t="shared" si="42"/>
        <v/>
      </c>
      <c r="AL22" s="126" t="str">
        <f t="shared" si="42"/>
        <v/>
      </c>
      <c r="AM22" s="126" t="str">
        <f t="shared" si="42"/>
        <v/>
      </c>
      <c r="AN22" s="126" t="str">
        <f t="shared" si="42"/>
        <v/>
      </c>
      <c r="AO22" s="126" t="str">
        <f t="shared" si="42"/>
        <v/>
      </c>
      <c r="AP22" s="126" t="str">
        <f t="shared" si="42"/>
        <v/>
      </c>
      <c r="AQ22" s="126" t="str">
        <f t="shared" si="42"/>
        <v/>
      </c>
      <c r="AR22" s="126" t="str">
        <f t="shared" si="43"/>
        <v/>
      </c>
      <c r="AS22" s="126" t="str">
        <f t="shared" si="43"/>
        <v/>
      </c>
      <c r="AT22" s="126" t="str">
        <f t="shared" si="43"/>
        <v/>
      </c>
      <c r="AU22" s="126" t="str">
        <f t="shared" si="43"/>
        <v/>
      </c>
      <c r="AV22" s="126" t="str">
        <f t="shared" si="43"/>
        <v/>
      </c>
      <c r="AW22" s="126" t="str">
        <f t="shared" si="43"/>
        <v/>
      </c>
      <c r="AX22" s="126" t="str">
        <f t="shared" si="43"/>
        <v/>
      </c>
      <c r="AY22" s="126" t="str">
        <f t="shared" si="43"/>
        <v/>
      </c>
      <c r="AZ22" s="126" t="str">
        <f t="shared" si="43"/>
        <v/>
      </c>
      <c r="BA22" s="126" t="str">
        <f t="shared" si="43"/>
        <v/>
      </c>
      <c r="BB22" s="126" t="str">
        <f t="shared" si="44"/>
        <v/>
      </c>
      <c r="BC22" s="126" t="str">
        <f t="shared" si="44"/>
        <v/>
      </c>
      <c r="BD22" s="126" t="str">
        <f t="shared" si="44"/>
        <v/>
      </c>
      <c r="BE22" s="126" t="str">
        <f t="shared" si="44"/>
        <v/>
      </c>
      <c r="BF22" s="126" t="str">
        <f t="shared" si="44"/>
        <v/>
      </c>
      <c r="BG22" s="126" t="str">
        <f t="shared" si="44"/>
        <v/>
      </c>
      <c r="BH22" s="126" t="str">
        <f t="shared" si="44"/>
        <v/>
      </c>
      <c r="BI22" s="126" t="str">
        <f t="shared" si="44"/>
        <v/>
      </c>
      <c r="BJ22" s="126" t="str">
        <f t="shared" si="44"/>
        <v/>
      </c>
      <c r="BK22" s="126" t="str">
        <f t="shared" si="44"/>
        <v/>
      </c>
      <c r="BL22" s="126" t="str">
        <f t="shared" si="45"/>
        <v/>
      </c>
      <c r="BM22" s="126" t="str">
        <f t="shared" si="45"/>
        <v/>
      </c>
      <c r="BN22" s="126" t="str">
        <f t="shared" si="45"/>
        <v/>
      </c>
      <c r="BO22" s="126" t="str">
        <f t="shared" si="45"/>
        <v/>
      </c>
      <c r="BP22" s="126" t="str">
        <f t="shared" si="45"/>
        <v/>
      </c>
      <c r="BQ22" s="126" t="str">
        <f t="shared" si="45"/>
        <v/>
      </c>
      <c r="BR22" s="126" t="str">
        <f t="shared" si="45"/>
        <v/>
      </c>
      <c r="BS22" s="126" t="str">
        <f t="shared" si="45"/>
        <v/>
      </c>
      <c r="BT22" s="126" t="str">
        <f t="shared" si="45"/>
        <v/>
      </c>
      <c r="BU22" s="126" t="str">
        <f t="shared" si="45"/>
        <v/>
      </c>
      <c r="BV22" s="194"/>
      <c r="BW22" s="194"/>
      <c r="BX22" s="194"/>
      <c r="BZ22" s="116" t="s">
        <v>265</v>
      </c>
      <c r="CA22" s="116" t="s">
        <v>91</v>
      </c>
      <c r="CB22" s="113">
        <f t="shared" si="32"/>
        <v>16</v>
      </c>
      <c r="CC22" s="116" t="str">
        <f t="shared" ca="1" si="33"/>
        <v>JACARANDÁ</v>
      </c>
      <c r="CD22" s="117">
        <f t="shared" ca="1" si="34"/>
        <v>6414.0690717477164</v>
      </c>
      <c r="CE22" s="117">
        <f t="shared" ca="1" si="34"/>
        <v>7035.7913156999302</v>
      </c>
      <c r="CF22" s="117">
        <f t="shared" ca="1" si="34"/>
        <v>6327.3779439450345</v>
      </c>
      <c r="CG22" s="117">
        <f t="shared" ca="1" si="34"/>
        <v>0</v>
      </c>
      <c r="CH22" s="117">
        <f t="shared" ca="1" si="30"/>
        <v>3</v>
      </c>
      <c r="CI22" s="117">
        <f t="shared" ca="1" si="31"/>
        <v>19777.23833139268</v>
      </c>
      <c r="CJ22" s="127" cm="1">
        <f t="array" aca="1" ref="CJ22" ca="1">IFERROR(AVERAGE(IF(CD22:CG22&gt;1,CD22:CG22)),0)</f>
        <v>6592.4127771308931</v>
      </c>
      <c r="CK22" s="127">
        <f ca="1">CJ22+(COUNTIFS($CJ$5:$CJ22,CJ22)-1)*0.00001</f>
        <v>6592.4127771308931</v>
      </c>
      <c r="CL22" s="127">
        <f t="shared" ca="1" si="35"/>
        <v>4998.7746965736351</v>
      </c>
      <c r="CM22" s="140">
        <f t="shared" ca="1" si="36"/>
        <v>12</v>
      </c>
      <c r="CN22" s="120" t="str">
        <f t="shared" ca="1" si="37"/>
        <v>CATALPA</v>
      </c>
      <c r="CO22" s="113"/>
      <c r="CP22" s="113" t="s">
        <v>83</v>
      </c>
      <c r="CQ22" s="123">
        <f ca="1">IF(CH67&lt;&gt;1,"sd",SQRT(CQ21)/CQ11)</f>
        <v>0.10856093232393349</v>
      </c>
      <c r="CR22" s="115"/>
    </row>
    <row r="23" spans="1:96" ht="12.75" customHeight="1" x14ac:dyDescent="0.25">
      <c r="A23" s="204">
        <v>1</v>
      </c>
      <c r="B23" s="3"/>
      <c r="K23" s="101">
        <f t="shared" si="38"/>
        <v>17</v>
      </c>
      <c r="L23" s="125" t="str">
        <f t="shared" ca="1" si="22"/>
        <v>KLEIN EMBLEMA</v>
      </c>
      <c r="M23" s="126">
        <f t="shared" ca="1" si="23"/>
        <v>4950.4809067288161</v>
      </c>
      <c r="N23" s="126" t="str">
        <f t="shared" ca="1" si="40"/>
        <v>s</v>
      </c>
      <c r="O23" s="126" t="str">
        <f t="shared" ca="1" si="40"/>
        <v>s</v>
      </c>
      <c r="P23" s="126" t="str">
        <f t="shared" ca="1" si="40"/>
        <v>s</v>
      </c>
      <c r="Q23" s="126" t="str">
        <f t="shared" ca="1" si="40"/>
        <v>s</v>
      </c>
      <c r="R23" s="126" t="str">
        <f t="shared" ca="1" si="40"/>
        <v>s</v>
      </c>
      <c r="S23" s="126" t="str">
        <f t="shared" ca="1" si="40"/>
        <v>ns</v>
      </c>
      <c r="T23" s="126" t="str">
        <f t="shared" ca="1" si="40"/>
        <v>ns</v>
      </c>
      <c r="U23" s="126" t="str">
        <f t="shared" ca="1" si="40"/>
        <v>ns</v>
      </c>
      <c r="V23" s="126" t="str">
        <f t="shared" ca="1" si="40"/>
        <v>ns</v>
      </c>
      <c r="W23" s="126" t="str">
        <f t="shared" ca="1" si="40"/>
        <v>ns</v>
      </c>
      <c r="X23" s="126" t="str">
        <f t="shared" ca="1" si="41"/>
        <v>ns</v>
      </c>
      <c r="Y23" s="126" t="str">
        <f t="shared" ca="1" si="41"/>
        <v>ns</v>
      </c>
      <c r="Z23" s="126" t="str">
        <f t="shared" ca="1" si="41"/>
        <v>ns</v>
      </c>
      <c r="AA23" s="126" t="str">
        <f t="shared" ca="1" si="41"/>
        <v>ns</v>
      </c>
      <c r="AB23" s="126" t="str">
        <f t="shared" ca="1" si="41"/>
        <v>ns</v>
      </c>
      <c r="AC23" s="126" t="str">
        <f t="shared" ca="1" si="41"/>
        <v>ns</v>
      </c>
      <c r="AD23" s="126" t="str">
        <f t="shared" ca="1" si="41"/>
        <v>ns</v>
      </c>
      <c r="AE23" s="126" t="str">
        <f t="shared" si="41"/>
        <v/>
      </c>
      <c r="AF23" s="126" t="str">
        <f t="shared" si="41"/>
        <v/>
      </c>
      <c r="AG23" s="126" t="str">
        <f t="shared" si="41"/>
        <v/>
      </c>
      <c r="AH23" s="126" t="str">
        <f t="shared" si="42"/>
        <v/>
      </c>
      <c r="AI23" s="126" t="str">
        <f t="shared" si="42"/>
        <v/>
      </c>
      <c r="AJ23" s="126" t="str">
        <f t="shared" si="42"/>
        <v/>
      </c>
      <c r="AK23" s="126" t="str">
        <f t="shared" si="42"/>
        <v/>
      </c>
      <c r="AL23" s="126" t="str">
        <f t="shared" si="42"/>
        <v/>
      </c>
      <c r="AM23" s="126" t="str">
        <f t="shared" si="42"/>
        <v/>
      </c>
      <c r="AN23" s="126" t="str">
        <f t="shared" si="42"/>
        <v/>
      </c>
      <c r="AO23" s="126" t="str">
        <f t="shared" si="42"/>
        <v/>
      </c>
      <c r="AP23" s="126" t="str">
        <f t="shared" si="42"/>
        <v/>
      </c>
      <c r="AQ23" s="126" t="str">
        <f t="shared" si="42"/>
        <v/>
      </c>
      <c r="AR23" s="126" t="str">
        <f t="shared" si="43"/>
        <v/>
      </c>
      <c r="AS23" s="126" t="str">
        <f t="shared" si="43"/>
        <v/>
      </c>
      <c r="AT23" s="126" t="str">
        <f t="shared" si="43"/>
        <v/>
      </c>
      <c r="AU23" s="126" t="str">
        <f t="shared" si="43"/>
        <v/>
      </c>
      <c r="AV23" s="126" t="str">
        <f t="shared" si="43"/>
        <v/>
      </c>
      <c r="AW23" s="126" t="str">
        <f t="shared" si="43"/>
        <v/>
      </c>
      <c r="AX23" s="126" t="str">
        <f t="shared" si="43"/>
        <v/>
      </c>
      <c r="AY23" s="126" t="str">
        <f t="shared" si="43"/>
        <v/>
      </c>
      <c r="AZ23" s="126" t="str">
        <f t="shared" si="43"/>
        <v/>
      </c>
      <c r="BA23" s="126" t="str">
        <f t="shared" si="43"/>
        <v/>
      </c>
      <c r="BB23" s="126" t="str">
        <f t="shared" si="44"/>
        <v/>
      </c>
      <c r="BC23" s="126" t="str">
        <f t="shared" si="44"/>
        <v/>
      </c>
      <c r="BD23" s="126" t="str">
        <f t="shared" si="44"/>
        <v/>
      </c>
      <c r="BE23" s="126" t="str">
        <f t="shared" si="44"/>
        <v/>
      </c>
      <c r="BF23" s="126" t="str">
        <f t="shared" si="44"/>
        <v/>
      </c>
      <c r="BG23" s="126" t="str">
        <f t="shared" si="44"/>
        <v/>
      </c>
      <c r="BH23" s="126" t="str">
        <f t="shared" si="44"/>
        <v/>
      </c>
      <c r="BI23" s="126" t="str">
        <f t="shared" si="44"/>
        <v/>
      </c>
      <c r="BJ23" s="126" t="str">
        <f t="shared" si="44"/>
        <v/>
      </c>
      <c r="BK23" s="126" t="str">
        <f t="shared" si="44"/>
        <v/>
      </c>
      <c r="BL23" s="126" t="str">
        <f t="shared" si="45"/>
        <v/>
      </c>
      <c r="BM23" s="126" t="str">
        <f t="shared" si="45"/>
        <v/>
      </c>
      <c r="BN23" s="126" t="str">
        <f t="shared" si="45"/>
        <v/>
      </c>
      <c r="BO23" s="126" t="str">
        <f t="shared" si="45"/>
        <v/>
      </c>
      <c r="BP23" s="126" t="str">
        <f t="shared" si="45"/>
        <v/>
      </c>
      <c r="BQ23" s="126" t="str">
        <f t="shared" si="45"/>
        <v/>
      </c>
      <c r="BR23" s="126" t="str">
        <f t="shared" si="45"/>
        <v/>
      </c>
      <c r="BS23" s="126" t="str">
        <f t="shared" si="45"/>
        <v/>
      </c>
      <c r="BT23" s="126" t="str">
        <f t="shared" si="45"/>
        <v/>
      </c>
      <c r="BU23" s="126" t="str">
        <f t="shared" si="45"/>
        <v/>
      </c>
      <c r="BV23" s="194"/>
      <c r="BW23" s="194"/>
      <c r="BX23" s="194"/>
      <c r="BZ23" s="116" t="s">
        <v>265</v>
      </c>
      <c r="CA23" s="116" t="s">
        <v>91</v>
      </c>
      <c r="CB23" s="113">
        <f t="shared" si="32"/>
        <v>17</v>
      </c>
      <c r="CC23" s="116" t="str">
        <f t="shared" ca="1" si="33"/>
        <v>KLEIN EMBLEMA</v>
      </c>
      <c r="CD23" s="117">
        <f t="shared" ca="1" si="34"/>
        <v>3944.1089943212633</v>
      </c>
      <c r="CE23" s="117">
        <f t="shared" ca="1" si="34"/>
        <v>5233.7661361503469</v>
      </c>
      <c r="CF23" s="117">
        <f t="shared" ca="1" si="34"/>
        <v>5673.5675897148403</v>
      </c>
      <c r="CG23" s="117">
        <f t="shared" ca="1" si="34"/>
        <v>0</v>
      </c>
      <c r="CH23" s="117">
        <f t="shared" ca="1" si="30"/>
        <v>3</v>
      </c>
      <c r="CI23" s="117">
        <f t="shared" ca="1" si="31"/>
        <v>14851.442720186449</v>
      </c>
      <c r="CJ23" s="127" cm="1">
        <f t="array" aca="1" ref="CJ23" ca="1">IFERROR(AVERAGE(IF(CD23:CG23&gt;1,CD23:CG23)),0)</f>
        <v>4950.4809067288161</v>
      </c>
      <c r="CK23" s="127">
        <f ca="1">CJ23+(COUNTIFS($CJ$5:$CJ23,CJ23)-1)*0.00001</f>
        <v>4950.4809067288161</v>
      </c>
      <c r="CL23" s="127">
        <f t="shared" ca="1" si="35"/>
        <v>4950.4809067288161</v>
      </c>
      <c r="CM23" s="140">
        <f t="shared" ca="1" si="36"/>
        <v>17</v>
      </c>
      <c r="CN23" s="120" t="str">
        <f t="shared" ca="1" si="37"/>
        <v>KLEIN EMBLEMA</v>
      </c>
      <c r="CO23" s="113"/>
      <c r="CP23" s="113" t="s">
        <v>84</v>
      </c>
      <c r="CQ23" s="112">
        <f ca="1">IF(CH67&lt;&gt;1,"sd",SQRT(CQ21/CQ8))</f>
        <v>315.11550923903025</v>
      </c>
      <c r="CR23" s="115"/>
    </row>
    <row r="24" spans="1:96" ht="12.75" customHeight="1" x14ac:dyDescent="0.25">
      <c r="A24" s="204">
        <v>1</v>
      </c>
      <c r="B24" s="2" t="s">
        <v>277</v>
      </c>
      <c r="K24" s="101">
        <f t="shared" si="38"/>
        <v>18</v>
      </c>
      <c r="L24" s="125" t="str">
        <f t="shared" ca="1" si="22"/>
        <v>SARANDÍ</v>
      </c>
      <c r="M24" s="126">
        <f t="shared" ca="1" si="23"/>
        <v>4944.6269082061217</v>
      </c>
      <c r="N24" s="126" t="str">
        <f t="shared" ca="1" si="40"/>
        <v>s</v>
      </c>
      <c r="O24" s="126" t="str">
        <f t="shared" ca="1" si="40"/>
        <v>s</v>
      </c>
      <c r="P24" s="126" t="str">
        <f t="shared" ca="1" si="40"/>
        <v>s</v>
      </c>
      <c r="Q24" s="126" t="str">
        <f t="shared" ca="1" si="40"/>
        <v>s</v>
      </c>
      <c r="R24" s="126" t="str">
        <f t="shared" ca="1" si="40"/>
        <v>s</v>
      </c>
      <c r="S24" s="126" t="str">
        <f t="shared" ca="1" si="40"/>
        <v>ns</v>
      </c>
      <c r="T24" s="126" t="str">
        <f t="shared" ca="1" si="40"/>
        <v>ns</v>
      </c>
      <c r="U24" s="126" t="str">
        <f t="shared" ca="1" si="40"/>
        <v>ns</v>
      </c>
      <c r="V24" s="126" t="str">
        <f t="shared" ca="1" si="40"/>
        <v>ns</v>
      </c>
      <c r="W24" s="126" t="str">
        <f t="shared" ca="1" si="40"/>
        <v>ns</v>
      </c>
      <c r="X24" s="126" t="str">
        <f t="shared" ca="1" si="41"/>
        <v>ns</v>
      </c>
      <c r="Y24" s="126" t="str">
        <f t="shared" ca="1" si="41"/>
        <v>ns</v>
      </c>
      <c r="Z24" s="126" t="str">
        <f t="shared" ca="1" si="41"/>
        <v>ns</v>
      </c>
      <c r="AA24" s="126" t="str">
        <f t="shared" ca="1" si="41"/>
        <v>ns</v>
      </c>
      <c r="AB24" s="126" t="str">
        <f t="shared" ca="1" si="41"/>
        <v>ns</v>
      </c>
      <c r="AC24" s="126" t="str">
        <f t="shared" ca="1" si="41"/>
        <v>ns</v>
      </c>
      <c r="AD24" s="126" t="str">
        <f t="shared" ca="1" si="41"/>
        <v>ns</v>
      </c>
      <c r="AE24" s="126" t="str">
        <f t="shared" ca="1" si="41"/>
        <v>ns</v>
      </c>
      <c r="AF24" s="126" t="str">
        <f t="shared" si="41"/>
        <v/>
      </c>
      <c r="AG24" s="126" t="str">
        <f t="shared" si="41"/>
        <v/>
      </c>
      <c r="AH24" s="126" t="str">
        <f t="shared" si="42"/>
        <v/>
      </c>
      <c r="AI24" s="126" t="str">
        <f t="shared" si="42"/>
        <v/>
      </c>
      <c r="AJ24" s="126" t="str">
        <f t="shared" si="42"/>
        <v/>
      </c>
      <c r="AK24" s="126" t="str">
        <f t="shared" si="42"/>
        <v/>
      </c>
      <c r="AL24" s="126" t="str">
        <f t="shared" si="42"/>
        <v/>
      </c>
      <c r="AM24" s="126" t="str">
        <f t="shared" si="42"/>
        <v/>
      </c>
      <c r="AN24" s="126" t="str">
        <f t="shared" si="42"/>
        <v/>
      </c>
      <c r="AO24" s="126" t="str">
        <f t="shared" si="42"/>
        <v/>
      </c>
      <c r="AP24" s="126" t="str">
        <f t="shared" si="42"/>
        <v/>
      </c>
      <c r="AQ24" s="126" t="str">
        <f t="shared" si="42"/>
        <v/>
      </c>
      <c r="AR24" s="126" t="str">
        <f t="shared" si="43"/>
        <v/>
      </c>
      <c r="AS24" s="126" t="str">
        <f t="shared" si="43"/>
        <v/>
      </c>
      <c r="AT24" s="126" t="str">
        <f t="shared" si="43"/>
        <v/>
      </c>
      <c r="AU24" s="126" t="str">
        <f t="shared" si="43"/>
        <v/>
      </c>
      <c r="AV24" s="126" t="str">
        <f t="shared" si="43"/>
        <v/>
      </c>
      <c r="AW24" s="126" t="str">
        <f t="shared" si="43"/>
        <v/>
      </c>
      <c r="AX24" s="126" t="str">
        <f t="shared" si="43"/>
        <v/>
      </c>
      <c r="AY24" s="126" t="str">
        <f t="shared" si="43"/>
        <v/>
      </c>
      <c r="AZ24" s="126" t="str">
        <f t="shared" si="43"/>
        <v/>
      </c>
      <c r="BA24" s="126" t="str">
        <f t="shared" si="43"/>
        <v/>
      </c>
      <c r="BB24" s="126" t="str">
        <f t="shared" si="44"/>
        <v/>
      </c>
      <c r="BC24" s="126" t="str">
        <f t="shared" si="44"/>
        <v/>
      </c>
      <c r="BD24" s="126" t="str">
        <f t="shared" si="44"/>
        <v/>
      </c>
      <c r="BE24" s="126" t="str">
        <f t="shared" si="44"/>
        <v/>
      </c>
      <c r="BF24" s="126" t="str">
        <f t="shared" si="44"/>
        <v/>
      </c>
      <c r="BG24" s="126" t="str">
        <f t="shared" si="44"/>
        <v/>
      </c>
      <c r="BH24" s="126" t="str">
        <f t="shared" si="44"/>
        <v/>
      </c>
      <c r="BI24" s="126" t="str">
        <f t="shared" si="44"/>
        <v/>
      </c>
      <c r="BJ24" s="126" t="str">
        <f t="shared" si="44"/>
        <v/>
      </c>
      <c r="BK24" s="126" t="str">
        <f t="shared" si="44"/>
        <v/>
      </c>
      <c r="BL24" s="126" t="str">
        <f t="shared" si="45"/>
        <v/>
      </c>
      <c r="BM24" s="126" t="str">
        <f t="shared" si="45"/>
        <v/>
      </c>
      <c r="BN24" s="126" t="str">
        <f t="shared" si="45"/>
        <v/>
      </c>
      <c r="BO24" s="126" t="str">
        <f t="shared" si="45"/>
        <v/>
      </c>
      <c r="BP24" s="126" t="str">
        <f t="shared" si="45"/>
        <v/>
      </c>
      <c r="BQ24" s="126" t="str">
        <f t="shared" si="45"/>
        <v/>
      </c>
      <c r="BR24" s="126" t="str">
        <f t="shared" si="45"/>
        <v/>
      </c>
      <c r="BS24" s="126" t="str">
        <f t="shared" si="45"/>
        <v/>
      </c>
      <c r="BT24" s="126" t="str">
        <f t="shared" si="45"/>
        <v/>
      </c>
      <c r="BU24" s="126" t="str">
        <f t="shared" si="45"/>
        <v/>
      </c>
      <c r="BV24" s="194"/>
      <c r="BW24" s="194"/>
      <c r="BX24" s="194"/>
      <c r="BZ24" s="116" t="s">
        <v>265</v>
      </c>
      <c r="CA24" s="116" t="s">
        <v>91</v>
      </c>
      <c r="CB24" s="113">
        <f t="shared" si="32"/>
        <v>18</v>
      </c>
      <c r="CC24" s="116" t="str">
        <f t="shared" ca="1" si="33"/>
        <v>KLEIN EXTREMO</v>
      </c>
      <c r="CD24" s="117">
        <f t="shared" ca="1" si="34"/>
        <v>5010.8102404617248</v>
      </c>
      <c r="CE24" s="117">
        <f t="shared" ca="1" si="34"/>
        <v>5540.411397892668</v>
      </c>
      <c r="CF24" s="117">
        <f t="shared" ca="1" si="34"/>
        <v>5928.9743204067863</v>
      </c>
      <c r="CG24" s="117">
        <f t="shared" ca="1" si="34"/>
        <v>0</v>
      </c>
      <c r="CH24" s="117">
        <f t="shared" ca="1" si="30"/>
        <v>3</v>
      </c>
      <c r="CI24" s="117">
        <f t="shared" ca="1" si="31"/>
        <v>16480.195958761178</v>
      </c>
      <c r="CJ24" s="127" cm="1">
        <f t="array" aca="1" ref="CJ24" ca="1">IFERROR(AVERAGE(IF(CD24:CG24&gt;1,CD24:CG24)),0)</f>
        <v>5493.398652920393</v>
      </c>
      <c r="CK24" s="127">
        <f ca="1">CJ24+(COUNTIFS($CJ$5:$CJ24,CJ24)-1)*0.00001</f>
        <v>5493.398652920393</v>
      </c>
      <c r="CL24" s="127">
        <f t="shared" ca="1" si="35"/>
        <v>4944.6269082061217</v>
      </c>
      <c r="CM24" s="140">
        <f t="shared" ca="1" si="36"/>
        <v>29</v>
      </c>
      <c r="CN24" s="120" t="str">
        <f t="shared" ca="1" si="37"/>
        <v>SARANDÍ</v>
      </c>
      <c r="CO24" s="113"/>
      <c r="CP24" s="113" t="s">
        <v>85</v>
      </c>
      <c r="CQ24" s="112">
        <f ca="1">IF(CH67&lt;&gt;1,"sd",CQ23*SQRT(2))</f>
        <v>445.64062687994095</v>
      </c>
      <c r="CR24" s="115"/>
    </row>
    <row r="25" spans="1:96" ht="12.75" customHeight="1" x14ac:dyDescent="0.25">
      <c r="A25" s="204">
        <v>1</v>
      </c>
      <c r="B25" s="103">
        <f ca="1">'ANVA-MDS Sin Fung.'!CQ25</f>
        <v>890.26949548678556</v>
      </c>
      <c r="K25" s="101">
        <f t="shared" si="38"/>
        <v>19</v>
      </c>
      <c r="L25" s="125" t="str">
        <f t="shared" ca="1" si="22"/>
        <v>IS CARPINTERO</v>
      </c>
      <c r="M25" s="126">
        <f t="shared" ca="1" si="23"/>
        <v>4906.4442969597367</v>
      </c>
      <c r="N25" s="126" t="str">
        <f t="shared" ca="1" si="40"/>
        <v>s</v>
      </c>
      <c r="O25" s="126" t="str">
        <f t="shared" ca="1" si="40"/>
        <v>s</v>
      </c>
      <c r="P25" s="126" t="str">
        <f t="shared" ca="1" si="40"/>
        <v>s</v>
      </c>
      <c r="Q25" s="126" t="str">
        <f t="shared" ca="1" si="40"/>
        <v>s</v>
      </c>
      <c r="R25" s="126" t="str">
        <f t="shared" ca="1" si="40"/>
        <v>s</v>
      </c>
      <c r="S25" s="126" t="str">
        <f t="shared" ca="1" si="40"/>
        <v>ns</v>
      </c>
      <c r="T25" s="126" t="str">
        <f t="shared" ca="1" si="40"/>
        <v>ns</v>
      </c>
      <c r="U25" s="126" t="str">
        <f t="shared" ca="1" si="40"/>
        <v>ns</v>
      </c>
      <c r="V25" s="126" t="str">
        <f t="shared" ca="1" si="40"/>
        <v>ns</v>
      </c>
      <c r="W25" s="126" t="str">
        <f t="shared" ca="1" si="40"/>
        <v>ns</v>
      </c>
      <c r="X25" s="126" t="str">
        <f t="shared" ca="1" si="41"/>
        <v>ns</v>
      </c>
      <c r="Y25" s="126" t="str">
        <f t="shared" ca="1" si="41"/>
        <v>ns</v>
      </c>
      <c r="Z25" s="126" t="str">
        <f t="shared" ca="1" si="41"/>
        <v>ns</v>
      </c>
      <c r="AA25" s="126" t="str">
        <f t="shared" ca="1" si="41"/>
        <v>ns</v>
      </c>
      <c r="AB25" s="126" t="str">
        <f t="shared" ca="1" si="41"/>
        <v>ns</v>
      </c>
      <c r="AC25" s="126" t="str">
        <f t="shared" ca="1" si="41"/>
        <v>ns</v>
      </c>
      <c r="AD25" s="126" t="str">
        <f t="shared" ca="1" si="41"/>
        <v>ns</v>
      </c>
      <c r="AE25" s="126" t="str">
        <f t="shared" ca="1" si="41"/>
        <v>ns</v>
      </c>
      <c r="AF25" s="126" t="str">
        <f t="shared" ca="1" si="41"/>
        <v>ns</v>
      </c>
      <c r="AG25" s="126" t="str">
        <f t="shared" si="41"/>
        <v/>
      </c>
      <c r="AH25" s="126" t="str">
        <f t="shared" si="42"/>
        <v/>
      </c>
      <c r="AI25" s="126" t="str">
        <f t="shared" si="42"/>
        <v/>
      </c>
      <c r="AJ25" s="126" t="str">
        <f t="shared" si="42"/>
        <v/>
      </c>
      <c r="AK25" s="126" t="str">
        <f t="shared" si="42"/>
        <v/>
      </c>
      <c r="AL25" s="126" t="str">
        <f t="shared" si="42"/>
        <v/>
      </c>
      <c r="AM25" s="126" t="str">
        <f t="shared" si="42"/>
        <v/>
      </c>
      <c r="AN25" s="126" t="str">
        <f t="shared" si="42"/>
        <v/>
      </c>
      <c r="AO25" s="126" t="str">
        <f t="shared" si="42"/>
        <v/>
      </c>
      <c r="AP25" s="126" t="str">
        <f t="shared" si="42"/>
        <v/>
      </c>
      <c r="AQ25" s="126" t="str">
        <f t="shared" si="42"/>
        <v/>
      </c>
      <c r="AR25" s="126" t="str">
        <f t="shared" si="43"/>
        <v/>
      </c>
      <c r="AS25" s="126" t="str">
        <f t="shared" si="43"/>
        <v/>
      </c>
      <c r="AT25" s="126" t="str">
        <f t="shared" si="43"/>
        <v/>
      </c>
      <c r="AU25" s="126" t="str">
        <f t="shared" si="43"/>
        <v/>
      </c>
      <c r="AV25" s="126" t="str">
        <f t="shared" si="43"/>
        <v/>
      </c>
      <c r="AW25" s="126" t="str">
        <f t="shared" si="43"/>
        <v/>
      </c>
      <c r="AX25" s="126" t="str">
        <f t="shared" si="43"/>
        <v/>
      </c>
      <c r="AY25" s="126" t="str">
        <f t="shared" si="43"/>
        <v/>
      </c>
      <c r="AZ25" s="126" t="str">
        <f t="shared" si="43"/>
        <v/>
      </c>
      <c r="BA25" s="126" t="str">
        <f t="shared" si="43"/>
        <v/>
      </c>
      <c r="BB25" s="126" t="str">
        <f t="shared" si="44"/>
        <v/>
      </c>
      <c r="BC25" s="126" t="str">
        <f t="shared" si="44"/>
        <v/>
      </c>
      <c r="BD25" s="126" t="str">
        <f t="shared" si="44"/>
        <v/>
      </c>
      <c r="BE25" s="126" t="str">
        <f t="shared" si="44"/>
        <v/>
      </c>
      <c r="BF25" s="126" t="str">
        <f t="shared" si="44"/>
        <v/>
      </c>
      <c r="BG25" s="126" t="str">
        <f t="shared" si="44"/>
        <v/>
      </c>
      <c r="BH25" s="126" t="str">
        <f t="shared" si="44"/>
        <v/>
      </c>
      <c r="BI25" s="126" t="str">
        <f t="shared" si="44"/>
        <v/>
      </c>
      <c r="BJ25" s="126" t="str">
        <f t="shared" si="44"/>
        <v/>
      </c>
      <c r="BK25" s="126" t="str">
        <f t="shared" si="44"/>
        <v/>
      </c>
      <c r="BL25" s="126" t="str">
        <f t="shared" si="45"/>
        <v/>
      </c>
      <c r="BM25" s="126" t="str">
        <f t="shared" si="45"/>
        <v/>
      </c>
      <c r="BN25" s="126" t="str">
        <f t="shared" si="45"/>
        <v/>
      </c>
      <c r="BO25" s="126" t="str">
        <f t="shared" si="45"/>
        <v/>
      </c>
      <c r="BP25" s="126" t="str">
        <f t="shared" si="45"/>
        <v/>
      </c>
      <c r="BQ25" s="126" t="str">
        <f t="shared" si="45"/>
        <v/>
      </c>
      <c r="BR25" s="126" t="str">
        <f t="shared" si="45"/>
        <v/>
      </c>
      <c r="BS25" s="126" t="str">
        <f t="shared" si="45"/>
        <v/>
      </c>
      <c r="BT25" s="126" t="str">
        <f t="shared" si="45"/>
        <v/>
      </c>
      <c r="BU25" s="126" t="str">
        <f t="shared" si="45"/>
        <v/>
      </c>
      <c r="BV25" s="194"/>
      <c r="BW25" s="194"/>
      <c r="BX25" s="194"/>
      <c r="BZ25" s="116" t="s">
        <v>265</v>
      </c>
      <c r="CA25" s="116" t="s">
        <v>91</v>
      </c>
      <c r="CB25" s="113">
        <f t="shared" si="32"/>
        <v>19</v>
      </c>
      <c r="CC25" s="116" t="str">
        <f t="shared" ca="1" si="33"/>
        <v>LAUREL</v>
      </c>
      <c r="CD25" s="117">
        <f t="shared" ca="1" si="34"/>
        <v>3817.5146105043727</v>
      </c>
      <c r="CE25" s="117">
        <f t="shared" ca="1" si="34"/>
        <v>4892.0545766684627</v>
      </c>
      <c r="CF25" s="117">
        <f t="shared" ca="1" si="34"/>
        <v>4725.5538565536399</v>
      </c>
      <c r="CG25" s="117">
        <f t="shared" ca="1" si="34"/>
        <v>0</v>
      </c>
      <c r="CH25" s="117">
        <f t="shared" ca="1" si="30"/>
        <v>3</v>
      </c>
      <c r="CI25" s="117">
        <f t="shared" ca="1" si="31"/>
        <v>13435.123043726475</v>
      </c>
      <c r="CJ25" s="127" cm="1">
        <f t="array" aca="1" ref="CJ25" ca="1">IFERROR(AVERAGE(IF(CD25:CG25&gt;1,CD25:CG25)),0)</f>
        <v>4478.3743479088253</v>
      </c>
      <c r="CK25" s="127">
        <f ca="1">CJ25+(COUNTIFS($CJ$5:$CJ25,CJ25)-1)*0.00001</f>
        <v>4478.3743479088253</v>
      </c>
      <c r="CL25" s="127">
        <f t="shared" ca="1" si="35"/>
        <v>4906.4442969597367</v>
      </c>
      <c r="CM25" s="140">
        <f t="shared" ca="1" si="36"/>
        <v>14</v>
      </c>
      <c r="CN25" s="120" t="str">
        <f t="shared" ca="1" si="37"/>
        <v>IS CARPINTERO</v>
      </c>
      <c r="CO25" s="113"/>
      <c r="CP25" s="113" t="s">
        <v>86</v>
      </c>
      <c r="CQ25" s="112">
        <f ca="1">IF(CH67&lt;&gt;1,"sd",TINV(0.05,CQ15)*CQ24)</f>
        <v>890.26949548678556</v>
      </c>
      <c r="CR25" s="115"/>
    </row>
    <row r="26" spans="1:96" ht="12.75" customHeight="1" x14ac:dyDescent="0.25">
      <c r="A26" s="204">
        <v>1</v>
      </c>
      <c r="B26" s="3" t="s">
        <v>121</v>
      </c>
      <c r="K26" s="101">
        <f t="shared" si="38"/>
        <v>20</v>
      </c>
      <c r="L26" s="125" t="str">
        <f t="shared" ca="1" si="22"/>
        <v>ACA 502</v>
      </c>
      <c r="M26" s="126">
        <f t="shared" ca="1" si="23"/>
        <v>4811.89122320153</v>
      </c>
      <c r="N26" s="126" t="str">
        <f t="shared" ca="1" si="40"/>
        <v>s</v>
      </c>
      <c r="O26" s="126" t="str">
        <f t="shared" ca="1" si="40"/>
        <v>s</v>
      </c>
      <c r="P26" s="126" t="str">
        <f t="shared" ca="1" si="40"/>
        <v>s</v>
      </c>
      <c r="Q26" s="126" t="str">
        <f t="shared" ca="1" si="40"/>
        <v>s</v>
      </c>
      <c r="R26" s="126" t="str">
        <f t="shared" ca="1" si="40"/>
        <v>s</v>
      </c>
      <c r="S26" s="126" t="str">
        <f t="shared" ca="1" si="40"/>
        <v>ns</v>
      </c>
      <c r="T26" s="126" t="str">
        <f t="shared" ca="1" si="40"/>
        <v>ns</v>
      </c>
      <c r="U26" s="126" t="str">
        <f t="shared" ca="1" si="40"/>
        <v>ns</v>
      </c>
      <c r="V26" s="126" t="str">
        <f t="shared" ca="1" si="40"/>
        <v>ns</v>
      </c>
      <c r="W26" s="126" t="str">
        <f t="shared" ca="1" si="40"/>
        <v>ns</v>
      </c>
      <c r="X26" s="126" t="str">
        <f t="shared" ca="1" si="41"/>
        <v>ns</v>
      </c>
      <c r="Y26" s="126" t="str">
        <f t="shared" ca="1" si="41"/>
        <v>ns</v>
      </c>
      <c r="Z26" s="126" t="str">
        <f t="shared" ca="1" si="41"/>
        <v>ns</v>
      </c>
      <c r="AA26" s="126" t="str">
        <f t="shared" ca="1" si="41"/>
        <v>ns</v>
      </c>
      <c r="AB26" s="126" t="str">
        <f t="shared" ca="1" si="41"/>
        <v>ns</v>
      </c>
      <c r="AC26" s="126" t="str">
        <f t="shared" ca="1" si="41"/>
        <v>ns</v>
      </c>
      <c r="AD26" s="126" t="str">
        <f t="shared" ca="1" si="41"/>
        <v>ns</v>
      </c>
      <c r="AE26" s="126" t="str">
        <f t="shared" ca="1" si="41"/>
        <v>ns</v>
      </c>
      <c r="AF26" s="126" t="str">
        <f t="shared" ca="1" si="41"/>
        <v>ns</v>
      </c>
      <c r="AG26" s="126" t="str">
        <f t="shared" ca="1" si="41"/>
        <v>ns</v>
      </c>
      <c r="AH26" s="126" t="str">
        <f t="shared" si="42"/>
        <v/>
      </c>
      <c r="AI26" s="126" t="str">
        <f t="shared" si="42"/>
        <v/>
      </c>
      <c r="AJ26" s="126" t="str">
        <f t="shared" si="42"/>
        <v/>
      </c>
      <c r="AK26" s="126" t="str">
        <f t="shared" si="42"/>
        <v/>
      </c>
      <c r="AL26" s="126" t="str">
        <f t="shared" si="42"/>
        <v/>
      </c>
      <c r="AM26" s="126" t="str">
        <f t="shared" si="42"/>
        <v/>
      </c>
      <c r="AN26" s="126" t="str">
        <f t="shared" si="42"/>
        <v/>
      </c>
      <c r="AO26" s="126" t="str">
        <f t="shared" si="42"/>
        <v/>
      </c>
      <c r="AP26" s="126" t="str">
        <f t="shared" si="42"/>
        <v/>
      </c>
      <c r="AQ26" s="126" t="str">
        <f t="shared" si="42"/>
        <v/>
      </c>
      <c r="AR26" s="126" t="str">
        <f t="shared" si="43"/>
        <v/>
      </c>
      <c r="AS26" s="126" t="str">
        <f t="shared" si="43"/>
        <v/>
      </c>
      <c r="AT26" s="126" t="str">
        <f t="shared" si="43"/>
        <v/>
      </c>
      <c r="AU26" s="126" t="str">
        <f t="shared" si="43"/>
        <v/>
      </c>
      <c r="AV26" s="126" t="str">
        <f t="shared" si="43"/>
        <v/>
      </c>
      <c r="AW26" s="126" t="str">
        <f t="shared" si="43"/>
        <v/>
      </c>
      <c r="AX26" s="126" t="str">
        <f t="shared" si="43"/>
        <v/>
      </c>
      <c r="AY26" s="126" t="str">
        <f t="shared" si="43"/>
        <v/>
      </c>
      <c r="AZ26" s="126" t="str">
        <f t="shared" si="43"/>
        <v/>
      </c>
      <c r="BA26" s="126" t="str">
        <f t="shared" si="43"/>
        <v/>
      </c>
      <c r="BB26" s="126" t="str">
        <f t="shared" si="44"/>
        <v/>
      </c>
      <c r="BC26" s="126" t="str">
        <f t="shared" si="44"/>
        <v/>
      </c>
      <c r="BD26" s="126" t="str">
        <f t="shared" si="44"/>
        <v/>
      </c>
      <c r="BE26" s="126" t="str">
        <f t="shared" si="44"/>
        <v/>
      </c>
      <c r="BF26" s="126" t="str">
        <f t="shared" si="44"/>
        <v/>
      </c>
      <c r="BG26" s="126" t="str">
        <f t="shared" si="44"/>
        <v/>
      </c>
      <c r="BH26" s="126" t="str">
        <f t="shared" si="44"/>
        <v/>
      </c>
      <c r="BI26" s="126" t="str">
        <f t="shared" si="44"/>
        <v/>
      </c>
      <c r="BJ26" s="126" t="str">
        <f t="shared" si="44"/>
        <v/>
      </c>
      <c r="BK26" s="126" t="str">
        <f t="shared" si="44"/>
        <v/>
      </c>
      <c r="BL26" s="126" t="str">
        <f t="shared" si="45"/>
        <v/>
      </c>
      <c r="BM26" s="126" t="str">
        <f t="shared" si="45"/>
        <v/>
      </c>
      <c r="BN26" s="126" t="str">
        <f t="shared" si="45"/>
        <v/>
      </c>
      <c r="BO26" s="126" t="str">
        <f t="shared" si="45"/>
        <v/>
      </c>
      <c r="BP26" s="126" t="str">
        <f t="shared" si="45"/>
        <v/>
      </c>
      <c r="BQ26" s="126" t="str">
        <f t="shared" si="45"/>
        <v/>
      </c>
      <c r="BR26" s="126" t="str">
        <f t="shared" si="45"/>
        <v/>
      </c>
      <c r="BS26" s="126" t="str">
        <f t="shared" si="45"/>
        <v/>
      </c>
      <c r="BT26" s="126" t="str">
        <f t="shared" si="45"/>
        <v/>
      </c>
      <c r="BU26" s="126" t="str">
        <f t="shared" si="45"/>
        <v/>
      </c>
      <c r="BV26" s="194"/>
      <c r="BW26" s="194"/>
      <c r="BX26" s="194"/>
      <c r="BZ26" s="116" t="s">
        <v>265</v>
      </c>
      <c r="CA26" s="116" t="s">
        <v>91</v>
      </c>
      <c r="CB26" s="113">
        <f t="shared" si="32"/>
        <v>20</v>
      </c>
      <c r="CC26" s="116" t="str">
        <f t="shared" ca="1" si="33"/>
        <v>LG AZULEJO</v>
      </c>
      <c r="CD26" s="117">
        <f t="shared" ca="1" si="34"/>
        <v>3933.5493097229137</v>
      </c>
      <c r="CE26" s="117">
        <f t="shared" ca="1" si="34"/>
        <v>4285.3910667351711</v>
      </c>
      <c r="CF26" s="117">
        <f t="shared" ca="1" si="34"/>
        <v>4509.4975869235195</v>
      </c>
      <c r="CG26" s="117">
        <f t="shared" ca="1" si="34"/>
        <v>0</v>
      </c>
      <c r="CH26" s="117">
        <f t="shared" ca="1" si="30"/>
        <v>3</v>
      </c>
      <c r="CI26" s="117">
        <f t="shared" ca="1" si="31"/>
        <v>12728.437963381606</v>
      </c>
      <c r="CJ26" s="127" cm="1">
        <f t="array" aca="1" ref="CJ26" ca="1">IFERROR(AVERAGE(IF(CD26:CG26&gt;1,CD26:CG26)),0)</f>
        <v>4242.8126544605357</v>
      </c>
      <c r="CK26" s="127">
        <f ca="1">CJ26+(COUNTIFS($CJ$5:$CJ26,CJ26)-1)*0.00001</f>
        <v>4242.8126544605357</v>
      </c>
      <c r="CL26" s="127">
        <f t="shared" ca="1" si="35"/>
        <v>4811.89122320153</v>
      </c>
      <c r="CM26" s="140">
        <f t="shared" ca="1" si="36"/>
        <v>5</v>
      </c>
      <c r="CN26" s="120" t="str">
        <f t="shared" ca="1" si="37"/>
        <v>ACA 502</v>
      </c>
      <c r="CO26" s="113"/>
      <c r="CP26" s="113" t="s">
        <v>89</v>
      </c>
      <c r="CQ26" s="112">
        <f ca="1">IF(CH67&lt;&gt;1,"sd",CQ17/CQ20)</f>
        <v>0.6790130303399966</v>
      </c>
      <c r="CR26" s="115"/>
    </row>
    <row r="27" spans="1:96" ht="12.75" customHeight="1" x14ac:dyDescent="0.25">
      <c r="A27" s="204">
        <v>1</v>
      </c>
      <c r="B27" s="3" t="s">
        <v>122</v>
      </c>
      <c r="K27" s="101">
        <f t="shared" si="38"/>
        <v>21</v>
      </c>
      <c r="L27" s="125" t="str">
        <f t="shared" ca="1" si="22"/>
        <v>ACA 363</v>
      </c>
      <c r="M27" s="126">
        <f t="shared" ca="1" si="23"/>
        <v>4810.388717383953</v>
      </c>
      <c r="N27" s="126" t="str">
        <f t="shared" ref="N27:W36" ca="1" si="46">IF(N$5&gt;$K27,"",IF($L27=0,"",IF($G$9&gt;$H$9,"ns",IF(ABS($M27-INDEX($CL$7:$CL$66,N$5,1))&gt;$B$25,"s","ns"))))</f>
        <v>s</v>
      </c>
      <c r="O27" s="126" t="str">
        <f t="shared" ca="1" si="46"/>
        <v>s</v>
      </c>
      <c r="P27" s="126" t="str">
        <f t="shared" ca="1" si="46"/>
        <v>s</v>
      </c>
      <c r="Q27" s="126" t="str">
        <f t="shared" ca="1" si="46"/>
        <v>s</v>
      </c>
      <c r="R27" s="126" t="str">
        <f t="shared" ca="1" si="46"/>
        <v>s</v>
      </c>
      <c r="S27" s="126" t="str">
        <f t="shared" ca="1" si="46"/>
        <v>ns</v>
      </c>
      <c r="T27" s="126" t="str">
        <f t="shared" ca="1" si="46"/>
        <v>ns</v>
      </c>
      <c r="U27" s="126" t="str">
        <f t="shared" ca="1" si="46"/>
        <v>ns</v>
      </c>
      <c r="V27" s="126" t="str">
        <f t="shared" ca="1" si="46"/>
        <v>ns</v>
      </c>
      <c r="W27" s="126" t="str">
        <f t="shared" ca="1" si="46"/>
        <v>ns</v>
      </c>
      <c r="X27" s="126" t="str">
        <f t="shared" ref="X27:AG36" ca="1" si="47">IF(X$5&gt;$K27,"",IF($L27=0,"",IF($G$9&gt;$H$9,"ns",IF(ABS($M27-INDEX($CL$7:$CL$66,X$5,1))&gt;$B$25,"s","ns"))))</f>
        <v>ns</v>
      </c>
      <c r="Y27" s="126" t="str">
        <f t="shared" ca="1" si="47"/>
        <v>ns</v>
      </c>
      <c r="Z27" s="126" t="str">
        <f t="shared" ca="1" si="47"/>
        <v>ns</v>
      </c>
      <c r="AA27" s="126" t="str">
        <f t="shared" ca="1" si="47"/>
        <v>ns</v>
      </c>
      <c r="AB27" s="126" t="str">
        <f t="shared" ca="1" si="47"/>
        <v>ns</v>
      </c>
      <c r="AC27" s="126" t="str">
        <f t="shared" ca="1" si="47"/>
        <v>ns</v>
      </c>
      <c r="AD27" s="126" t="str">
        <f t="shared" ca="1" si="47"/>
        <v>ns</v>
      </c>
      <c r="AE27" s="126" t="str">
        <f t="shared" ca="1" si="47"/>
        <v>ns</v>
      </c>
      <c r="AF27" s="126" t="str">
        <f t="shared" ca="1" si="47"/>
        <v>ns</v>
      </c>
      <c r="AG27" s="126" t="str">
        <f t="shared" ca="1" si="47"/>
        <v>ns</v>
      </c>
      <c r="AH27" s="126" t="str">
        <f t="shared" ref="AH27:AQ36" ca="1" si="48">IF(AH$5&gt;$K27,"",IF($L27=0,"",IF($G$9&gt;$H$9,"ns",IF(ABS($M27-INDEX($CL$7:$CL$66,AH$5,1))&gt;$B$25,"s","ns"))))</f>
        <v>ns</v>
      </c>
      <c r="AI27" s="126" t="str">
        <f t="shared" si="48"/>
        <v/>
      </c>
      <c r="AJ27" s="126" t="str">
        <f t="shared" si="48"/>
        <v/>
      </c>
      <c r="AK27" s="126" t="str">
        <f t="shared" si="48"/>
        <v/>
      </c>
      <c r="AL27" s="126" t="str">
        <f t="shared" si="48"/>
        <v/>
      </c>
      <c r="AM27" s="126" t="str">
        <f t="shared" si="48"/>
        <v/>
      </c>
      <c r="AN27" s="126" t="str">
        <f t="shared" si="48"/>
        <v/>
      </c>
      <c r="AO27" s="126" t="str">
        <f t="shared" si="48"/>
        <v/>
      </c>
      <c r="AP27" s="126" t="str">
        <f t="shared" si="48"/>
        <v/>
      </c>
      <c r="AQ27" s="126" t="str">
        <f t="shared" si="48"/>
        <v/>
      </c>
      <c r="AR27" s="126" t="str">
        <f t="shared" ref="AR27:BA36" si="49">IF(AR$5&gt;$K27,"",IF($L27=0,"",IF($G$9&gt;$H$9,"ns",IF(ABS($M27-INDEX($CL$7:$CL$66,AR$5,1))&gt;$B$25,"s","ns"))))</f>
        <v/>
      </c>
      <c r="AS27" s="126" t="str">
        <f t="shared" si="49"/>
        <v/>
      </c>
      <c r="AT27" s="126" t="str">
        <f t="shared" si="49"/>
        <v/>
      </c>
      <c r="AU27" s="126" t="str">
        <f t="shared" si="49"/>
        <v/>
      </c>
      <c r="AV27" s="126" t="str">
        <f t="shared" si="49"/>
        <v/>
      </c>
      <c r="AW27" s="126" t="str">
        <f t="shared" si="49"/>
        <v/>
      </c>
      <c r="AX27" s="126" t="str">
        <f t="shared" si="49"/>
        <v/>
      </c>
      <c r="AY27" s="126" t="str">
        <f t="shared" si="49"/>
        <v/>
      </c>
      <c r="AZ27" s="126" t="str">
        <f t="shared" si="49"/>
        <v/>
      </c>
      <c r="BA27" s="126" t="str">
        <f t="shared" si="49"/>
        <v/>
      </c>
      <c r="BB27" s="126" t="str">
        <f t="shared" ref="BB27:BK36" si="50">IF(BB$5&gt;$K27,"",IF($L27=0,"",IF($G$9&gt;$H$9,"ns",IF(ABS($M27-INDEX($CL$7:$CL$66,BB$5,1))&gt;$B$25,"s","ns"))))</f>
        <v/>
      </c>
      <c r="BC27" s="126" t="str">
        <f t="shared" si="50"/>
        <v/>
      </c>
      <c r="BD27" s="126" t="str">
        <f t="shared" si="50"/>
        <v/>
      </c>
      <c r="BE27" s="126" t="str">
        <f t="shared" si="50"/>
        <v/>
      </c>
      <c r="BF27" s="126" t="str">
        <f t="shared" si="50"/>
        <v/>
      </c>
      <c r="BG27" s="126" t="str">
        <f t="shared" si="50"/>
        <v/>
      </c>
      <c r="BH27" s="126" t="str">
        <f t="shared" si="50"/>
        <v/>
      </c>
      <c r="BI27" s="126" t="str">
        <f t="shared" si="50"/>
        <v/>
      </c>
      <c r="BJ27" s="126" t="str">
        <f t="shared" si="50"/>
        <v/>
      </c>
      <c r="BK27" s="126" t="str">
        <f t="shared" si="50"/>
        <v/>
      </c>
      <c r="BL27" s="126" t="str">
        <f t="shared" ref="BL27:BU36" si="51">IF(BL$5&gt;$K27,"",IF($L27=0,"",IF($G$9&gt;$H$9,"ns",IF(ABS($M27-INDEX($CL$7:$CL$66,BL$5,1))&gt;$B$25,"s","ns"))))</f>
        <v/>
      </c>
      <c r="BM27" s="126" t="str">
        <f t="shared" si="51"/>
        <v/>
      </c>
      <c r="BN27" s="126" t="str">
        <f t="shared" si="51"/>
        <v/>
      </c>
      <c r="BO27" s="126" t="str">
        <f t="shared" si="51"/>
        <v/>
      </c>
      <c r="BP27" s="126" t="str">
        <f t="shared" si="51"/>
        <v/>
      </c>
      <c r="BQ27" s="126" t="str">
        <f t="shared" si="51"/>
        <v/>
      </c>
      <c r="BR27" s="126" t="str">
        <f t="shared" si="51"/>
        <v/>
      </c>
      <c r="BS27" s="126" t="str">
        <f t="shared" si="51"/>
        <v/>
      </c>
      <c r="BT27" s="126" t="str">
        <f t="shared" si="51"/>
        <v/>
      </c>
      <c r="BU27" s="126" t="str">
        <f t="shared" si="51"/>
        <v/>
      </c>
      <c r="BV27" s="194"/>
      <c r="BW27" s="194"/>
      <c r="BX27" s="194"/>
      <c r="BZ27" s="116" t="s">
        <v>265</v>
      </c>
      <c r="CA27" s="116" t="s">
        <v>91</v>
      </c>
      <c r="CB27" s="113">
        <f t="shared" si="32"/>
        <v>21</v>
      </c>
      <c r="CC27" s="116" t="str">
        <f t="shared" ca="1" si="33"/>
        <v>LG BAYO</v>
      </c>
      <c r="CD27" s="117">
        <f t="shared" ca="1" si="34"/>
        <v>5391.3485467591718</v>
      </c>
      <c r="CE27" s="117">
        <f t="shared" ca="1" si="34"/>
        <v>5797.6761155507129</v>
      </c>
      <c r="CF27" s="117">
        <f t="shared" ca="1" si="34"/>
        <v>5412.4564670067512</v>
      </c>
      <c r="CG27" s="117">
        <f t="shared" ca="1" si="34"/>
        <v>0</v>
      </c>
      <c r="CH27" s="117">
        <f t="shared" ca="1" si="30"/>
        <v>3</v>
      </c>
      <c r="CI27" s="117">
        <f t="shared" ca="1" si="31"/>
        <v>16601.481129316635</v>
      </c>
      <c r="CJ27" s="127" cm="1">
        <f t="array" aca="1" ref="CJ27" ca="1">IFERROR(AVERAGE(IF(CD27:CG27&gt;1,CD27:CG27)),0)</f>
        <v>5533.8270431055453</v>
      </c>
      <c r="CK27" s="127">
        <f ca="1">CJ27+(COUNTIFS($CJ$5:$CJ27,CJ27)-1)*0.00001</f>
        <v>5533.8270431055453</v>
      </c>
      <c r="CL27" s="127">
        <f t="shared" ca="1" si="35"/>
        <v>4810.388717383953</v>
      </c>
      <c r="CM27" s="140">
        <f t="shared" ca="1" si="36"/>
        <v>3</v>
      </c>
      <c r="CN27" s="120" t="str">
        <f t="shared" ca="1" si="37"/>
        <v>ACA 363</v>
      </c>
      <c r="CO27" s="113"/>
      <c r="CP27" s="115"/>
      <c r="CQ27" s="115"/>
      <c r="CR27" s="115"/>
    </row>
    <row r="28" spans="1:96" ht="12.75" customHeight="1" x14ac:dyDescent="0.25">
      <c r="A28" s="204">
        <v>1</v>
      </c>
      <c r="K28" s="101">
        <f t="shared" si="38"/>
        <v>22</v>
      </c>
      <c r="L28" s="125" t="str">
        <f t="shared" ca="1" si="22"/>
        <v>765</v>
      </c>
      <c r="M28" s="126">
        <f t="shared" ca="1" si="23"/>
        <v>4798.008465694088</v>
      </c>
      <c r="N28" s="126" t="str">
        <f t="shared" ca="1" si="46"/>
        <v>s</v>
      </c>
      <c r="O28" s="126" t="str">
        <f t="shared" ca="1" si="46"/>
        <v>s</v>
      </c>
      <c r="P28" s="126" t="str">
        <f t="shared" ca="1" si="46"/>
        <v>s</v>
      </c>
      <c r="Q28" s="126" t="str">
        <f t="shared" ca="1" si="46"/>
        <v>s</v>
      </c>
      <c r="R28" s="126" t="str">
        <f t="shared" ca="1" si="46"/>
        <v>s</v>
      </c>
      <c r="S28" s="126" t="str">
        <f t="shared" ca="1" si="46"/>
        <v>ns</v>
      </c>
      <c r="T28" s="126" t="str">
        <f t="shared" ca="1" si="46"/>
        <v>ns</v>
      </c>
      <c r="U28" s="126" t="str">
        <f t="shared" ca="1" si="46"/>
        <v>ns</v>
      </c>
      <c r="V28" s="126" t="str">
        <f t="shared" ca="1" si="46"/>
        <v>ns</v>
      </c>
      <c r="W28" s="126" t="str">
        <f t="shared" ca="1" si="46"/>
        <v>ns</v>
      </c>
      <c r="X28" s="126" t="str">
        <f t="shared" ca="1" si="47"/>
        <v>ns</v>
      </c>
      <c r="Y28" s="126" t="str">
        <f t="shared" ca="1" si="47"/>
        <v>ns</v>
      </c>
      <c r="Z28" s="126" t="str">
        <f t="shared" ca="1" si="47"/>
        <v>ns</v>
      </c>
      <c r="AA28" s="126" t="str">
        <f t="shared" ca="1" si="47"/>
        <v>ns</v>
      </c>
      <c r="AB28" s="126" t="str">
        <f t="shared" ca="1" si="47"/>
        <v>ns</v>
      </c>
      <c r="AC28" s="126" t="str">
        <f t="shared" ca="1" si="47"/>
        <v>ns</v>
      </c>
      <c r="AD28" s="126" t="str">
        <f t="shared" ca="1" si="47"/>
        <v>ns</v>
      </c>
      <c r="AE28" s="126" t="str">
        <f t="shared" ca="1" si="47"/>
        <v>ns</v>
      </c>
      <c r="AF28" s="126" t="str">
        <f t="shared" ca="1" si="47"/>
        <v>ns</v>
      </c>
      <c r="AG28" s="126" t="str">
        <f t="shared" ca="1" si="47"/>
        <v>ns</v>
      </c>
      <c r="AH28" s="126" t="str">
        <f t="shared" ca="1" si="48"/>
        <v>ns</v>
      </c>
      <c r="AI28" s="126" t="str">
        <f t="shared" ca="1" si="48"/>
        <v>ns</v>
      </c>
      <c r="AJ28" s="126" t="str">
        <f t="shared" si="48"/>
        <v/>
      </c>
      <c r="AK28" s="126" t="str">
        <f t="shared" si="48"/>
        <v/>
      </c>
      <c r="AL28" s="126" t="str">
        <f t="shared" si="48"/>
        <v/>
      </c>
      <c r="AM28" s="126" t="str">
        <f t="shared" si="48"/>
        <v/>
      </c>
      <c r="AN28" s="126" t="str">
        <f t="shared" si="48"/>
        <v/>
      </c>
      <c r="AO28" s="126" t="str">
        <f t="shared" si="48"/>
        <v/>
      </c>
      <c r="AP28" s="126" t="str">
        <f t="shared" si="48"/>
        <v/>
      </c>
      <c r="AQ28" s="126" t="str">
        <f t="shared" si="48"/>
        <v/>
      </c>
      <c r="AR28" s="126" t="str">
        <f t="shared" si="49"/>
        <v/>
      </c>
      <c r="AS28" s="126" t="str">
        <f t="shared" si="49"/>
        <v/>
      </c>
      <c r="AT28" s="126" t="str">
        <f t="shared" si="49"/>
        <v/>
      </c>
      <c r="AU28" s="126" t="str">
        <f t="shared" si="49"/>
        <v/>
      </c>
      <c r="AV28" s="126" t="str">
        <f t="shared" si="49"/>
        <v/>
      </c>
      <c r="AW28" s="126" t="str">
        <f t="shared" si="49"/>
        <v/>
      </c>
      <c r="AX28" s="126" t="str">
        <f t="shared" si="49"/>
        <v/>
      </c>
      <c r="AY28" s="126" t="str">
        <f t="shared" si="49"/>
        <v/>
      </c>
      <c r="AZ28" s="126" t="str">
        <f t="shared" si="49"/>
        <v/>
      </c>
      <c r="BA28" s="126" t="str">
        <f t="shared" si="49"/>
        <v/>
      </c>
      <c r="BB28" s="126" t="str">
        <f t="shared" si="50"/>
        <v/>
      </c>
      <c r="BC28" s="126" t="str">
        <f t="shared" si="50"/>
        <v/>
      </c>
      <c r="BD28" s="126" t="str">
        <f t="shared" si="50"/>
        <v/>
      </c>
      <c r="BE28" s="126" t="str">
        <f t="shared" si="50"/>
        <v/>
      </c>
      <c r="BF28" s="126" t="str">
        <f t="shared" si="50"/>
        <v/>
      </c>
      <c r="BG28" s="126" t="str">
        <f t="shared" si="50"/>
        <v/>
      </c>
      <c r="BH28" s="126" t="str">
        <f t="shared" si="50"/>
        <v/>
      </c>
      <c r="BI28" s="126" t="str">
        <f t="shared" si="50"/>
        <v/>
      </c>
      <c r="BJ28" s="126" t="str">
        <f t="shared" si="50"/>
        <v/>
      </c>
      <c r="BK28" s="126" t="str">
        <f t="shared" si="50"/>
        <v/>
      </c>
      <c r="BL28" s="126" t="str">
        <f t="shared" si="51"/>
        <v/>
      </c>
      <c r="BM28" s="126" t="str">
        <f t="shared" si="51"/>
        <v/>
      </c>
      <c r="BN28" s="126" t="str">
        <f t="shared" si="51"/>
        <v/>
      </c>
      <c r="BO28" s="126" t="str">
        <f t="shared" si="51"/>
        <v/>
      </c>
      <c r="BP28" s="126" t="str">
        <f t="shared" si="51"/>
        <v/>
      </c>
      <c r="BQ28" s="126" t="str">
        <f t="shared" si="51"/>
        <v/>
      </c>
      <c r="BR28" s="126" t="str">
        <f t="shared" si="51"/>
        <v/>
      </c>
      <c r="BS28" s="126" t="str">
        <f t="shared" si="51"/>
        <v/>
      </c>
      <c r="BT28" s="126" t="str">
        <f t="shared" si="51"/>
        <v/>
      </c>
      <c r="BU28" s="126" t="str">
        <f t="shared" si="51"/>
        <v/>
      </c>
      <c r="BV28" s="194"/>
      <c r="BW28" s="194"/>
      <c r="BX28" s="194"/>
      <c r="BZ28" s="116" t="s">
        <v>265</v>
      </c>
      <c r="CA28" s="116" t="s">
        <v>91</v>
      </c>
      <c r="CB28" s="113">
        <f t="shared" si="32"/>
        <v>22</v>
      </c>
      <c r="CC28" s="116" t="str">
        <f t="shared" ca="1" si="33"/>
        <v>LG LOBUNO</v>
      </c>
      <c r="CD28" s="117">
        <f t="shared" ca="1" si="34"/>
        <v>4737.6862024299262</v>
      </c>
      <c r="CE28" s="117">
        <f t="shared" ca="1" si="34"/>
        <v>5918.0106101219908</v>
      </c>
      <c r="CF28" s="117">
        <f t="shared" ca="1" si="34"/>
        <v>6055.9783557579203</v>
      </c>
      <c r="CG28" s="117">
        <f t="shared" ca="1" si="34"/>
        <v>0</v>
      </c>
      <c r="CH28" s="117">
        <f t="shared" ca="1" si="30"/>
        <v>3</v>
      </c>
      <c r="CI28" s="117">
        <f t="shared" ca="1" si="31"/>
        <v>16711.675168309837</v>
      </c>
      <c r="CJ28" s="127" cm="1">
        <f t="array" aca="1" ref="CJ28" ca="1">IFERROR(AVERAGE(IF(CD28:CG28&gt;1,CD28:CG28)),0)</f>
        <v>5570.5583894366127</v>
      </c>
      <c r="CK28" s="127">
        <f ca="1">CJ28+(COUNTIFS($CJ$5:$CJ28,CJ28)-1)*0.00001</f>
        <v>5570.5583894366127</v>
      </c>
      <c r="CL28" s="127">
        <f t="shared" ca="1" si="35"/>
        <v>4798.008465694088</v>
      </c>
      <c r="CM28" s="140">
        <f t="shared" ca="1" si="36"/>
        <v>1</v>
      </c>
      <c r="CN28" s="120" t="str">
        <f t="shared" ca="1" si="37"/>
        <v>765</v>
      </c>
      <c r="CO28" s="113"/>
      <c r="CP28" s="115"/>
      <c r="CQ28" s="115"/>
      <c r="CR28" s="115"/>
    </row>
    <row r="29" spans="1:96" ht="12.75" customHeight="1" x14ac:dyDescent="0.25">
      <c r="A29" s="204">
        <v>1</v>
      </c>
      <c r="B29" s="4"/>
      <c r="K29" s="101">
        <f t="shared" si="38"/>
        <v>23</v>
      </c>
      <c r="L29" s="125" t="str">
        <f t="shared" ca="1" si="22"/>
        <v>SY 109</v>
      </c>
      <c r="M29" s="126">
        <f t="shared" ca="1" si="23"/>
        <v>4734.4907598952368</v>
      </c>
      <c r="N29" s="126" t="str">
        <f t="shared" ca="1" si="46"/>
        <v>s</v>
      </c>
      <c r="O29" s="126" t="str">
        <f t="shared" ca="1" si="46"/>
        <v>s</v>
      </c>
      <c r="P29" s="126" t="str">
        <f t="shared" ca="1" si="46"/>
        <v>s</v>
      </c>
      <c r="Q29" s="126" t="str">
        <f t="shared" ca="1" si="46"/>
        <v>s</v>
      </c>
      <c r="R29" s="126" t="str">
        <f t="shared" ca="1" si="46"/>
        <v>s</v>
      </c>
      <c r="S29" s="126" t="str">
        <f t="shared" ca="1" si="46"/>
        <v>s</v>
      </c>
      <c r="T29" s="126" t="str">
        <f t="shared" ca="1" si="46"/>
        <v>ns</v>
      </c>
      <c r="U29" s="126" t="str">
        <f t="shared" ca="1" si="46"/>
        <v>ns</v>
      </c>
      <c r="V29" s="126" t="str">
        <f t="shared" ca="1" si="46"/>
        <v>ns</v>
      </c>
      <c r="W29" s="126" t="str">
        <f t="shared" ca="1" si="46"/>
        <v>ns</v>
      </c>
      <c r="X29" s="126" t="str">
        <f t="shared" ca="1" si="47"/>
        <v>ns</v>
      </c>
      <c r="Y29" s="126" t="str">
        <f t="shared" ca="1" si="47"/>
        <v>ns</v>
      </c>
      <c r="Z29" s="126" t="str">
        <f t="shared" ca="1" si="47"/>
        <v>ns</v>
      </c>
      <c r="AA29" s="126" t="str">
        <f t="shared" ca="1" si="47"/>
        <v>ns</v>
      </c>
      <c r="AB29" s="126" t="str">
        <f t="shared" ca="1" si="47"/>
        <v>ns</v>
      </c>
      <c r="AC29" s="126" t="str">
        <f t="shared" ca="1" si="47"/>
        <v>ns</v>
      </c>
      <c r="AD29" s="126" t="str">
        <f t="shared" ca="1" si="47"/>
        <v>ns</v>
      </c>
      <c r="AE29" s="126" t="str">
        <f t="shared" ca="1" si="47"/>
        <v>ns</v>
      </c>
      <c r="AF29" s="126" t="str">
        <f t="shared" ca="1" si="47"/>
        <v>ns</v>
      </c>
      <c r="AG29" s="126" t="str">
        <f t="shared" ca="1" si="47"/>
        <v>ns</v>
      </c>
      <c r="AH29" s="126" t="str">
        <f t="shared" ca="1" si="48"/>
        <v>ns</v>
      </c>
      <c r="AI29" s="126" t="str">
        <f t="shared" ca="1" si="48"/>
        <v>ns</v>
      </c>
      <c r="AJ29" s="126" t="str">
        <f t="shared" ca="1" si="48"/>
        <v>ns</v>
      </c>
      <c r="AK29" s="126" t="str">
        <f t="shared" si="48"/>
        <v/>
      </c>
      <c r="AL29" s="126" t="str">
        <f t="shared" si="48"/>
        <v/>
      </c>
      <c r="AM29" s="126" t="str">
        <f t="shared" si="48"/>
        <v/>
      </c>
      <c r="AN29" s="126" t="str">
        <f t="shared" si="48"/>
        <v/>
      </c>
      <c r="AO29" s="126" t="str">
        <f t="shared" si="48"/>
        <v/>
      </c>
      <c r="AP29" s="126" t="str">
        <f t="shared" si="48"/>
        <v/>
      </c>
      <c r="AQ29" s="126" t="str">
        <f t="shared" si="48"/>
        <v/>
      </c>
      <c r="AR29" s="126" t="str">
        <f t="shared" si="49"/>
        <v/>
      </c>
      <c r="AS29" s="126" t="str">
        <f t="shared" si="49"/>
        <v/>
      </c>
      <c r="AT29" s="126" t="str">
        <f t="shared" si="49"/>
        <v/>
      </c>
      <c r="AU29" s="126" t="str">
        <f t="shared" si="49"/>
        <v/>
      </c>
      <c r="AV29" s="126" t="str">
        <f t="shared" si="49"/>
        <v/>
      </c>
      <c r="AW29" s="126" t="str">
        <f t="shared" si="49"/>
        <v/>
      </c>
      <c r="AX29" s="126" t="str">
        <f t="shared" si="49"/>
        <v/>
      </c>
      <c r="AY29" s="126" t="str">
        <f t="shared" si="49"/>
        <v/>
      </c>
      <c r="AZ29" s="126" t="str">
        <f t="shared" si="49"/>
        <v/>
      </c>
      <c r="BA29" s="126" t="str">
        <f t="shared" si="49"/>
        <v/>
      </c>
      <c r="BB29" s="126" t="str">
        <f t="shared" si="50"/>
        <v/>
      </c>
      <c r="BC29" s="126" t="str">
        <f t="shared" si="50"/>
        <v/>
      </c>
      <c r="BD29" s="126" t="str">
        <f t="shared" si="50"/>
        <v/>
      </c>
      <c r="BE29" s="126" t="str">
        <f t="shared" si="50"/>
        <v/>
      </c>
      <c r="BF29" s="126" t="str">
        <f t="shared" si="50"/>
        <v/>
      </c>
      <c r="BG29" s="126" t="str">
        <f t="shared" si="50"/>
        <v/>
      </c>
      <c r="BH29" s="126" t="str">
        <f t="shared" si="50"/>
        <v/>
      </c>
      <c r="BI29" s="126" t="str">
        <f t="shared" si="50"/>
        <v/>
      </c>
      <c r="BJ29" s="126" t="str">
        <f t="shared" si="50"/>
        <v/>
      </c>
      <c r="BK29" s="126" t="str">
        <f t="shared" si="50"/>
        <v/>
      </c>
      <c r="BL29" s="126" t="str">
        <f t="shared" si="51"/>
        <v/>
      </c>
      <c r="BM29" s="126" t="str">
        <f t="shared" si="51"/>
        <v/>
      </c>
      <c r="BN29" s="126" t="str">
        <f t="shared" si="51"/>
        <v/>
      </c>
      <c r="BO29" s="126" t="str">
        <f t="shared" si="51"/>
        <v/>
      </c>
      <c r="BP29" s="126" t="str">
        <f t="shared" si="51"/>
        <v/>
      </c>
      <c r="BQ29" s="126" t="str">
        <f t="shared" si="51"/>
        <v/>
      </c>
      <c r="BR29" s="126" t="str">
        <f t="shared" si="51"/>
        <v/>
      </c>
      <c r="BS29" s="126" t="str">
        <f t="shared" si="51"/>
        <v/>
      </c>
      <c r="BT29" s="126" t="str">
        <f t="shared" si="51"/>
        <v/>
      </c>
      <c r="BU29" s="126" t="str">
        <f t="shared" si="51"/>
        <v/>
      </c>
      <c r="BV29" s="194"/>
      <c r="BW29" s="194"/>
      <c r="BX29" s="194"/>
      <c r="BZ29" s="116" t="s">
        <v>265</v>
      </c>
      <c r="CA29" s="116" t="s">
        <v>91</v>
      </c>
      <c r="CB29" s="113">
        <f t="shared" si="32"/>
        <v>23</v>
      </c>
      <c r="CC29" s="116" t="str">
        <f t="shared" ca="1" si="33"/>
        <v>LIMAY</v>
      </c>
      <c r="CD29" s="117">
        <f t="shared" ca="1" si="34"/>
        <v>5737.525711921593</v>
      </c>
      <c r="CE29" s="117">
        <f t="shared" ca="1" si="34"/>
        <v>5790.2832708465694</v>
      </c>
      <c r="CF29" s="117">
        <f t="shared" ca="1" si="34"/>
        <v>5445.0203436999118</v>
      </c>
      <c r="CG29" s="117">
        <f t="shared" ca="1" si="34"/>
        <v>0</v>
      </c>
      <c r="CH29" s="117">
        <f t="shared" ca="1" si="30"/>
        <v>3</v>
      </c>
      <c r="CI29" s="117">
        <f t="shared" ca="1" si="31"/>
        <v>16972.829326468072</v>
      </c>
      <c r="CJ29" s="127" cm="1">
        <f t="array" aca="1" ref="CJ29" ca="1">IFERROR(AVERAGE(IF(CD29:CG29&gt;1,CD29:CG29)),0)</f>
        <v>5657.6097754893572</v>
      </c>
      <c r="CK29" s="127">
        <f ca="1">CJ29+(COUNTIFS($CJ$5:$CJ29,CJ29)-1)*0.00001</f>
        <v>5657.6097754893572</v>
      </c>
      <c r="CL29" s="127">
        <f t="shared" ca="1" si="35"/>
        <v>4734.4907598952368</v>
      </c>
      <c r="CM29" s="140">
        <f t="shared" ca="1" si="36"/>
        <v>30</v>
      </c>
      <c r="CN29" s="120" t="str">
        <f t="shared" ca="1" si="37"/>
        <v>SY 109</v>
      </c>
      <c r="CO29" s="113"/>
      <c r="CP29" s="115"/>
      <c r="CQ29" s="115"/>
      <c r="CR29" s="115"/>
    </row>
    <row r="30" spans="1:96" ht="12.75" customHeight="1" x14ac:dyDescent="0.25">
      <c r="A30" s="204">
        <v>1</v>
      </c>
      <c r="B30" s="2" t="s">
        <v>123</v>
      </c>
      <c r="K30" s="101">
        <f t="shared" si="38"/>
        <v>24</v>
      </c>
      <c r="L30" s="125" t="str">
        <f t="shared" ca="1" si="22"/>
        <v>ACA 364</v>
      </c>
      <c r="M30" s="126">
        <f t="shared" ca="1" si="23"/>
        <v>4696.2191179170813</v>
      </c>
      <c r="N30" s="126" t="str">
        <f t="shared" ca="1" si="46"/>
        <v>s</v>
      </c>
      <c r="O30" s="126" t="str">
        <f t="shared" ca="1" si="46"/>
        <v>s</v>
      </c>
      <c r="P30" s="126" t="str">
        <f t="shared" ca="1" si="46"/>
        <v>s</v>
      </c>
      <c r="Q30" s="126" t="str">
        <f t="shared" ca="1" si="46"/>
        <v>s</v>
      </c>
      <c r="R30" s="126" t="str">
        <f t="shared" ca="1" si="46"/>
        <v>s</v>
      </c>
      <c r="S30" s="126" t="str">
        <f t="shared" ca="1" si="46"/>
        <v>s</v>
      </c>
      <c r="T30" s="126" t="str">
        <f t="shared" ca="1" si="46"/>
        <v>s</v>
      </c>
      <c r="U30" s="126" t="str">
        <f t="shared" ca="1" si="46"/>
        <v>ns</v>
      </c>
      <c r="V30" s="126" t="str">
        <f t="shared" ca="1" si="46"/>
        <v>ns</v>
      </c>
      <c r="W30" s="126" t="str">
        <f t="shared" ca="1" si="46"/>
        <v>ns</v>
      </c>
      <c r="X30" s="126" t="str">
        <f t="shared" ca="1" si="47"/>
        <v>ns</v>
      </c>
      <c r="Y30" s="126" t="str">
        <f t="shared" ca="1" si="47"/>
        <v>ns</v>
      </c>
      <c r="Z30" s="126" t="str">
        <f t="shared" ca="1" si="47"/>
        <v>ns</v>
      </c>
      <c r="AA30" s="126" t="str">
        <f t="shared" ca="1" si="47"/>
        <v>ns</v>
      </c>
      <c r="AB30" s="126" t="str">
        <f t="shared" ca="1" si="47"/>
        <v>ns</v>
      </c>
      <c r="AC30" s="126" t="str">
        <f t="shared" ca="1" si="47"/>
        <v>ns</v>
      </c>
      <c r="AD30" s="126" t="str">
        <f t="shared" ca="1" si="47"/>
        <v>ns</v>
      </c>
      <c r="AE30" s="126" t="str">
        <f t="shared" ca="1" si="47"/>
        <v>ns</v>
      </c>
      <c r="AF30" s="126" t="str">
        <f t="shared" ca="1" si="47"/>
        <v>ns</v>
      </c>
      <c r="AG30" s="126" t="str">
        <f t="shared" ca="1" si="47"/>
        <v>ns</v>
      </c>
      <c r="AH30" s="126" t="str">
        <f t="shared" ca="1" si="48"/>
        <v>ns</v>
      </c>
      <c r="AI30" s="126" t="str">
        <f t="shared" ca="1" si="48"/>
        <v>ns</v>
      </c>
      <c r="AJ30" s="126" t="str">
        <f t="shared" ca="1" si="48"/>
        <v>ns</v>
      </c>
      <c r="AK30" s="126" t="str">
        <f t="shared" ca="1" si="48"/>
        <v>ns</v>
      </c>
      <c r="AL30" s="126" t="str">
        <f t="shared" si="48"/>
        <v/>
      </c>
      <c r="AM30" s="126" t="str">
        <f t="shared" si="48"/>
        <v/>
      </c>
      <c r="AN30" s="126" t="str">
        <f t="shared" si="48"/>
        <v/>
      </c>
      <c r="AO30" s="126" t="str">
        <f t="shared" si="48"/>
        <v/>
      </c>
      <c r="AP30" s="126" t="str">
        <f t="shared" si="48"/>
        <v/>
      </c>
      <c r="AQ30" s="126" t="str">
        <f t="shared" si="48"/>
        <v/>
      </c>
      <c r="AR30" s="126" t="str">
        <f t="shared" si="49"/>
        <v/>
      </c>
      <c r="AS30" s="126" t="str">
        <f t="shared" si="49"/>
        <v/>
      </c>
      <c r="AT30" s="126" t="str">
        <f t="shared" si="49"/>
        <v/>
      </c>
      <c r="AU30" s="126" t="str">
        <f t="shared" si="49"/>
        <v/>
      </c>
      <c r="AV30" s="126" t="str">
        <f t="shared" si="49"/>
        <v/>
      </c>
      <c r="AW30" s="126" t="str">
        <f t="shared" si="49"/>
        <v/>
      </c>
      <c r="AX30" s="126" t="str">
        <f t="shared" si="49"/>
        <v/>
      </c>
      <c r="AY30" s="126" t="str">
        <f t="shared" si="49"/>
        <v/>
      </c>
      <c r="AZ30" s="126" t="str">
        <f t="shared" si="49"/>
        <v/>
      </c>
      <c r="BA30" s="126" t="str">
        <f t="shared" si="49"/>
        <v/>
      </c>
      <c r="BB30" s="126" t="str">
        <f t="shared" si="50"/>
        <v/>
      </c>
      <c r="BC30" s="126" t="str">
        <f t="shared" si="50"/>
        <v/>
      </c>
      <c r="BD30" s="126" t="str">
        <f t="shared" si="50"/>
        <v/>
      </c>
      <c r="BE30" s="126" t="str">
        <f t="shared" si="50"/>
        <v/>
      </c>
      <c r="BF30" s="126" t="str">
        <f t="shared" si="50"/>
        <v/>
      </c>
      <c r="BG30" s="126" t="str">
        <f t="shared" si="50"/>
        <v/>
      </c>
      <c r="BH30" s="126" t="str">
        <f t="shared" si="50"/>
        <v/>
      </c>
      <c r="BI30" s="126" t="str">
        <f t="shared" si="50"/>
        <v/>
      </c>
      <c r="BJ30" s="126" t="str">
        <f t="shared" si="50"/>
        <v/>
      </c>
      <c r="BK30" s="126" t="str">
        <f t="shared" si="50"/>
        <v/>
      </c>
      <c r="BL30" s="126" t="str">
        <f t="shared" si="51"/>
        <v/>
      </c>
      <c r="BM30" s="126" t="str">
        <f t="shared" si="51"/>
        <v/>
      </c>
      <c r="BN30" s="126" t="str">
        <f t="shared" si="51"/>
        <v/>
      </c>
      <c r="BO30" s="126" t="str">
        <f t="shared" si="51"/>
        <v/>
      </c>
      <c r="BP30" s="126" t="str">
        <f t="shared" si="51"/>
        <v/>
      </c>
      <c r="BQ30" s="126" t="str">
        <f t="shared" si="51"/>
        <v/>
      </c>
      <c r="BR30" s="126" t="str">
        <f t="shared" si="51"/>
        <v/>
      </c>
      <c r="BS30" s="126" t="str">
        <f t="shared" si="51"/>
        <v/>
      </c>
      <c r="BT30" s="126" t="str">
        <f t="shared" si="51"/>
        <v/>
      </c>
      <c r="BU30" s="126" t="str">
        <f t="shared" si="51"/>
        <v/>
      </c>
      <c r="BV30" s="194"/>
      <c r="BW30" s="194"/>
      <c r="BX30" s="194"/>
      <c r="BZ30" s="116" t="s">
        <v>265</v>
      </c>
      <c r="CA30" s="116" t="s">
        <v>91</v>
      </c>
      <c r="CB30" s="113">
        <f t="shared" si="32"/>
        <v>24</v>
      </c>
      <c r="CC30" s="116" t="str">
        <f t="shared" ca="1" si="33"/>
        <v>MS INTA BONAERENSE 122</v>
      </c>
      <c r="CD30" s="117">
        <f t="shared" ca="1" si="34"/>
        <v>3286.446811449598</v>
      </c>
      <c r="CE30" s="117">
        <f t="shared" ca="1" si="34"/>
        <v>3867.0768098857475</v>
      </c>
      <c r="CF30" s="117">
        <f t="shared" ca="1" si="34"/>
        <v>3822.0929262572122</v>
      </c>
      <c r="CG30" s="117">
        <f t="shared" ca="1" si="34"/>
        <v>0</v>
      </c>
      <c r="CH30" s="117">
        <f t="shared" ca="1" si="30"/>
        <v>3</v>
      </c>
      <c r="CI30" s="117">
        <f t="shared" ca="1" si="31"/>
        <v>10975.616547592557</v>
      </c>
      <c r="CJ30" s="127" cm="1">
        <f t="array" aca="1" ref="CJ30" ca="1">IFERROR(AVERAGE(IF(CD30:CG30&gt;1,CD30:CG30)),0)</f>
        <v>3658.5388491975191</v>
      </c>
      <c r="CK30" s="127">
        <f ca="1">CJ30+(COUNTIFS($CJ$5:$CJ30,CJ30)-1)*0.00001</f>
        <v>3658.5388491975191</v>
      </c>
      <c r="CL30" s="127">
        <f t="shared" ca="1" si="35"/>
        <v>4696.2191179170813</v>
      </c>
      <c r="CM30" s="140">
        <f t="shared" ca="1" si="36"/>
        <v>4</v>
      </c>
      <c r="CN30" s="120" t="str">
        <f t="shared" ca="1" si="37"/>
        <v>ACA 364</v>
      </c>
      <c r="CO30" s="113"/>
      <c r="CP30" s="115"/>
      <c r="CQ30" s="115"/>
      <c r="CR30" s="115"/>
    </row>
    <row r="31" spans="1:96" ht="12.75" customHeight="1" x14ac:dyDescent="0.25">
      <c r="A31" s="204">
        <v>1</v>
      </c>
      <c r="B31" s="103">
        <f ca="1">'ANVA-MDS Sin Fung.'!CQ11</f>
        <v>5027.5551302962913</v>
      </c>
      <c r="K31" s="101">
        <f t="shared" si="38"/>
        <v>25</v>
      </c>
      <c r="L31" s="125" t="str">
        <f t="shared" ca="1" si="22"/>
        <v>LAUREL</v>
      </c>
      <c r="M31" s="126">
        <f t="shared" ca="1" si="23"/>
        <v>4478.3743479088253</v>
      </c>
      <c r="N31" s="126" t="str">
        <f t="shared" ca="1" si="46"/>
        <v>s</v>
      </c>
      <c r="O31" s="126" t="str">
        <f t="shared" ca="1" si="46"/>
        <v>s</v>
      </c>
      <c r="P31" s="126" t="str">
        <f t="shared" ca="1" si="46"/>
        <v>s</v>
      </c>
      <c r="Q31" s="126" t="str">
        <f t="shared" ca="1" si="46"/>
        <v>s</v>
      </c>
      <c r="R31" s="126" t="str">
        <f t="shared" ca="1" si="46"/>
        <v>s</v>
      </c>
      <c r="S31" s="126" t="str">
        <f t="shared" ca="1" si="46"/>
        <v>s</v>
      </c>
      <c r="T31" s="126" t="str">
        <f t="shared" ca="1" si="46"/>
        <v>s</v>
      </c>
      <c r="U31" s="126" t="str">
        <f t="shared" ca="1" si="46"/>
        <v>s</v>
      </c>
      <c r="V31" s="126" t="str">
        <f t="shared" ca="1" si="46"/>
        <v>s</v>
      </c>
      <c r="W31" s="126" t="str">
        <f t="shared" ca="1" si="46"/>
        <v>s</v>
      </c>
      <c r="X31" s="126" t="str">
        <f t="shared" ca="1" si="47"/>
        <v>s</v>
      </c>
      <c r="Y31" s="126" t="str">
        <f t="shared" ca="1" si="47"/>
        <v>s</v>
      </c>
      <c r="Z31" s="126" t="str">
        <f t="shared" ca="1" si="47"/>
        <v>ns</v>
      </c>
      <c r="AA31" s="126" t="str">
        <f t="shared" ca="1" si="47"/>
        <v>ns</v>
      </c>
      <c r="AB31" s="126" t="str">
        <f t="shared" ca="1" si="47"/>
        <v>ns</v>
      </c>
      <c r="AC31" s="126" t="str">
        <f t="shared" ca="1" si="47"/>
        <v>ns</v>
      </c>
      <c r="AD31" s="126" t="str">
        <f t="shared" ca="1" si="47"/>
        <v>ns</v>
      </c>
      <c r="AE31" s="126" t="str">
        <f t="shared" ca="1" si="47"/>
        <v>ns</v>
      </c>
      <c r="AF31" s="126" t="str">
        <f t="shared" ca="1" si="47"/>
        <v>ns</v>
      </c>
      <c r="AG31" s="126" t="str">
        <f t="shared" ca="1" si="47"/>
        <v>ns</v>
      </c>
      <c r="AH31" s="126" t="str">
        <f t="shared" ca="1" si="48"/>
        <v>ns</v>
      </c>
      <c r="AI31" s="126" t="str">
        <f t="shared" ca="1" si="48"/>
        <v>ns</v>
      </c>
      <c r="AJ31" s="126" t="str">
        <f t="shared" ca="1" si="48"/>
        <v>ns</v>
      </c>
      <c r="AK31" s="126" t="str">
        <f t="shared" ca="1" si="48"/>
        <v>ns</v>
      </c>
      <c r="AL31" s="126" t="str">
        <f t="shared" ca="1" si="48"/>
        <v>ns</v>
      </c>
      <c r="AM31" s="126" t="str">
        <f t="shared" si="48"/>
        <v/>
      </c>
      <c r="AN31" s="126" t="str">
        <f t="shared" si="48"/>
        <v/>
      </c>
      <c r="AO31" s="126" t="str">
        <f t="shared" si="48"/>
        <v/>
      </c>
      <c r="AP31" s="126" t="str">
        <f t="shared" si="48"/>
        <v/>
      </c>
      <c r="AQ31" s="126" t="str">
        <f t="shared" si="48"/>
        <v/>
      </c>
      <c r="AR31" s="126" t="str">
        <f t="shared" si="49"/>
        <v/>
      </c>
      <c r="AS31" s="126" t="str">
        <f t="shared" si="49"/>
        <v/>
      </c>
      <c r="AT31" s="126" t="str">
        <f t="shared" si="49"/>
        <v/>
      </c>
      <c r="AU31" s="126" t="str">
        <f t="shared" si="49"/>
        <v/>
      </c>
      <c r="AV31" s="126" t="str">
        <f t="shared" si="49"/>
        <v/>
      </c>
      <c r="AW31" s="126" t="str">
        <f t="shared" si="49"/>
        <v/>
      </c>
      <c r="AX31" s="126" t="str">
        <f t="shared" si="49"/>
        <v/>
      </c>
      <c r="AY31" s="126" t="str">
        <f t="shared" si="49"/>
        <v/>
      </c>
      <c r="AZ31" s="126" t="str">
        <f t="shared" si="49"/>
        <v/>
      </c>
      <c r="BA31" s="126" t="str">
        <f t="shared" si="49"/>
        <v/>
      </c>
      <c r="BB31" s="126" t="str">
        <f t="shared" si="50"/>
        <v/>
      </c>
      <c r="BC31" s="126" t="str">
        <f t="shared" si="50"/>
        <v/>
      </c>
      <c r="BD31" s="126" t="str">
        <f t="shared" si="50"/>
        <v/>
      </c>
      <c r="BE31" s="126" t="str">
        <f t="shared" si="50"/>
        <v/>
      </c>
      <c r="BF31" s="126" t="str">
        <f t="shared" si="50"/>
        <v/>
      </c>
      <c r="BG31" s="126" t="str">
        <f t="shared" si="50"/>
        <v/>
      </c>
      <c r="BH31" s="126" t="str">
        <f t="shared" si="50"/>
        <v/>
      </c>
      <c r="BI31" s="126" t="str">
        <f t="shared" si="50"/>
        <v/>
      </c>
      <c r="BJ31" s="126" t="str">
        <f t="shared" si="50"/>
        <v/>
      </c>
      <c r="BK31" s="126" t="str">
        <f t="shared" si="50"/>
        <v/>
      </c>
      <c r="BL31" s="126" t="str">
        <f t="shared" si="51"/>
        <v/>
      </c>
      <c r="BM31" s="126" t="str">
        <f t="shared" si="51"/>
        <v/>
      </c>
      <c r="BN31" s="126" t="str">
        <f t="shared" si="51"/>
        <v/>
      </c>
      <c r="BO31" s="126" t="str">
        <f t="shared" si="51"/>
        <v/>
      </c>
      <c r="BP31" s="126" t="str">
        <f t="shared" si="51"/>
        <v/>
      </c>
      <c r="BQ31" s="126" t="str">
        <f t="shared" si="51"/>
        <v/>
      </c>
      <c r="BR31" s="126" t="str">
        <f t="shared" si="51"/>
        <v/>
      </c>
      <c r="BS31" s="126" t="str">
        <f t="shared" si="51"/>
        <v/>
      </c>
      <c r="BT31" s="126" t="str">
        <f t="shared" si="51"/>
        <v/>
      </c>
      <c r="BU31" s="126" t="str">
        <f t="shared" si="51"/>
        <v/>
      </c>
      <c r="BV31" s="194"/>
      <c r="BW31" s="194"/>
      <c r="BX31" s="194"/>
      <c r="BZ31" s="116" t="s">
        <v>265</v>
      </c>
      <c r="CA31" s="116" t="s">
        <v>91</v>
      </c>
      <c r="CB31" s="113">
        <f t="shared" si="32"/>
        <v>25</v>
      </c>
      <c r="CC31" s="116" t="str">
        <f t="shared" ca="1" si="33"/>
        <v>MS INTA BONAERENSE 324</v>
      </c>
      <c r="CD31" s="117">
        <f t="shared" ca="1" si="34"/>
        <v>5282.7468549360128</v>
      </c>
      <c r="CE31" s="117">
        <f t="shared" ca="1" si="34"/>
        <v>4825.8892434002237</v>
      </c>
      <c r="CF31" s="117">
        <f t="shared" ca="1" si="34"/>
        <v>5259.834520557928</v>
      </c>
      <c r="CG31" s="117">
        <f t="shared" ca="1" si="34"/>
        <v>0</v>
      </c>
      <c r="CH31" s="117">
        <f t="shared" ca="1" si="30"/>
        <v>3</v>
      </c>
      <c r="CI31" s="117">
        <f t="shared" ca="1" si="31"/>
        <v>15368.470618894164</v>
      </c>
      <c r="CJ31" s="127" cm="1">
        <f t="array" aca="1" ref="CJ31" ca="1">IFERROR(AVERAGE(IF(CD31:CG31&gt;1,CD31:CG31)),0)</f>
        <v>5122.8235396313876</v>
      </c>
      <c r="CK31" s="127">
        <f ca="1">CJ31+(COUNTIFS($CJ$5:$CJ31,CJ31)-1)*0.00001</f>
        <v>5122.8235396313876</v>
      </c>
      <c r="CL31" s="127">
        <f t="shared" ca="1" si="35"/>
        <v>4478.3743479088253</v>
      </c>
      <c r="CM31" s="140">
        <f t="shared" ca="1" si="36"/>
        <v>19</v>
      </c>
      <c r="CN31" s="120" t="str">
        <f t="shared" ca="1" si="37"/>
        <v>LAUREL</v>
      </c>
      <c r="CO31" s="113"/>
      <c r="CP31" s="115"/>
      <c r="CQ31" s="115"/>
      <c r="CR31" s="115"/>
    </row>
    <row r="32" spans="1:96" ht="12.75" customHeight="1" x14ac:dyDescent="0.25">
      <c r="A32" s="204">
        <v>1</v>
      </c>
      <c r="K32" s="101">
        <f t="shared" si="38"/>
        <v>26</v>
      </c>
      <c r="L32" s="125" t="str">
        <f t="shared" ca="1" si="22"/>
        <v>TIMBÓ</v>
      </c>
      <c r="M32" s="126">
        <f t="shared" ca="1" si="23"/>
        <v>4420.2902022429653</v>
      </c>
      <c r="N32" s="126" t="str">
        <f t="shared" ca="1" si="46"/>
        <v>s</v>
      </c>
      <c r="O32" s="126" t="str">
        <f t="shared" ca="1" si="46"/>
        <v>s</v>
      </c>
      <c r="P32" s="126" t="str">
        <f t="shared" ca="1" si="46"/>
        <v>s</v>
      </c>
      <c r="Q32" s="126" t="str">
        <f t="shared" ca="1" si="46"/>
        <v>s</v>
      </c>
      <c r="R32" s="126" t="str">
        <f t="shared" ca="1" si="46"/>
        <v>s</v>
      </c>
      <c r="S32" s="126" t="str">
        <f t="shared" ca="1" si="46"/>
        <v>s</v>
      </c>
      <c r="T32" s="126" t="str">
        <f t="shared" ca="1" si="46"/>
        <v>s</v>
      </c>
      <c r="U32" s="126" t="str">
        <f t="shared" ca="1" si="46"/>
        <v>s</v>
      </c>
      <c r="V32" s="126" t="str">
        <f t="shared" ca="1" si="46"/>
        <v>s</v>
      </c>
      <c r="W32" s="126" t="str">
        <f t="shared" ca="1" si="46"/>
        <v>s</v>
      </c>
      <c r="X32" s="126" t="str">
        <f t="shared" ca="1" si="47"/>
        <v>s</v>
      </c>
      <c r="Y32" s="126" t="str">
        <f t="shared" ca="1" si="47"/>
        <v>s</v>
      </c>
      <c r="Z32" s="126" t="str">
        <f t="shared" ca="1" si="47"/>
        <v>ns</v>
      </c>
      <c r="AA32" s="126" t="str">
        <f t="shared" ca="1" si="47"/>
        <v>ns</v>
      </c>
      <c r="AB32" s="126" t="str">
        <f t="shared" ca="1" si="47"/>
        <v>ns</v>
      </c>
      <c r="AC32" s="126" t="str">
        <f t="shared" ca="1" si="47"/>
        <v>ns</v>
      </c>
      <c r="AD32" s="126" t="str">
        <f t="shared" ca="1" si="47"/>
        <v>ns</v>
      </c>
      <c r="AE32" s="126" t="str">
        <f t="shared" ca="1" si="47"/>
        <v>ns</v>
      </c>
      <c r="AF32" s="126" t="str">
        <f t="shared" ca="1" si="47"/>
        <v>ns</v>
      </c>
      <c r="AG32" s="126" t="str">
        <f t="shared" ca="1" si="47"/>
        <v>ns</v>
      </c>
      <c r="AH32" s="126" t="str">
        <f t="shared" ca="1" si="48"/>
        <v>ns</v>
      </c>
      <c r="AI32" s="126" t="str">
        <f t="shared" ca="1" si="48"/>
        <v>ns</v>
      </c>
      <c r="AJ32" s="126" t="str">
        <f t="shared" ca="1" si="48"/>
        <v>ns</v>
      </c>
      <c r="AK32" s="126" t="str">
        <f t="shared" ca="1" si="48"/>
        <v>ns</v>
      </c>
      <c r="AL32" s="126" t="str">
        <f t="shared" ca="1" si="48"/>
        <v>ns</v>
      </c>
      <c r="AM32" s="126" t="str">
        <f t="shared" ca="1" si="48"/>
        <v>ns</v>
      </c>
      <c r="AN32" s="126" t="str">
        <f t="shared" si="48"/>
        <v/>
      </c>
      <c r="AO32" s="126" t="str">
        <f t="shared" si="48"/>
        <v/>
      </c>
      <c r="AP32" s="126" t="str">
        <f t="shared" si="48"/>
        <v/>
      </c>
      <c r="AQ32" s="126" t="str">
        <f t="shared" si="48"/>
        <v/>
      </c>
      <c r="AR32" s="126" t="str">
        <f t="shared" si="49"/>
        <v/>
      </c>
      <c r="AS32" s="126" t="str">
        <f t="shared" si="49"/>
        <v/>
      </c>
      <c r="AT32" s="126" t="str">
        <f t="shared" si="49"/>
        <v/>
      </c>
      <c r="AU32" s="126" t="str">
        <f t="shared" si="49"/>
        <v/>
      </c>
      <c r="AV32" s="126" t="str">
        <f t="shared" si="49"/>
        <v/>
      </c>
      <c r="AW32" s="126" t="str">
        <f t="shared" si="49"/>
        <v/>
      </c>
      <c r="AX32" s="126" t="str">
        <f t="shared" si="49"/>
        <v/>
      </c>
      <c r="AY32" s="126" t="str">
        <f t="shared" si="49"/>
        <v/>
      </c>
      <c r="AZ32" s="126" t="str">
        <f t="shared" si="49"/>
        <v/>
      </c>
      <c r="BA32" s="126" t="str">
        <f t="shared" si="49"/>
        <v/>
      </c>
      <c r="BB32" s="126" t="str">
        <f t="shared" si="50"/>
        <v/>
      </c>
      <c r="BC32" s="126" t="str">
        <f t="shared" si="50"/>
        <v/>
      </c>
      <c r="BD32" s="126" t="str">
        <f t="shared" si="50"/>
        <v/>
      </c>
      <c r="BE32" s="126" t="str">
        <f t="shared" si="50"/>
        <v/>
      </c>
      <c r="BF32" s="126" t="str">
        <f t="shared" si="50"/>
        <v/>
      </c>
      <c r="BG32" s="126" t="str">
        <f t="shared" si="50"/>
        <v/>
      </c>
      <c r="BH32" s="126" t="str">
        <f t="shared" si="50"/>
        <v/>
      </c>
      <c r="BI32" s="126" t="str">
        <f t="shared" si="50"/>
        <v/>
      </c>
      <c r="BJ32" s="126" t="str">
        <f t="shared" si="50"/>
        <v/>
      </c>
      <c r="BK32" s="126" t="str">
        <f t="shared" si="50"/>
        <v/>
      </c>
      <c r="BL32" s="126" t="str">
        <f t="shared" si="51"/>
        <v/>
      </c>
      <c r="BM32" s="126" t="str">
        <f t="shared" si="51"/>
        <v/>
      </c>
      <c r="BN32" s="126" t="str">
        <f t="shared" si="51"/>
        <v/>
      </c>
      <c r="BO32" s="126" t="str">
        <f t="shared" si="51"/>
        <v/>
      </c>
      <c r="BP32" s="126" t="str">
        <f t="shared" si="51"/>
        <v/>
      </c>
      <c r="BQ32" s="126" t="str">
        <f t="shared" si="51"/>
        <v/>
      </c>
      <c r="BR32" s="126" t="str">
        <f t="shared" si="51"/>
        <v/>
      </c>
      <c r="BS32" s="126" t="str">
        <f t="shared" si="51"/>
        <v/>
      </c>
      <c r="BT32" s="126" t="str">
        <f t="shared" si="51"/>
        <v/>
      </c>
      <c r="BU32" s="126" t="str">
        <f t="shared" si="51"/>
        <v/>
      </c>
      <c r="BV32" s="194"/>
      <c r="BW32" s="194"/>
      <c r="BX32" s="194"/>
      <c r="BZ32" s="116" t="s">
        <v>265</v>
      </c>
      <c r="CA32" s="116" t="s">
        <v>91</v>
      </c>
      <c r="CB32" s="113">
        <f t="shared" si="32"/>
        <v>26</v>
      </c>
      <c r="CC32" s="116" t="str">
        <f t="shared" ca="1" si="33"/>
        <v>NEO 50T23</v>
      </c>
      <c r="CD32" s="117">
        <f t="shared" ca="1" si="34"/>
        <v>4300.3715621642377</v>
      </c>
      <c r="CE32" s="117">
        <f t="shared" ca="1" si="34"/>
        <v>4338.7833304390997</v>
      </c>
      <c r="CF32" s="117">
        <f t="shared" ca="1" si="34"/>
        <v>4161.8865102568961</v>
      </c>
      <c r="CG32" s="117">
        <f t="shared" ca="1" si="34"/>
        <v>0</v>
      </c>
      <c r="CH32" s="117">
        <f t="shared" ca="1" si="30"/>
        <v>3</v>
      </c>
      <c r="CI32" s="117">
        <f t="shared" ca="1" si="31"/>
        <v>12801.041402860234</v>
      </c>
      <c r="CJ32" s="127" cm="1">
        <f t="array" aca="1" ref="CJ32" ca="1">IFERROR(AVERAGE(IF(CD32:CG32&gt;1,CD32:CG32)),0)</f>
        <v>4267.0138009534112</v>
      </c>
      <c r="CK32" s="127">
        <f ca="1">CJ32+(COUNTIFS($CJ$5:$CJ32,CJ32)-1)*0.00001</f>
        <v>4267.0138009534112</v>
      </c>
      <c r="CL32" s="127">
        <f t="shared" ca="1" si="35"/>
        <v>4420.2902022429653</v>
      </c>
      <c r="CM32" s="140">
        <f t="shared" ca="1" si="36"/>
        <v>32</v>
      </c>
      <c r="CN32" s="120" t="str">
        <f t="shared" ca="1" si="37"/>
        <v>TIMBÓ</v>
      </c>
      <c r="CO32" s="113"/>
      <c r="CP32" s="115"/>
      <c r="CQ32" s="115"/>
      <c r="CR32" s="115"/>
    </row>
    <row r="33" spans="1:96" ht="12.75" customHeight="1" x14ac:dyDescent="0.25">
      <c r="A33" s="204">
        <v>1</v>
      </c>
      <c r="K33" s="101">
        <f t="shared" si="38"/>
        <v>27</v>
      </c>
      <c r="L33" s="125" t="str">
        <f t="shared" ca="1" si="22"/>
        <v>TRAFUL HB4</v>
      </c>
      <c r="M33" s="126">
        <f t="shared" ca="1" si="23"/>
        <v>4380.0984611481063</v>
      </c>
      <c r="N33" s="126" t="str">
        <f t="shared" ca="1" si="46"/>
        <v>s</v>
      </c>
      <c r="O33" s="126" t="str">
        <f t="shared" ca="1" si="46"/>
        <v>s</v>
      </c>
      <c r="P33" s="126" t="str">
        <f t="shared" ca="1" si="46"/>
        <v>s</v>
      </c>
      <c r="Q33" s="126" t="str">
        <f t="shared" ca="1" si="46"/>
        <v>s</v>
      </c>
      <c r="R33" s="126" t="str">
        <f t="shared" ca="1" si="46"/>
        <v>s</v>
      </c>
      <c r="S33" s="126" t="str">
        <f t="shared" ca="1" si="46"/>
        <v>s</v>
      </c>
      <c r="T33" s="126" t="str">
        <f t="shared" ca="1" si="46"/>
        <v>s</v>
      </c>
      <c r="U33" s="126" t="str">
        <f t="shared" ca="1" si="46"/>
        <v>s</v>
      </c>
      <c r="V33" s="126" t="str">
        <f t="shared" ca="1" si="46"/>
        <v>s</v>
      </c>
      <c r="W33" s="126" t="str">
        <f t="shared" ca="1" si="46"/>
        <v>s</v>
      </c>
      <c r="X33" s="126" t="str">
        <f t="shared" ca="1" si="47"/>
        <v>s</v>
      </c>
      <c r="Y33" s="126" t="str">
        <f t="shared" ca="1" si="47"/>
        <v>s</v>
      </c>
      <c r="Z33" s="126" t="str">
        <f t="shared" ca="1" si="47"/>
        <v>ns</v>
      </c>
      <c r="AA33" s="126" t="str">
        <f t="shared" ca="1" si="47"/>
        <v>ns</v>
      </c>
      <c r="AB33" s="126" t="str">
        <f t="shared" ca="1" si="47"/>
        <v>ns</v>
      </c>
      <c r="AC33" s="126" t="str">
        <f t="shared" ca="1" si="47"/>
        <v>ns</v>
      </c>
      <c r="AD33" s="126" t="str">
        <f t="shared" ca="1" si="47"/>
        <v>ns</v>
      </c>
      <c r="AE33" s="126" t="str">
        <f t="shared" ca="1" si="47"/>
        <v>ns</v>
      </c>
      <c r="AF33" s="126" t="str">
        <f t="shared" ca="1" si="47"/>
        <v>ns</v>
      </c>
      <c r="AG33" s="126" t="str">
        <f t="shared" ca="1" si="47"/>
        <v>ns</v>
      </c>
      <c r="AH33" s="126" t="str">
        <f t="shared" ca="1" si="48"/>
        <v>ns</v>
      </c>
      <c r="AI33" s="126" t="str">
        <f t="shared" ca="1" si="48"/>
        <v>ns</v>
      </c>
      <c r="AJ33" s="126" t="str">
        <f t="shared" ca="1" si="48"/>
        <v>ns</v>
      </c>
      <c r="AK33" s="126" t="str">
        <f t="shared" ca="1" si="48"/>
        <v>ns</v>
      </c>
      <c r="AL33" s="126" t="str">
        <f t="shared" ca="1" si="48"/>
        <v>ns</v>
      </c>
      <c r="AM33" s="126" t="str">
        <f t="shared" ca="1" si="48"/>
        <v>ns</v>
      </c>
      <c r="AN33" s="126" t="str">
        <f t="shared" ca="1" si="48"/>
        <v>ns</v>
      </c>
      <c r="AO33" s="126" t="str">
        <f t="shared" si="48"/>
        <v/>
      </c>
      <c r="AP33" s="126" t="str">
        <f t="shared" si="48"/>
        <v/>
      </c>
      <c r="AQ33" s="126" t="str">
        <f t="shared" si="48"/>
        <v/>
      </c>
      <c r="AR33" s="126" t="str">
        <f t="shared" si="49"/>
        <v/>
      </c>
      <c r="AS33" s="126" t="str">
        <f t="shared" si="49"/>
        <v/>
      </c>
      <c r="AT33" s="126" t="str">
        <f t="shared" si="49"/>
        <v/>
      </c>
      <c r="AU33" s="126" t="str">
        <f t="shared" si="49"/>
        <v/>
      </c>
      <c r="AV33" s="126" t="str">
        <f t="shared" si="49"/>
        <v/>
      </c>
      <c r="AW33" s="126" t="str">
        <f t="shared" si="49"/>
        <v/>
      </c>
      <c r="AX33" s="126" t="str">
        <f t="shared" si="49"/>
        <v/>
      </c>
      <c r="AY33" s="126" t="str">
        <f t="shared" si="49"/>
        <v/>
      </c>
      <c r="AZ33" s="126" t="str">
        <f t="shared" si="49"/>
        <v/>
      </c>
      <c r="BA33" s="126" t="str">
        <f t="shared" si="49"/>
        <v/>
      </c>
      <c r="BB33" s="126" t="str">
        <f t="shared" si="50"/>
        <v/>
      </c>
      <c r="BC33" s="126" t="str">
        <f t="shared" si="50"/>
        <v/>
      </c>
      <c r="BD33" s="126" t="str">
        <f t="shared" si="50"/>
        <v/>
      </c>
      <c r="BE33" s="126" t="str">
        <f t="shared" si="50"/>
        <v/>
      </c>
      <c r="BF33" s="126" t="str">
        <f t="shared" si="50"/>
        <v/>
      </c>
      <c r="BG33" s="126" t="str">
        <f t="shared" si="50"/>
        <v/>
      </c>
      <c r="BH33" s="126" t="str">
        <f t="shared" si="50"/>
        <v/>
      </c>
      <c r="BI33" s="126" t="str">
        <f t="shared" si="50"/>
        <v/>
      </c>
      <c r="BJ33" s="126" t="str">
        <f t="shared" si="50"/>
        <v/>
      </c>
      <c r="BK33" s="126" t="str">
        <f t="shared" si="50"/>
        <v/>
      </c>
      <c r="BL33" s="126" t="str">
        <f t="shared" si="51"/>
        <v/>
      </c>
      <c r="BM33" s="126" t="str">
        <f t="shared" si="51"/>
        <v/>
      </c>
      <c r="BN33" s="126" t="str">
        <f t="shared" si="51"/>
        <v/>
      </c>
      <c r="BO33" s="126" t="str">
        <f t="shared" si="51"/>
        <v/>
      </c>
      <c r="BP33" s="126" t="str">
        <f t="shared" si="51"/>
        <v/>
      </c>
      <c r="BQ33" s="126" t="str">
        <f t="shared" si="51"/>
        <v/>
      </c>
      <c r="BR33" s="126" t="str">
        <f t="shared" si="51"/>
        <v/>
      </c>
      <c r="BS33" s="126" t="str">
        <f t="shared" si="51"/>
        <v/>
      </c>
      <c r="BT33" s="126" t="str">
        <f t="shared" si="51"/>
        <v/>
      </c>
      <c r="BU33" s="126" t="str">
        <f t="shared" si="51"/>
        <v/>
      </c>
      <c r="BV33" s="194"/>
      <c r="BW33" s="194"/>
      <c r="BX33" s="194"/>
      <c r="BZ33" s="116" t="s">
        <v>265</v>
      </c>
      <c r="CA33" s="116" t="s">
        <v>91</v>
      </c>
      <c r="CB33" s="113">
        <f t="shared" si="32"/>
        <v>27</v>
      </c>
      <c r="CC33" s="116" t="str">
        <f t="shared" ca="1" si="33"/>
        <v>PEHUÉN</v>
      </c>
      <c r="CD33" s="117">
        <f t="shared" ca="1" si="34"/>
        <v>5973.0275252606152</v>
      </c>
      <c r="CE33" s="117">
        <f t="shared" ca="1" si="34"/>
        <v>5081.5175045325141</v>
      </c>
      <c r="CF33" s="117">
        <f t="shared" ca="1" si="34"/>
        <v>6599.9179508064581</v>
      </c>
      <c r="CG33" s="117">
        <f t="shared" ca="1" si="34"/>
        <v>0</v>
      </c>
      <c r="CH33" s="117">
        <f t="shared" ca="1" si="30"/>
        <v>3</v>
      </c>
      <c r="CI33" s="117">
        <f t="shared" ca="1" si="31"/>
        <v>17654.462980599586</v>
      </c>
      <c r="CJ33" s="127" cm="1">
        <f t="array" aca="1" ref="CJ33" ca="1">IFERROR(AVERAGE(IF(CD33:CG33&gt;1,CD33:CG33)),0)</f>
        <v>5884.8209935331952</v>
      </c>
      <c r="CK33" s="127">
        <f ca="1">CJ33+(COUNTIFS($CJ$5:$CJ33,CJ33)-1)*0.00001</f>
        <v>5884.8209935331952</v>
      </c>
      <c r="CL33" s="127">
        <f t="shared" ca="1" si="35"/>
        <v>4380.0984611481063</v>
      </c>
      <c r="CM33" s="140">
        <f t="shared" ca="1" si="36"/>
        <v>33</v>
      </c>
      <c r="CN33" s="120" t="str">
        <f t="shared" ca="1" si="37"/>
        <v>TRAFUL HB4</v>
      </c>
      <c r="CO33" s="113"/>
      <c r="CP33" s="115"/>
      <c r="CQ33" s="115"/>
      <c r="CR33" s="115"/>
    </row>
    <row r="34" spans="1:96" ht="12.75" customHeight="1" x14ac:dyDescent="0.25">
      <c r="A34" s="204">
        <v>1</v>
      </c>
      <c r="K34" s="101">
        <f t="shared" si="38"/>
        <v>28</v>
      </c>
      <c r="L34" s="125" t="str">
        <f t="shared" ca="1" si="22"/>
        <v>BASILIO</v>
      </c>
      <c r="M34" s="126">
        <f t="shared" ca="1" si="23"/>
        <v>4299.2353281951837</v>
      </c>
      <c r="N34" s="126" t="str">
        <f t="shared" ca="1" si="46"/>
        <v>s</v>
      </c>
      <c r="O34" s="126" t="str">
        <f t="shared" ca="1" si="46"/>
        <v>s</v>
      </c>
      <c r="P34" s="126" t="str">
        <f t="shared" ca="1" si="46"/>
        <v>s</v>
      </c>
      <c r="Q34" s="126" t="str">
        <f t="shared" ca="1" si="46"/>
        <v>s</v>
      </c>
      <c r="R34" s="126" t="str">
        <f t="shared" ca="1" si="46"/>
        <v>s</v>
      </c>
      <c r="S34" s="126" t="str">
        <f t="shared" ca="1" si="46"/>
        <v>s</v>
      </c>
      <c r="T34" s="126" t="str">
        <f t="shared" ca="1" si="46"/>
        <v>s</v>
      </c>
      <c r="U34" s="126" t="str">
        <f t="shared" ca="1" si="46"/>
        <v>s</v>
      </c>
      <c r="V34" s="126" t="str">
        <f t="shared" ca="1" si="46"/>
        <v>s</v>
      </c>
      <c r="W34" s="126" t="str">
        <f t="shared" ca="1" si="46"/>
        <v>s</v>
      </c>
      <c r="X34" s="126" t="str">
        <f t="shared" ca="1" si="47"/>
        <v>s</v>
      </c>
      <c r="Y34" s="126" t="str">
        <f t="shared" ca="1" si="47"/>
        <v>s</v>
      </c>
      <c r="Z34" s="126" t="str">
        <f t="shared" ca="1" si="47"/>
        <v>ns</v>
      </c>
      <c r="AA34" s="126" t="str">
        <f t="shared" ca="1" si="47"/>
        <v>ns</v>
      </c>
      <c r="AB34" s="126" t="str">
        <f t="shared" ca="1" si="47"/>
        <v>ns</v>
      </c>
      <c r="AC34" s="126" t="str">
        <f t="shared" ca="1" si="47"/>
        <v>ns</v>
      </c>
      <c r="AD34" s="126" t="str">
        <f t="shared" ca="1" si="47"/>
        <v>ns</v>
      </c>
      <c r="AE34" s="126" t="str">
        <f t="shared" ca="1" si="47"/>
        <v>ns</v>
      </c>
      <c r="AF34" s="126" t="str">
        <f t="shared" ca="1" si="47"/>
        <v>ns</v>
      </c>
      <c r="AG34" s="126" t="str">
        <f t="shared" ca="1" si="47"/>
        <v>ns</v>
      </c>
      <c r="AH34" s="126" t="str">
        <f t="shared" ca="1" si="48"/>
        <v>ns</v>
      </c>
      <c r="AI34" s="126" t="str">
        <f t="shared" ca="1" si="48"/>
        <v>ns</v>
      </c>
      <c r="AJ34" s="126" t="str">
        <f t="shared" ca="1" si="48"/>
        <v>ns</v>
      </c>
      <c r="AK34" s="126" t="str">
        <f t="shared" ca="1" si="48"/>
        <v>ns</v>
      </c>
      <c r="AL34" s="126" t="str">
        <f t="shared" ca="1" si="48"/>
        <v>ns</v>
      </c>
      <c r="AM34" s="126" t="str">
        <f t="shared" ca="1" si="48"/>
        <v>ns</v>
      </c>
      <c r="AN34" s="126" t="str">
        <f t="shared" ca="1" si="48"/>
        <v>ns</v>
      </c>
      <c r="AO34" s="126" t="str">
        <f t="shared" ca="1" si="48"/>
        <v>ns</v>
      </c>
      <c r="AP34" s="126" t="str">
        <f t="shared" si="48"/>
        <v/>
      </c>
      <c r="AQ34" s="126" t="str">
        <f t="shared" si="48"/>
        <v/>
      </c>
      <c r="AR34" s="126" t="str">
        <f t="shared" si="49"/>
        <v/>
      </c>
      <c r="AS34" s="126" t="str">
        <f t="shared" si="49"/>
        <v/>
      </c>
      <c r="AT34" s="126" t="str">
        <f t="shared" si="49"/>
        <v/>
      </c>
      <c r="AU34" s="126" t="str">
        <f t="shared" si="49"/>
        <v/>
      </c>
      <c r="AV34" s="126" t="str">
        <f t="shared" si="49"/>
        <v/>
      </c>
      <c r="AW34" s="126" t="str">
        <f t="shared" si="49"/>
        <v/>
      </c>
      <c r="AX34" s="126" t="str">
        <f t="shared" si="49"/>
        <v/>
      </c>
      <c r="AY34" s="126" t="str">
        <f t="shared" si="49"/>
        <v/>
      </c>
      <c r="AZ34" s="126" t="str">
        <f t="shared" si="49"/>
        <v/>
      </c>
      <c r="BA34" s="126" t="str">
        <f t="shared" si="49"/>
        <v/>
      </c>
      <c r="BB34" s="126" t="str">
        <f t="shared" si="50"/>
        <v/>
      </c>
      <c r="BC34" s="126" t="str">
        <f t="shared" si="50"/>
        <v/>
      </c>
      <c r="BD34" s="126" t="str">
        <f t="shared" si="50"/>
        <v/>
      </c>
      <c r="BE34" s="126" t="str">
        <f t="shared" si="50"/>
        <v/>
      </c>
      <c r="BF34" s="126" t="str">
        <f t="shared" si="50"/>
        <v/>
      </c>
      <c r="BG34" s="126" t="str">
        <f t="shared" si="50"/>
        <v/>
      </c>
      <c r="BH34" s="126" t="str">
        <f t="shared" si="50"/>
        <v/>
      </c>
      <c r="BI34" s="126" t="str">
        <f t="shared" si="50"/>
        <v/>
      </c>
      <c r="BJ34" s="126" t="str">
        <f t="shared" si="50"/>
        <v/>
      </c>
      <c r="BK34" s="126" t="str">
        <f t="shared" si="50"/>
        <v/>
      </c>
      <c r="BL34" s="126" t="str">
        <f t="shared" si="51"/>
        <v/>
      </c>
      <c r="BM34" s="126" t="str">
        <f t="shared" si="51"/>
        <v/>
      </c>
      <c r="BN34" s="126" t="str">
        <f t="shared" si="51"/>
        <v/>
      </c>
      <c r="BO34" s="126" t="str">
        <f t="shared" si="51"/>
        <v/>
      </c>
      <c r="BP34" s="126" t="str">
        <f t="shared" si="51"/>
        <v/>
      </c>
      <c r="BQ34" s="126" t="str">
        <f t="shared" si="51"/>
        <v/>
      </c>
      <c r="BR34" s="126" t="str">
        <f t="shared" si="51"/>
        <v/>
      </c>
      <c r="BS34" s="126" t="str">
        <f t="shared" si="51"/>
        <v/>
      </c>
      <c r="BT34" s="126" t="str">
        <f t="shared" si="51"/>
        <v/>
      </c>
      <c r="BU34" s="126" t="str">
        <f t="shared" si="51"/>
        <v/>
      </c>
      <c r="BV34" s="194"/>
      <c r="BW34" s="194"/>
      <c r="BX34" s="194"/>
      <c r="BZ34" s="116" t="s">
        <v>265</v>
      </c>
      <c r="CA34" s="116" t="s">
        <v>91</v>
      </c>
      <c r="CB34" s="113">
        <f t="shared" si="32"/>
        <v>28</v>
      </c>
      <c r="CC34" s="116" t="str">
        <f t="shared" ca="1" si="33"/>
        <v>RGT BORSALINO</v>
      </c>
      <c r="CD34" s="117">
        <f t="shared" ca="1" si="34"/>
        <v>3965.3929042773211</v>
      </c>
      <c r="CE34" s="117">
        <f t="shared" ca="1" si="34"/>
        <v>3487.3562892622381</v>
      </c>
      <c r="CF34" s="117">
        <f t="shared" ca="1" si="34"/>
        <v>4215.170896708627</v>
      </c>
      <c r="CG34" s="117">
        <f t="shared" ca="1" si="34"/>
        <v>0</v>
      </c>
      <c r="CH34" s="117">
        <f t="shared" ca="1" si="30"/>
        <v>3</v>
      </c>
      <c r="CI34" s="117">
        <f t="shared" ca="1" si="31"/>
        <v>11667.920090248186</v>
      </c>
      <c r="CJ34" s="127" cm="1">
        <f t="array" aca="1" ref="CJ34" ca="1">IFERROR(AVERAGE(IF(CD34:CG34&gt;1,CD34:CG34)),0)</f>
        <v>3889.3066967493955</v>
      </c>
      <c r="CK34" s="127">
        <f ca="1">CJ34+(COUNTIFS($CJ$5:$CJ34,CJ34)-1)*0.00001</f>
        <v>3889.3066967493955</v>
      </c>
      <c r="CL34" s="127">
        <f t="shared" ca="1" si="35"/>
        <v>4299.2353281951837</v>
      </c>
      <c r="CM34" s="140">
        <f t="shared" ca="1" si="36"/>
        <v>10</v>
      </c>
      <c r="CN34" s="120" t="str">
        <f t="shared" ca="1" si="37"/>
        <v>BASILIO</v>
      </c>
      <c r="CO34" s="113"/>
      <c r="CP34" s="113"/>
      <c r="CQ34" s="113"/>
      <c r="CR34" s="115"/>
    </row>
    <row r="35" spans="1:96" ht="12.75" customHeight="1" x14ac:dyDescent="0.25">
      <c r="A35" s="204">
        <v>1</v>
      </c>
      <c r="K35" s="101">
        <f t="shared" si="38"/>
        <v>29</v>
      </c>
      <c r="L35" s="125" t="str">
        <f t="shared" ca="1" si="22"/>
        <v>NEO 50T23</v>
      </c>
      <c r="M35" s="126">
        <f t="shared" ca="1" si="23"/>
        <v>4267.0138009534112</v>
      </c>
      <c r="N35" s="126" t="str">
        <f t="shared" ca="1" si="46"/>
        <v>s</v>
      </c>
      <c r="O35" s="126" t="str">
        <f t="shared" ca="1" si="46"/>
        <v>s</v>
      </c>
      <c r="P35" s="126" t="str">
        <f t="shared" ca="1" si="46"/>
        <v>s</v>
      </c>
      <c r="Q35" s="126" t="str">
        <f t="shared" ca="1" si="46"/>
        <v>s</v>
      </c>
      <c r="R35" s="126" t="str">
        <f t="shared" ca="1" si="46"/>
        <v>s</v>
      </c>
      <c r="S35" s="126" t="str">
        <f t="shared" ca="1" si="46"/>
        <v>s</v>
      </c>
      <c r="T35" s="126" t="str">
        <f t="shared" ca="1" si="46"/>
        <v>s</v>
      </c>
      <c r="U35" s="126" t="str">
        <f t="shared" ca="1" si="46"/>
        <v>s</v>
      </c>
      <c r="V35" s="126" t="str">
        <f t="shared" ca="1" si="46"/>
        <v>s</v>
      </c>
      <c r="W35" s="126" t="str">
        <f t="shared" ca="1" si="46"/>
        <v>s</v>
      </c>
      <c r="X35" s="126" t="str">
        <f t="shared" ca="1" si="47"/>
        <v>s</v>
      </c>
      <c r="Y35" s="126" t="str">
        <f t="shared" ca="1" si="47"/>
        <v>s</v>
      </c>
      <c r="Z35" s="126" t="str">
        <f t="shared" ca="1" si="47"/>
        <v>ns</v>
      </c>
      <c r="AA35" s="126" t="str">
        <f t="shared" ca="1" si="47"/>
        <v>ns</v>
      </c>
      <c r="AB35" s="126" t="str">
        <f t="shared" ca="1" si="47"/>
        <v>ns</v>
      </c>
      <c r="AC35" s="126" t="str">
        <f t="shared" ca="1" si="47"/>
        <v>ns</v>
      </c>
      <c r="AD35" s="126" t="str">
        <f t="shared" ca="1" si="47"/>
        <v>ns</v>
      </c>
      <c r="AE35" s="126" t="str">
        <f t="shared" ca="1" si="47"/>
        <v>ns</v>
      </c>
      <c r="AF35" s="126" t="str">
        <f t="shared" ca="1" si="47"/>
        <v>ns</v>
      </c>
      <c r="AG35" s="126" t="str">
        <f t="shared" ca="1" si="47"/>
        <v>ns</v>
      </c>
      <c r="AH35" s="126" t="str">
        <f t="shared" ca="1" si="48"/>
        <v>ns</v>
      </c>
      <c r="AI35" s="126" t="str">
        <f t="shared" ca="1" si="48"/>
        <v>ns</v>
      </c>
      <c r="AJ35" s="126" t="str">
        <f t="shared" ca="1" si="48"/>
        <v>ns</v>
      </c>
      <c r="AK35" s="126" t="str">
        <f t="shared" ca="1" si="48"/>
        <v>ns</v>
      </c>
      <c r="AL35" s="126" t="str">
        <f t="shared" ca="1" si="48"/>
        <v>ns</v>
      </c>
      <c r="AM35" s="126" t="str">
        <f t="shared" ca="1" si="48"/>
        <v>ns</v>
      </c>
      <c r="AN35" s="126" t="str">
        <f t="shared" ca="1" si="48"/>
        <v>ns</v>
      </c>
      <c r="AO35" s="126" t="str">
        <f t="shared" ca="1" si="48"/>
        <v>ns</v>
      </c>
      <c r="AP35" s="126" t="str">
        <f t="shared" ca="1" si="48"/>
        <v>ns</v>
      </c>
      <c r="AQ35" s="126" t="str">
        <f t="shared" si="48"/>
        <v/>
      </c>
      <c r="AR35" s="126" t="str">
        <f t="shared" si="49"/>
        <v/>
      </c>
      <c r="AS35" s="126" t="str">
        <f t="shared" si="49"/>
        <v/>
      </c>
      <c r="AT35" s="126" t="str">
        <f t="shared" si="49"/>
        <v/>
      </c>
      <c r="AU35" s="126" t="str">
        <f t="shared" si="49"/>
        <v/>
      </c>
      <c r="AV35" s="126" t="str">
        <f t="shared" si="49"/>
        <v/>
      </c>
      <c r="AW35" s="126" t="str">
        <f t="shared" si="49"/>
        <v/>
      </c>
      <c r="AX35" s="126" t="str">
        <f t="shared" si="49"/>
        <v/>
      </c>
      <c r="AY35" s="126" t="str">
        <f t="shared" si="49"/>
        <v/>
      </c>
      <c r="AZ35" s="126" t="str">
        <f t="shared" si="49"/>
        <v/>
      </c>
      <c r="BA35" s="126" t="str">
        <f t="shared" si="49"/>
        <v/>
      </c>
      <c r="BB35" s="126" t="str">
        <f t="shared" si="50"/>
        <v/>
      </c>
      <c r="BC35" s="126" t="str">
        <f t="shared" si="50"/>
        <v/>
      </c>
      <c r="BD35" s="126" t="str">
        <f t="shared" si="50"/>
        <v/>
      </c>
      <c r="BE35" s="126" t="str">
        <f t="shared" si="50"/>
        <v/>
      </c>
      <c r="BF35" s="126" t="str">
        <f t="shared" si="50"/>
        <v/>
      </c>
      <c r="BG35" s="126" t="str">
        <f t="shared" si="50"/>
        <v/>
      </c>
      <c r="BH35" s="126" t="str">
        <f t="shared" si="50"/>
        <v/>
      </c>
      <c r="BI35" s="126" t="str">
        <f t="shared" si="50"/>
        <v/>
      </c>
      <c r="BJ35" s="126" t="str">
        <f t="shared" si="50"/>
        <v/>
      </c>
      <c r="BK35" s="126" t="str">
        <f t="shared" si="50"/>
        <v/>
      </c>
      <c r="BL35" s="126" t="str">
        <f t="shared" si="51"/>
        <v/>
      </c>
      <c r="BM35" s="126" t="str">
        <f t="shared" si="51"/>
        <v/>
      </c>
      <c r="BN35" s="126" t="str">
        <f t="shared" si="51"/>
        <v/>
      </c>
      <c r="BO35" s="126" t="str">
        <f t="shared" si="51"/>
        <v/>
      </c>
      <c r="BP35" s="126" t="str">
        <f t="shared" si="51"/>
        <v/>
      </c>
      <c r="BQ35" s="126" t="str">
        <f t="shared" si="51"/>
        <v/>
      </c>
      <c r="BR35" s="126" t="str">
        <f t="shared" si="51"/>
        <v/>
      </c>
      <c r="BS35" s="126" t="str">
        <f t="shared" si="51"/>
        <v/>
      </c>
      <c r="BT35" s="126" t="str">
        <f t="shared" si="51"/>
        <v/>
      </c>
      <c r="BU35" s="126" t="str">
        <f t="shared" si="51"/>
        <v/>
      </c>
      <c r="BV35" s="194"/>
      <c r="BW35" s="194"/>
      <c r="BX35" s="194"/>
      <c r="BZ35" s="116" t="s">
        <v>265</v>
      </c>
      <c r="CA35" s="116" t="s">
        <v>91</v>
      </c>
      <c r="CB35" s="113">
        <f t="shared" si="32"/>
        <v>29</v>
      </c>
      <c r="CC35" s="116" t="str">
        <f t="shared" ca="1" si="33"/>
        <v>SARANDÍ</v>
      </c>
      <c r="CD35" s="117">
        <f t="shared" ca="1" si="34"/>
        <v>5072.6544184655204</v>
      </c>
      <c r="CE35" s="117">
        <f t="shared" ca="1" si="34"/>
        <v>4433.1149465750341</v>
      </c>
      <c r="CF35" s="117">
        <f t="shared" ca="1" si="34"/>
        <v>5328.1113595778106</v>
      </c>
      <c r="CG35" s="117">
        <f t="shared" ca="1" si="34"/>
        <v>0</v>
      </c>
      <c r="CH35" s="117">
        <f t="shared" ca="1" si="30"/>
        <v>3</v>
      </c>
      <c r="CI35" s="117">
        <f t="shared" ca="1" si="31"/>
        <v>14833.880724618364</v>
      </c>
      <c r="CJ35" s="127" cm="1">
        <f t="array" aca="1" ref="CJ35" ca="1">IFERROR(AVERAGE(IF(CD35:CG35&gt;1,CD35:CG35)),0)</f>
        <v>4944.6269082061217</v>
      </c>
      <c r="CK35" s="127">
        <f ca="1">CJ35+(COUNTIFS($CJ$5:$CJ35,CJ35)-1)*0.00001</f>
        <v>4944.6269082061217</v>
      </c>
      <c r="CL35" s="127">
        <f t="shared" ca="1" si="35"/>
        <v>4267.0138009534112</v>
      </c>
      <c r="CM35" s="140">
        <f t="shared" ca="1" si="36"/>
        <v>26</v>
      </c>
      <c r="CN35" s="120" t="str">
        <f t="shared" ca="1" si="37"/>
        <v>NEO 50T23</v>
      </c>
      <c r="CO35" s="113"/>
      <c r="CP35" s="113"/>
      <c r="CQ35" s="113"/>
      <c r="CR35" s="115"/>
    </row>
    <row r="36" spans="1:96" ht="12.75" customHeight="1" x14ac:dyDescent="0.25">
      <c r="A36" s="204">
        <v>1</v>
      </c>
      <c r="K36" s="101">
        <f t="shared" si="38"/>
        <v>30</v>
      </c>
      <c r="L36" s="125" t="str">
        <f t="shared" ca="1" si="22"/>
        <v>LG AZULEJO</v>
      </c>
      <c r="M36" s="126">
        <f t="shared" ca="1" si="23"/>
        <v>4242.8126544605357</v>
      </c>
      <c r="N36" s="126" t="str">
        <f t="shared" ca="1" si="46"/>
        <v>s</v>
      </c>
      <c r="O36" s="126" t="str">
        <f t="shared" ca="1" si="46"/>
        <v>s</v>
      </c>
      <c r="P36" s="126" t="str">
        <f t="shared" ca="1" si="46"/>
        <v>s</v>
      </c>
      <c r="Q36" s="126" t="str">
        <f t="shared" ca="1" si="46"/>
        <v>s</v>
      </c>
      <c r="R36" s="126" t="str">
        <f t="shared" ca="1" si="46"/>
        <v>s</v>
      </c>
      <c r="S36" s="126" t="str">
        <f t="shared" ca="1" si="46"/>
        <v>s</v>
      </c>
      <c r="T36" s="126" t="str">
        <f t="shared" ca="1" si="46"/>
        <v>s</v>
      </c>
      <c r="U36" s="126" t="str">
        <f t="shared" ca="1" si="46"/>
        <v>s</v>
      </c>
      <c r="V36" s="126" t="str">
        <f t="shared" ca="1" si="46"/>
        <v>s</v>
      </c>
      <c r="W36" s="126" t="str">
        <f t="shared" ca="1" si="46"/>
        <v>s</v>
      </c>
      <c r="X36" s="126" t="str">
        <f t="shared" ca="1" si="47"/>
        <v>s</v>
      </c>
      <c r="Y36" s="126" t="str">
        <f t="shared" ca="1" si="47"/>
        <v>s</v>
      </c>
      <c r="Z36" s="126" t="str">
        <f t="shared" ca="1" si="47"/>
        <v>ns</v>
      </c>
      <c r="AA36" s="126" t="str">
        <f t="shared" ca="1" si="47"/>
        <v>ns</v>
      </c>
      <c r="AB36" s="126" t="str">
        <f t="shared" ca="1" si="47"/>
        <v>ns</v>
      </c>
      <c r="AC36" s="126" t="str">
        <f t="shared" ca="1" si="47"/>
        <v>ns</v>
      </c>
      <c r="AD36" s="126" t="str">
        <f t="shared" ca="1" si="47"/>
        <v>ns</v>
      </c>
      <c r="AE36" s="126" t="str">
        <f t="shared" ca="1" si="47"/>
        <v>ns</v>
      </c>
      <c r="AF36" s="126" t="str">
        <f t="shared" ca="1" si="47"/>
        <v>ns</v>
      </c>
      <c r="AG36" s="126" t="str">
        <f t="shared" ca="1" si="47"/>
        <v>ns</v>
      </c>
      <c r="AH36" s="126" t="str">
        <f t="shared" ca="1" si="48"/>
        <v>ns</v>
      </c>
      <c r="AI36" s="126" t="str">
        <f t="shared" ca="1" si="48"/>
        <v>ns</v>
      </c>
      <c r="AJ36" s="126" t="str">
        <f t="shared" ca="1" si="48"/>
        <v>ns</v>
      </c>
      <c r="AK36" s="126" t="str">
        <f t="shared" ca="1" si="48"/>
        <v>ns</v>
      </c>
      <c r="AL36" s="126" t="str">
        <f t="shared" ca="1" si="48"/>
        <v>ns</v>
      </c>
      <c r="AM36" s="126" t="str">
        <f t="shared" ca="1" si="48"/>
        <v>ns</v>
      </c>
      <c r="AN36" s="126" t="str">
        <f t="shared" ca="1" si="48"/>
        <v>ns</v>
      </c>
      <c r="AO36" s="126" t="str">
        <f t="shared" ca="1" si="48"/>
        <v>ns</v>
      </c>
      <c r="AP36" s="126" t="str">
        <f t="shared" ca="1" si="48"/>
        <v>ns</v>
      </c>
      <c r="AQ36" s="126" t="str">
        <f t="shared" ca="1" si="48"/>
        <v>ns</v>
      </c>
      <c r="AR36" s="126" t="str">
        <f t="shared" si="49"/>
        <v/>
      </c>
      <c r="AS36" s="126" t="str">
        <f t="shared" si="49"/>
        <v/>
      </c>
      <c r="AT36" s="126" t="str">
        <f t="shared" si="49"/>
        <v/>
      </c>
      <c r="AU36" s="126" t="str">
        <f t="shared" si="49"/>
        <v/>
      </c>
      <c r="AV36" s="126" t="str">
        <f t="shared" si="49"/>
        <v/>
      </c>
      <c r="AW36" s="126" t="str">
        <f t="shared" si="49"/>
        <v/>
      </c>
      <c r="AX36" s="126" t="str">
        <f t="shared" si="49"/>
        <v/>
      </c>
      <c r="AY36" s="126" t="str">
        <f t="shared" si="49"/>
        <v/>
      </c>
      <c r="AZ36" s="126" t="str">
        <f t="shared" si="49"/>
        <v/>
      </c>
      <c r="BA36" s="126" t="str">
        <f t="shared" si="49"/>
        <v/>
      </c>
      <c r="BB36" s="126" t="str">
        <f t="shared" si="50"/>
        <v/>
      </c>
      <c r="BC36" s="126" t="str">
        <f t="shared" si="50"/>
        <v/>
      </c>
      <c r="BD36" s="126" t="str">
        <f t="shared" si="50"/>
        <v/>
      </c>
      <c r="BE36" s="126" t="str">
        <f t="shared" si="50"/>
        <v/>
      </c>
      <c r="BF36" s="126" t="str">
        <f t="shared" si="50"/>
        <v/>
      </c>
      <c r="BG36" s="126" t="str">
        <f t="shared" si="50"/>
        <v/>
      </c>
      <c r="BH36" s="126" t="str">
        <f t="shared" si="50"/>
        <v/>
      </c>
      <c r="BI36" s="126" t="str">
        <f t="shared" si="50"/>
        <v/>
      </c>
      <c r="BJ36" s="126" t="str">
        <f t="shared" si="50"/>
        <v/>
      </c>
      <c r="BK36" s="126" t="str">
        <f t="shared" si="50"/>
        <v/>
      </c>
      <c r="BL36" s="126" t="str">
        <f t="shared" si="51"/>
        <v/>
      </c>
      <c r="BM36" s="126" t="str">
        <f t="shared" si="51"/>
        <v/>
      </c>
      <c r="BN36" s="126" t="str">
        <f t="shared" si="51"/>
        <v/>
      </c>
      <c r="BO36" s="126" t="str">
        <f t="shared" si="51"/>
        <v/>
      </c>
      <c r="BP36" s="126" t="str">
        <f t="shared" si="51"/>
        <v/>
      </c>
      <c r="BQ36" s="126" t="str">
        <f t="shared" si="51"/>
        <v/>
      </c>
      <c r="BR36" s="126" t="str">
        <f t="shared" si="51"/>
        <v/>
      </c>
      <c r="BS36" s="126" t="str">
        <f t="shared" si="51"/>
        <v/>
      </c>
      <c r="BT36" s="126" t="str">
        <f t="shared" si="51"/>
        <v/>
      </c>
      <c r="BU36" s="126" t="str">
        <f t="shared" si="51"/>
        <v/>
      </c>
      <c r="BV36" s="194"/>
      <c r="BW36" s="194"/>
      <c r="BX36" s="194"/>
      <c r="BZ36" s="116" t="s">
        <v>265</v>
      </c>
      <c r="CA36" s="116" t="s">
        <v>91</v>
      </c>
      <c r="CB36" s="113">
        <f t="shared" si="32"/>
        <v>30</v>
      </c>
      <c r="CC36" s="116" t="str">
        <f t="shared" ca="1" si="33"/>
        <v>SY 109</v>
      </c>
      <c r="CD36" s="117">
        <f t="shared" ca="1" si="34"/>
        <v>4435.2208463265752</v>
      </c>
      <c r="CE36" s="117">
        <f t="shared" ca="1" si="34"/>
        <v>4872.4629246873192</v>
      </c>
      <c r="CF36" s="117">
        <f t="shared" ca="1" si="34"/>
        <v>4895.7885086718179</v>
      </c>
      <c r="CG36" s="117">
        <f t="shared" ca="1" si="34"/>
        <v>0</v>
      </c>
      <c r="CH36" s="117">
        <f t="shared" ca="1" si="30"/>
        <v>3</v>
      </c>
      <c r="CI36" s="117">
        <f t="shared" ca="1" si="31"/>
        <v>14203.472279685711</v>
      </c>
      <c r="CJ36" s="127" cm="1">
        <f t="array" aca="1" ref="CJ36" ca="1">IFERROR(AVERAGE(IF(CD36:CG36&gt;1,CD36:CG36)),0)</f>
        <v>4734.4907598952368</v>
      </c>
      <c r="CK36" s="127">
        <f ca="1">CJ36+(COUNTIFS($CJ$5:$CJ36,CJ36)-1)*0.00001</f>
        <v>4734.4907598952368</v>
      </c>
      <c r="CL36" s="127">
        <f t="shared" ca="1" si="35"/>
        <v>4242.8126544605357</v>
      </c>
      <c r="CM36" s="140">
        <f t="shared" ca="1" si="36"/>
        <v>20</v>
      </c>
      <c r="CN36" s="120" t="str">
        <f t="shared" ca="1" si="37"/>
        <v>LG AZULEJO</v>
      </c>
      <c r="CO36" s="113"/>
      <c r="CP36" s="113"/>
      <c r="CQ36" s="113"/>
      <c r="CR36" s="115"/>
    </row>
    <row r="37" spans="1:96" ht="12.75" customHeight="1" x14ac:dyDescent="0.25">
      <c r="A37" s="204">
        <v>1</v>
      </c>
      <c r="K37" s="101">
        <f t="shared" si="38"/>
        <v>31</v>
      </c>
      <c r="L37" s="125" t="str">
        <f t="shared" ca="1" si="22"/>
        <v>ACA 319</v>
      </c>
      <c r="M37" s="126">
        <f t="shared" ca="1" si="23"/>
        <v>3999.0843508031298</v>
      </c>
      <c r="N37" s="126" t="str">
        <f t="shared" ref="N37:W46" ca="1" si="52">IF(N$5&gt;$K37,"",IF($L37=0,"",IF($G$9&gt;$H$9,"ns",IF(ABS($M37-INDEX($CL$7:$CL$66,N$5,1))&gt;$B$25,"s","ns"))))</f>
        <v>s</v>
      </c>
      <c r="O37" s="126" t="str">
        <f t="shared" ca="1" si="52"/>
        <v>s</v>
      </c>
      <c r="P37" s="126" t="str">
        <f t="shared" ca="1" si="52"/>
        <v>s</v>
      </c>
      <c r="Q37" s="126" t="str">
        <f t="shared" ca="1" si="52"/>
        <v>s</v>
      </c>
      <c r="R37" s="126" t="str">
        <f t="shared" ca="1" si="52"/>
        <v>s</v>
      </c>
      <c r="S37" s="126" t="str">
        <f t="shared" ca="1" si="52"/>
        <v>s</v>
      </c>
      <c r="T37" s="126" t="str">
        <f t="shared" ca="1" si="52"/>
        <v>s</v>
      </c>
      <c r="U37" s="126" t="str">
        <f t="shared" ca="1" si="52"/>
        <v>s</v>
      </c>
      <c r="V37" s="126" t="str">
        <f t="shared" ca="1" si="52"/>
        <v>s</v>
      </c>
      <c r="W37" s="126" t="str">
        <f t="shared" ca="1" si="52"/>
        <v>s</v>
      </c>
      <c r="X37" s="126" t="str">
        <f t="shared" ref="X37:AG46" ca="1" si="53">IF(X$5&gt;$K37,"",IF($L37=0,"",IF($G$9&gt;$H$9,"ns",IF(ABS($M37-INDEX($CL$7:$CL$66,X$5,1))&gt;$B$25,"s","ns"))))</f>
        <v>s</v>
      </c>
      <c r="Y37" s="126" t="str">
        <f t="shared" ca="1" si="53"/>
        <v>s</v>
      </c>
      <c r="Z37" s="126" t="str">
        <f t="shared" ca="1" si="53"/>
        <v>s</v>
      </c>
      <c r="AA37" s="126" t="str">
        <f t="shared" ca="1" si="53"/>
        <v>s</v>
      </c>
      <c r="AB37" s="126" t="str">
        <f t="shared" ca="1" si="53"/>
        <v>s</v>
      </c>
      <c r="AC37" s="126" t="str">
        <f t="shared" ca="1" si="53"/>
        <v>s</v>
      </c>
      <c r="AD37" s="126" t="str">
        <f t="shared" ca="1" si="53"/>
        <v>s</v>
      </c>
      <c r="AE37" s="126" t="str">
        <f t="shared" ca="1" si="53"/>
        <v>s</v>
      </c>
      <c r="AF37" s="126" t="str">
        <f t="shared" ca="1" si="53"/>
        <v>s</v>
      </c>
      <c r="AG37" s="126" t="str">
        <f t="shared" ca="1" si="53"/>
        <v>ns</v>
      </c>
      <c r="AH37" s="126" t="str">
        <f t="shared" ref="AH37:AQ46" ca="1" si="54">IF(AH$5&gt;$K37,"",IF($L37=0,"",IF($G$9&gt;$H$9,"ns",IF(ABS($M37-INDEX($CL$7:$CL$66,AH$5,1))&gt;$B$25,"s","ns"))))</f>
        <v>ns</v>
      </c>
      <c r="AI37" s="126" t="str">
        <f t="shared" ca="1" si="54"/>
        <v>ns</v>
      </c>
      <c r="AJ37" s="126" t="str">
        <f t="shared" ca="1" si="54"/>
        <v>ns</v>
      </c>
      <c r="AK37" s="126" t="str">
        <f t="shared" ca="1" si="54"/>
        <v>ns</v>
      </c>
      <c r="AL37" s="126" t="str">
        <f t="shared" ca="1" si="54"/>
        <v>ns</v>
      </c>
      <c r="AM37" s="126" t="str">
        <f t="shared" ca="1" si="54"/>
        <v>ns</v>
      </c>
      <c r="AN37" s="126" t="str">
        <f t="shared" ca="1" si="54"/>
        <v>ns</v>
      </c>
      <c r="AO37" s="126" t="str">
        <f t="shared" ca="1" si="54"/>
        <v>ns</v>
      </c>
      <c r="AP37" s="126" t="str">
        <f t="shared" ca="1" si="54"/>
        <v>ns</v>
      </c>
      <c r="AQ37" s="126" t="str">
        <f t="shared" ca="1" si="54"/>
        <v>ns</v>
      </c>
      <c r="AR37" s="126" t="str">
        <f t="shared" ref="AR37:BA46" ca="1" si="55">IF(AR$5&gt;$K37,"",IF($L37=0,"",IF($G$9&gt;$H$9,"ns",IF(ABS($M37-INDEX($CL$7:$CL$66,AR$5,1))&gt;$B$25,"s","ns"))))</f>
        <v>ns</v>
      </c>
      <c r="AS37" s="126" t="str">
        <f t="shared" si="55"/>
        <v/>
      </c>
      <c r="AT37" s="126" t="str">
        <f t="shared" si="55"/>
        <v/>
      </c>
      <c r="AU37" s="126" t="str">
        <f t="shared" si="55"/>
        <v/>
      </c>
      <c r="AV37" s="126" t="str">
        <f t="shared" si="55"/>
        <v/>
      </c>
      <c r="AW37" s="126" t="str">
        <f t="shared" si="55"/>
        <v/>
      </c>
      <c r="AX37" s="126" t="str">
        <f t="shared" si="55"/>
        <v/>
      </c>
      <c r="AY37" s="126" t="str">
        <f t="shared" si="55"/>
        <v/>
      </c>
      <c r="AZ37" s="126" t="str">
        <f t="shared" si="55"/>
        <v/>
      </c>
      <c r="BA37" s="126" t="str">
        <f t="shared" si="55"/>
        <v/>
      </c>
      <c r="BB37" s="126" t="str">
        <f t="shared" ref="BB37:BK46" si="56">IF(BB$5&gt;$K37,"",IF($L37=0,"",IF($G$9&gt;$H$9,"ns",IF(ABS($M37-INDEX($CL$7:$CL$66,BB$5,1))&gt;$B$25,"s","ns"))))</f>
        <v/>
      </c>
      <c r="BC37" s="126" t="str">
        <f t="shared" si="56"/>
        <v/>
      </c>
      <c r="BD37" s="126" t="str">
        <f t="shared" si="56"/>
        <v/>
      </c>
      <c r="BE37" s="126" t="str">
        <f t="shared" si="56"/>
        <v/>
      </c>
      <c r="BF37" s="126" t="str">
        <f t="shared" si="56"/>
        <v/>
      </c>
      <c r="BG37" s="126" t="str">
        <f t="shared" si="56"/>
        <v/>
      </c>
      <c r="BH37" s="126" t="str">
        <f t="shared" si="56"/>
        <v/>
      </c>
      <c r="BI37" s="126" t="str">
        <f t="shared" si="56"/>
        <v/>
      </c>
      <c r="BJ37" s="126" t="str">
        <f t="shared" si="56"/>
        <v/>
      </c>
      <c r="BK37" s="126" t="str">
        <f t="shared" si="56"/>
        <v/>
      </c>
      <c r="BL37" s="126" t="str">
        <f t="shared" ref="BL37:BU46" si="57">IF(BL$5&gt;$K37,"",IF($L37=0,"",IF($G$9&gt;$H$9,"ns",IF(ABS($M37-INDEX($CL$7:$CL$66,BL$5,1))&gt;$B$25,"s","ns"))))</f>
        <v/>
      </c>
      <c r="BM37" s="126" t="str">
        <f t="shared" si="57"/>
        <v/>
      </c>
      <c r="BN37" s="126" t="str">
        <f t="shared" si="57"/>
        <v/>
      </c>
      <c r="BO37" s="126" t="str">
        <f t="shared" si="57"/>
        <v/>
      </c>
      <c r="BP37" s="126" t="str">
        <f t="shared" si="57"/>
        <v/>
      </c>
      <c r="BQ37" s="126" t="str">
        <f t="shared" si="57"/>
        <v/>
      </c>
      <c r="BR37" s="126" t="str">
        <f t="shared" si="57"/>
        <v/>
      </c>
      <c r="BS37" s="126" t="str">
        <f t="shared" si="57"/>
        <v/>
      </c>
      <c r="BT37" s="126" t="str">
        <f t="shared" si="57"/>
        <v/>
      </c>
      <c r="BU37" s="126" t="str">
        <f t="shared" si="57"/>
        <v/>
      </c>
      <c r="BV37" s="194"/>
      <c r="BW37" s="194"/>
      <c r="BX37" s="194"/>
      <c r="BZ37" s="116" t="s">
        <v>265</v>
      </c>
      <c r="CA37" s="116" t="s">
        <v>91</v>
      </c>
      <c r="CB37" s="113">
        <f t="shared" si="32"/>
        <v>31</v>
      </c>
      <c r="CC37" s="116" t="str">
        <f t="shared" ca="1" si="33"/>
        <v>SY 134</v>
      </c>
      <c r="CD37" s="117">
        <f t="shared" ca="1" si="34"/>
        <v>5350.7446250028452</v>
      </c>
      <c r="CE37" s="117">
        <f t="shared" ca="1" si="34"/>
        <v>6316.2824935839089</v>
      </c>
      <c r="CF37" s="117">
        <f t="shared" ca="1" si="34"/>
        <v>6055.0201652977366</v>
      </c>
      <c r="CG37" s="117">
        <f t="shared" ca="1" si="34"/>
        <v>0</v>
      </c>
      <c r="CH37" s="117">
        <f t="shared" ca="1" si="30"/>
        <v>3</v>
      </c>
      <c r="CI37" s="117">
        <f t="shared" ca="1" si="31"/>
        <v>17722.047283884491</v>
      </c>
      <c r="CJ37" s="127" cm="1">
        <f t="array" aca="1" ref="CJ37" ca="1">IFERROR(AVERAGE(IF(CD37:CG37&gt;1,CD37:CG37)),0)</f>
        <v>5907.3490946281636</v>
      </c>
      <c r="CK37" s="127">
        <f ca="1">CJ37+(COUNTIFS($CJ$5:$CJ37,CJ37)-1)*0.00001</f>
        <v>5907.3490946281636</v>
      </c>
      <c r="CL37" s="127">
        <f t="shared" ca="1" si="35"/>
        <v>3999.0843508031298</v>
      </c>
      <c r="CM37" s="140">
        <f t="shared" ca="1" si="36"/>
        <v>2</v>
      </c>
      <c r="CN37" s="120" t="str">
        <f t="shared" ca="1" si="37"/>
        <v>ACA 319</v>
      </c>
      <c r="CO37" s="113"/>
      <c r="CP37" s="113"/>
      <c r="CQ37" s="113"/>
      <c r="CR37" s="115"/>
    </row>
    <row r="38" spans="1:96" ht="12.75" customHeight="1" x14ac:dyDescent="0.25">
      <c r="A38" s="204">
        <v>1</v>
      </c>
      <c r="K38" s="101">
        <f t="shared" si="38"/>
        <v>32</v>
      </c>
      <c r="L38" s="125" t="str">
        <f t="shared" ca="1" si="22"/>
        <v>RGT BORSALINO</v>
      </c>
      <c r="M38" s="126">
        <f t="shared" ca="1" si="23"/>
        <v>3889.3066967493955</v>
      </c>
      <c r="N38" s="126" t="str">
        <f t="shared" ca="1" si="52"/>
        <v>s</v>
      </c>
      <c r="O38" s="126" t="str">
        <f t="shared" ca="1" si="52"/>
        <v>s</v>
      </c>
      <c r="P38" s="126" t="str">
        <f t="shared" ca="1" si="52"/>
        <v>s</v>
      </c>
      <c r="Q38" s="126" t="str">
        <f t="shared" ca="1" si="52"/>
        <v>s</v>
      </c>
      <c r="R38" s="126" t="str">
        <f t="shared" ca="1" si="52"/>
        <v>s</v>
      </c>
      <c r="S38" s="126" t="str">
        <f t="shared" ca="1" si="52"/>
        <v>s</v>
      </c>
      <c r="T38" s="126" t="str">
        <f t="shared" ca="1" si="52"/>
        <v>s</v>
      </c>
      <c r="U38" s="126" t="str">
        <f t="shared" ca="1" si="52"/>
        <v>s</v>
      </c>
      <c r="V38" s="126" t="str">
        <f t="shared" ca="1" si="52"/>
        <v>s</v>
      </c>
      <c r="W38" s="126" t="str">
        <f t="shared" ca="1" si="52"/>
        <v>s</v>
      </c>
      <c r="X38" s="126" t="str">
        <f t="shared" ca="1" si="53"/>
        <v>s</v>
      </c>
      <c r="Y38" s="126" t="str">
        <f t="shared" ca="1" si="53"/>
        <v>s</v>
      </c>
      <c r="Z38" s="126" t="str">
        <f t="shared" ca="1" si="53"/>
        <v>s</v>
      </c>
      <c r="AA38" s="126" t="str">
        <f t="shared" ca="1" si="53"/>
        <v>s</v>
      </c>
      <c r="AB38" s="126" t="str">
        <f t="shared" ca="1" si="53"/>
        <v>s</v>
      </c>
      <c r="AC38" s="126" t="str">
        <f t="shared" ca="1" si="53"/>
        <v>s</v>
      </c>
      <c r="AD38" s="126" t="str">
        <f t="shared" ca="1" si="53"/>
        <v>s</v>
      </c>
      <c r="AE38" s="126" t="str">
        <f t="shared" ca="1" si="53"/>
        <v>s</v>
      </c>
      <c r="AF38" s="126" t="str">
        <f t="shared" ca="1" si="53"/>
        <v>s</v>
      </c>
      <c r="AG38" s="126" t="str">
        <f t="shared" ca="1" si="53"/>
        <v>s</v>
      </c>
      <c r="AH38" s="126" t="str">
        <f t="shared" ca="1" si="54"/>
        <v>s</v>
      </c>
      <c r="AI38" s="126" t="str">
        <f t="shared" ca="1" si="54"/>
        <v>s</v>
      </c>
      <c r="AJ38" s="126" t="str">
        <f t="shared" ca="1" si="54"/>
        <v>ns</v>
      </c>
      <c r="AK38" s="126" t="str">
        <f t="shared" ca="1" si="54"/>
        <v>ns</v>
      </c>
      <c r="AL38" s="126" t="str">
        <f t="shared" ca="1" si="54"/>
        <v>ns</v>
      </c>
      <c r="AM38" s="126" t="str">
        <f t="shared" ca="1" si="54"/>
        <v>ns</v>
      </c>
      <c r="AN38" s="126" t="str">
        <f t="shared" ca="1" si="54"/>
        <v>ns</v>
      </c>
      <c r="AO38" s="126" t="str">
        <f t="shared" ca="1" si="54"/>
        <v>ns</v>
      </c>
      <c r="AP38" s="126" t="str">
        <f t="shared" ca="1" si="54"/>
        <v>ns</v>
      </c>
      <c r="AQ38" s="126" t="str">
        <f t="shared" ca="1" si="54"/>
        <v>ns</v>
      </c>
      <c r="AR38" s="126" t="str">
        <f t="shared" ca="1" si="55"/>
        <v>ns</v>
      </c>
      <c r="AS38" s="126" t="str">
        <f t="shared" ca="1" si="55"/>
        <v>ns</v>
      </c>
      <c r="AT38" s="126" t="str">
        <f t="shared" si="55"/>
        <v/>
      </c>
      <c r="AU38" s="126" t="str">
        <f t="shared" si="55"/>
        <v/>
      </c>
      <c r="AV38" s="126" t="str">
        <f t="shared" si="55"/>
        <v/>
      </c>
      <c r="AW38" s="126" t="str">
        <f t="shared" si="55"/>
        <v/>
      </c>
      <c r="AX38" s="126" t="str">
        <f t="shared" si="55"/>
        <v/>
      </c>
      <c r="AY38" s="126" t="str">
        <f t="shared" si="55"/>
        <v/>
      </c>
      <c r="AZ38" s="126" t="str">
        <f t="shared" si="55"/>
        <v/>
      </c>
      <c r="BA38" s="126" t="str">
        <f t="shared" si="55"/>
        <v/>
      </c>
      <c r="BB38" s="126" t="str">
        <f t="shared" si="56"/>
        <v/>
      </c>
      <c r="BC38" s="126" t="str">
        <f t="shared" si="56"/>
        <v/>
      </c>
      <c r="BD38" s="126" t="str">
        <f t="shared" si="56"/>
        <v/>
      </c>
      <c r="BE38" s="126" t="str">
        <f t="shared" si="56"/>
        <v/>
      </c>
      <c r="BF38" s="126" t="str">
        <f t="shared" si="56"/>
        <v/>
      </c>
      <c r="BG38" s="126" t="str">
        <f t="shared" si="56"/>
        <v/>
      </c>
      <c r="BH38" s="126" t="str">
        <f t="shared" si="56"/>
        <v/>
      </c>
      <c r="BI38" s="126" t="str">
        <f t="shared" si="56"/>
        <v/>
      </c>
      <c r="BJ38" s="126" t="str">
        <f t="shared" si="56"/>
        <v/>
      </c>
      <c r="BK38" s="126" t="str">
        <f t="shared" si="56"/>
        <v/>
      </c>
      <c r="BL38" s="126" t="str">
        <f t="shared" si="57"/>
        <v/>
      </c>
      <c r="BM38" s="126" t="str">
        <f t="shared" si="57"/>
        <v/>
      </c>
      <c r="BN38" s="126" t="str">
        <f t="shared" si="57"/>
        <v/>
      </c>
      <c r="BO38" s="126" t="str">
        <f t="shared" si="57"/>
        <v/>
      </c>
      <c r="BP38" s="126" t="str">
        <f t="shared" si="57"/>
        <v/>
      </c>
      <c r="BQ38" s="126" t="str">
        <f t="shared" si="57"/>
        <v/>
      </c>
      <c r="BR38" s="126" t="str">
        <f t="shared" si="57"/>
        <v/>
      </c>
      <c r="BS38" s="126" t="str">
        <f t="shared" si="57"/>
        <v/>
      </c>
      <c r="BT38" s="126" t="str">
        <f t="shared" si="57"/>
        <v/>
      </c>
      <c r="BU38" s="126" t="str">
        <f t="shared" si="57"/>
        <v/>
      </c>
      <c r="BV38" s="194"/>
      <c r="BW38" s="194"/>
      <c r="BX38" s="194"/>
      <c r="BZ38" s="116" t="s">
        <v>265</v>
      </c>
      <c r="CA38" s="116" t="s">
        <v>91</v>
      </c>
      <c r="CB38" s="113">
        <f t="shared" si="32"/>
        <v>32</v>
      </c>
      <c r="CC38" s="116" t="str">
        <f t="shared" ca="1" si="33"/>
        <v>TIMBÓ</v>
      </c>
      <c r="CD38" s="117">
        <f t="shared" ca="1" si="34"/>
        <v>5071.6278670427446</v>
      </c>
      <c r="CE38" s="117">
        <f t="shared" ca="1" si="34"/>
        <v>4157.0921906242147</v>
      </c>
      <c r="CF38" s="117">
        <f t="shared" ca="1" si="34"/>
        <v>4032.1505490619361</v>
      </c>
      <c r="CG38" s="117">
        <f t="shared" ca="1" si="34"/>
        <v>0</v>
      </c>
      <c r="CH38" s="117">
        <f t="shared" ca="1" si="30"/>
        <v>3</v>
      </c>
      <c r="CI38" s="117">
        <f t="shared" ca="1" si="31"/>
        <v>13260.870606728897</v>
      </c>
      <c r="CJ38" s="127" cm="1">
        <f t="array" aca="1" ref="CJ38" ca="1">IFERROR(AVERAGE(IF(CD38:CG38&gt;1,CD38:CG38)),0)</f>
        <v>4420.2902022429653</v>
      </c>
      <c r="CK38" s="127">
        <f ca="1">CJ38+(COUNTIFS($CJ$5:$CJ38,CJ38)-1)*0.00001</f>
        <v>4420.2902022429653</v>
      </c>
      <c r="CL38" s="127">
        <f t="shared" ca="1" si="35"/>
        <v>3889.3066967493955</v>
      </c>
      <c r="CM38" s="140">
        <f t="shared" ca="1" si="36"/>
        <v>28</v>
      </c>
      <c r="CN38" s="120" t="str">
        <f t="shared" ca="1" si="37"/>
        <v>RGT BORSALINO</v>
      </c>
      <c r="CO38" s="113"/>
      <c r="CP38" s="113"/>
      <c r="CQ38" s="113"/>
      <c r="CR38" s="115"/>
    </row>
    <row r="39" spans="1:96" ht="12.75" customHeight="1" x14ac:dyDescent="0.25">
      <c r="A39" s="204">
        <v>1</v>
      </c>
      <c r="K39" s="101">
        <f t="shared" si="38"/>
        <v>33</v>
      </c>
      <c r="L39" s="125" t="str">
        <f t="shared" ref="L39:L66" ca="1" si="58">CN39</f>
        <v>MS INTA BONAERENSE 122</v>
      </c>
      <c r="M39" s="126">
        <f t="shared" ref="M39:M66" ca="1" si="59">CL39</f>
        <v>3658.5388491975191</v>
      </c>
      <c r="N39" s="126" t="str">
        <f t="shared" ca="1" si="52"/>
        <v>s</v>
      </c>
      <c r="O39" s="126" t="str">
        <f t="shared" ca="1" si="52"/>
        <v>s</v>
      </c>
      <c r="P39" s="126" t="str">
        <f t="shared" ca="1" si="52"/>
        <v>s</v>
      </c>
      <c r="Q39" s="126" t="str">
        <f t="shared" ca="1" si="52"/>
        <v>s</v>
      </c>
      <c r="R39" s="126" t="str">
        <f t="shared" ca="1" si="52"/>
        <v>s</v>
      </c>
      <c r="S39" s="126" t="str">
        <f t="shared" ca="1" si="52"/>
        <v>s</v>
      </c>
      <c r="T39" s="126" t="str">
        <f t="shared" ca="1" si="52"/>
        <v>s</v>
      </c>
      <c r="U39" s="126" t="str">
        <f t="shared" ca="1" si="52"/>
        <v>s</v>
      </c>
      <c r="V39" s="126" t="str">
        <f t="shared" ca="1" si="52"/>
        <v>s</v>
      </c>
      <c r="W39" s="126" t="str">
        <f t="shared" ca="1" si="52"/>
        <v>s</v>
      </c>
      <c r="X39" s="126" t="str">
        <f t="shared" ca="1" si="53"/>
        <v>s</v>
      </c>
      <c r="Y39" s="126" t="str">
        <f t="shared" ca="1" si="53"/>
        <v>s</v>
      </c>
      <c r="Z39" s="126" t="str">
        <f t="shared" ca="1" si="53"/>
        <v>s</v>
      </c>
      <c r="AA39" s="126" t="str">
        <f t="shared" ca="1" si="53"/>
        <v>s</v>
      </c>
      <c r="AB39" s="126" t="str">
        <f t="shared" ca="1" si="53"/>
        <v>s</v>
      </c>
      <c r="AC39" s="126" t="str">
        <f t="shared" ca="1" si="53"/>
        <v>s</v>
      </c>
      <c r="AD39" s="126" t="str">
        <f t="shared" ca="1" si="53"/>
        <v>s</v>
      </c>
      <c r="AE39" s="126" t="str">
        <f t="shared" ca="1" si="53"/>
        <v>s</v>
      </c>
      <c r="AF39" s="126" t="str">
        <f t="shared" ca="1" si="53"/>
        <v>s</v>
      </c>
      <c r="AG39" s="126" t="str">
        <f t="shared" ca="1" si="53"/>
        <v>s</v>
      </c>
      <c r="AH39" s="126" t="str">
        <f t="shared" ca="1" si="54"/>
        <v>s</v>
      </c>
      <c r="AI39" s="126" t="str">
        <f t="shared" ca="1" si="54"/>
        <v>s</v>
      </c>
      <c r="AJ39" s="126" t="str">
        <f t="shared" ca="1" si="54"/>
        <v>s</v>
      </c>
      <c r="AK39" s="126" t="str">
        <f t="shared" ca="1" si="54"/>
        <v>s</v>
      </c>
      <c r="AL39" s="126" t="str">
        <f t="shared" ca="1" si="54"/>
        <v>ns</v>
      </c>
      <c r="AM39" s="126" t="str">
        <f t="shared" ca="1" si="54"/>
        <v>ns</v>
      </c>
      <c r="AN39" s="126" t="str">
        <f t="shared" ca="1" si="54"/>
        <v>ns</v>
      </c>
      <c r="AO39" s="126" t="str">
        <f t="shared" ca="1" si="54"/>
        <v>ns</v>
      </c>
      <c r="AP39" s="126" t="str">
        <f t="shared" ca="1" si="54"/>
        <v>ns</v>
      </c>
      <c r="AQ39" s="126" t="str">
        <f t="shared" ca="1" si="54"/>
        <v>ns</v>
      </c>
      <c r="AR39" s="126" t="str">
        <f t="shared" ca="1" si="55"/>
        <v>ns</v>
      </c>
      <c r="AS39" s="126" t="str">
        <f t="shared" ca="1" si="55"/>
        <v>ns</v>
      </c>
      <c r="AT39" s="126" t="str">
        <f t="shared" ca="1" si="55"/>
        <v>ns</v>
      </c>
      <c r="AU39" s="126" t="str">
        <f t="shared" si="55"/>
        <v/>
      </c>
      <c r="AV39" s="126" t="str">
        <f t="shared" si="55"/>
        <v/>
      </c>
      <c r="AW39" s="126" t="str">
        <f t="shared" si="55"/>
        <v/>
      </c>
      <c r="AX39" s="126" t="str">
        <f t="shared" si="55"/>
        <v/>
      </c>
      <c r="AY39" s="126" t="str">
        <f t="shared" si="55"/>
        <v/>
      </c>
      <c r="AZ39" s="126" t="str">
        <f t="shared" si="55"/>
        <v/>
      </c>
      <c r="BA39" s="126" t="str">
        <f t="shared" si="55"/>
        <v/>
      </c>
      <c r="BB39" s="126" t="str">
        <f t="shared" si="56"/>
        <v/>
      </c>
      <c r="BC39" s="126" t="str">
        <f t="shared" si="56"/>
        <v/>
      </c>
      <c r="BD39" s="126" t="str">
        <f t="shared" si="56"/>
        <v/>
      </c>
      <c r="BE39" s="126" t="str">
        <f t="shared" si="56"/>
        <v/>
      </c>
      <c r="BF39" s="126" t="str">
        <f t="shared" si="56"/>
        <v/>
      </c>
      <c r="BG39" s="126" t="str">
        <f t="shared" si="56"/>
        <v/>
      </c>
      <c r="BH39" s="126" t="str">
        <f t="shared" si="56"/>
        <v/>
      </c>
      <c r="BI39" s="126" t="str">
        <f t="shared" si="56"/>
        <v/>
      </c>
      <c r="BJ39" s="126" t="str">
        <f t="shared" si="56"/>
        <v/>
      </c>
      <c r="BK39" s="126" t="str">
        <f t="shared" si="56"/>
        <v/>
      </c>
      <c r="BL39" s="126" t="str">
        <f t="shared" si="57"/>
        <v/>
      </c>
      <c r="BM39" s="126" t="str">
        <f t="shared" si="57"/>
        <v/>
      </c>
      <c r="BN39" s="126" t="str">
        <f t="shared" si="57"/>
        <v/>
      </c>
      <c r="BO39" s="126" t="str">
        <f t="shared" si="57"/>
        <v/>
      </c>
      <c r="BP39" s="126" t="str">
        <f t="shared" si="57"/>
        <v/>
      </c>
      <c r="BQ39" s="126" t="str">
        <f t="shared" si="57"/>
        <v/>
      </c>
      <c r="BR39" s="126" t="str">
        <f t="shared" si="57"/>
        <v/>
      </c>
      <c r="BS39" s="126" t="str">
        <f t="shared" si="57"/>
        <v/>
      </c>
      <c r="BT39" s="126" t="str">
        <f t="shared" si="57"/>
        <v/>
      </c>
      <c r="BU39" s="126" t="str">
        <f t="shared" si="57"/>
        <v/>
      </c>
      <c r="BV39" s="194"/>
      <c r="BW39" s="194"/>
      <c r="BX39" s="194"/>
      <c r="BZ39" s="116" t="s">
        <v>265</v>
      </c>
      <c r="CA39" s="116" t="s">
        <v>91</v>
      </c>
      <c r="CB39" s="113">
        <f t="shared" si="32"/>
        <v>33</v>
      </c>
      <c r="CC39" s="116" t="str">
        <f t="shared" ca="1" si="33"/>
        <v>TRAFUL HB4</v>
      </c>
      <c r="CD39" s="117">
        <f t="shared" ca="1" si="34"/>
        <v>3588.2493219993198</v>
      </c>
      <c r="CE39" s="117">
        <f t="shared" ca="1" si="34"/>
        <v>4583.7427611301218</v>
      </c>
      <c r="CF39" s="117">
        <f t="shared" ca="1" si="34"/>
        <v>4968.3033003148748</v>
      </c>
      <c r="CG39" s="117">
        <f t="shared" ca="1" si="34"/>
        <v>0</v>
      </c>
      <c r="CH39" s="117">
        <f t="shared" ca="1" si="30"/>
        <v>3</v>
      </c>
      <c r="CI39" s="117">
        <f t="shared" ca="1" si="31"/>
        <v>13140.295383444318</v>
      </c>
      <c r="CJ39" s="127" cm="1">
        <f t="array" aca="1" ref="CJ39" ca="1">IFERROR(AVERAGE(IF(CD39:CG39&gt;1,CD39:CG39)),0)</f>
        <v>4380.0984611481063</v>
      </c>
      <c r="CK39" s="127">
        <f ca="1">CJ39+(COUNTIFS($CJ$5:$CJ39,CJ39)-1)*0.00001</f>
        <v>4380.0984611481063</v>
      </c>
      <c r="CL39" s="127">
        <f t="shared" ca="1" si="35"/>
        <v>3658.5388491975191</v>
      </c>
      <c r="CM39" s="140">
        <f t="shared" ca="1" si="36"/>
        <v>24</v>
      </c>
      <c r="CN39" s="120" t="str">
        <f t="shared" ca="1" si="37"/>
        <v>MS INTA BONAERENSE 122</v>
      </c>
      <c r="CO39" s="113"/>
      <c r="CP39" s="113"/>
      <c r="CQ39" s="113"/>
      <c r="CR39" s="115"/>
    </row>
    <row r="40" spans="1:96" ht="12.75" customHeight="1" x14ac:dyDescent="0.25">
      <c r="A40" s="204">
        <v>1</v>
      </c>
      <c r="K40" s="101">
        <f t="shared" si="38"/>
        <v>34</v>
      </c>
      <c r="L40" s="125">
        <f t="shared" ca="1" si="58"/>
        <v>0</v>
      </c>
      <c r="M40" s="126">
        <f t="shared" ca="1" si="59"/>
        <v>2.6000000000000003E-4</v>
      </c>
      <c r="N40" s="126" t="str">
        <f t="shared" ca="1" si="52"/>
        <v/>
      </c>
      <c r="O40" s="126" t="str">
        <f t="shared" ca="1" si="52"/>
        <v/>
      </c>
      <c r="P40" s="126" t="str">
        <f t="shared" ca="1" si="52"/>
        <v/>
      </c>
      <c r="Q40" s="126" t="str">
        <f t="shared" ca="1" si="52"/>
        <v/>
      </c>
      <c r="R40" s="126" t="str">
        <f t="shared" ca="1" si="52"/>
        <v/>
      </c>
      <c r="S40" s="126" t="str">
        <f t="shared" ca="1" si="52"/>
        <v/>
      </c>
      <c r="T40" s="126" t="str">
        <f t="shared" ca="1" si="52"/>
        <v/>
      </c>
      <c r="U40" s="126" t="str">
        <f t="shared" ca="1" si="52"/>
        <v/>
      </c>
      <c r="V40" s="126" t="str">
        <f t="shared" ca="1" si="52"/>
        <v/>
      </c>
      <c r="W40" s="126" t="str">
        <f t="shared" ca="1" si="52"/>
        <v/>
      </c>
      <c r="X40" s="126" t="str">
        <f t="shared" ca="1" si="53"/>
        <v/>
      </c>
      <c r="Y40" s="126" t="str">
        <f t="shared" ca="1" si="53"/>
        <v/>
      </c>
      <c r="Z40" s="126" t="str">
        <f t="shared" ca="1" si="53"/>
        <v/>
      </c>
      <c r="AA40" s="126" t="str">
        <f t="shared" ca="1" si="53"/>
        <v/>
      </c>
      <c r="AB40" s="126" t="str">
        <f t="shared" ca="1" si="53"/>
        <v/>
      </c>
      <c r="AC40" s="126" t="str">
        <f t="shared" ca="1" si="53"/>
        <v/>
      </c>
      <c r="AD40" s="126" t="str">
        <f t="shared" ca="1" si="53"/>
        <v/>
      </c>
      <c r="AE40" s="126" t="str">
        <f t="shared" ca="1" si="53"/>
        <v/>
      </c>
      <c r="AF40" s="126" t="str">
        <f t="shared" ca="1" si="53"/>
        <v/>
      </c>
      <c r="AG40" s="126" t="str">
        <f t="shared" ca="1" si="53"/>
        <v/>
      </c>
      <c r="AH40" s="126" t="str">
        <f t="shared" ca="1" si="54"/>
        <v/>
      </c>
      <c r="AI40" s="126" t="str">
        <f t="shared" ca="1" si="54"/>
        <v/>
      </c>
      <c r="AJ40" s="126" t="str">
        <f t="shared" ca="1" si="54"/>
        <v/>
      </c>
      <c r="AK40" s="126" t="str">
        <f t="shared" ca="1" si="54"/>
        <v/>
      </c>
      <c r="AL40" s="126" t="str">
        <f t="shared" ca="1" si="54"/>
        <v/>
      </c>
      <c r="AM40" s="126" t="str">
        <f t="shared" ca="1" si="54"/>
        <v/>
      </c>
      <c r="AN40" s="126" t="str">
        <f t="shared" ca="1" si="54"/>
        <v/>
      </c>
      <c r="AO40" s="126" t="str">
        <f t="shared" ca="1" si="54"/>
        <v/>
      </c>
      <c r="AP40" s="126" t="str">
        <f t="shared" ca="1" si="54"/>
        <v/>
      </c>
      <c r="AQ40" s="126" t="str">
        <f t="shared" ca="1" si="54"/>
        <v/>
      </c>
      <c r="AR40" s="126" t="str">
        <f t="shared" ca="1" si="55"/>
        <v/>
      </c>
      <c r="AS40" s="126" t="str">
        <f t="shared" ca="1" si="55"/>
        <v/>
      </c>
      <c r="AT40" s="126" t="str">
        <f t="shared" ca="1" si="55"/>
        <v/>
      </c>
      <c r="AU40" s="126" t="str">
        <f t="shared" ca="1" si="55"/>
        <v/>
      </c>
      <c r="AV40" s="126" t="str">
        <f t="shared" si="55"/>
        <v/>
      </c>
      <c r="AW40" s="126" t="str">
        <f t="shared" si="55"/>
        <v/>
      </c>
      <c r="AX40" s="126" t="str">
        <f t="shared" si="55"/>
        <v/>
      </c>
      <c r="AY40" s="126" t="str">
        <f t="shared" si="55"/>
        <v/>
      </c>
      <c r="AZ40" s="126" t="str">
        <f t="shared" si="55"/>
        <v/>
      </c>
      <c r="BA40" s="126" t="str">
        <f t="shared" si="55"/>
        <v/>
      </c>
      <c r="BB40" s="126" t="str">
        <f t="shared" si="56"/>
        <v/>
      </c>
      <c r="BC40" s="126" t="str">
        <f t="shared" si="56"/>
        <v/>
      </c>
      <c r="BD40" s="126" t="str">
        <f t="shared" si="56"/>
        <v/>
      </c>
      <c r="BE40" s="126" t="str">
        <f t="shared" si="56"/>
        <v/>
      </c>
      <c r="BF40" s="126" t="str">
        <f t="shared" si="56"/>
        <v/>
      </c>
      <c r="BG40" s="126" t="str">
        <f t="shared" si="56"/>
        <v/>
      </c>
      <c r="BH40" s="126" t="str">
        <f t="shared" si="56"/>
        <v/>
      </c>
      <c r="BI40" s="126" t="str">
        <f t="shared" si="56"/>
        <v/>
      </c>
      <c r="BJ40" s="126" t="str">
        <f t="shared" si="56"/>
        <v/>
      </c>
      <c r="BK40" s="126" t="str">
        <f t="shared" si="56"/>
        <v/>
      </c>
      <c r="BL40" s="126" t="str">
        <f t="shared" si="57"/>
        <v/>
      </c>
      <c r="BM40" s="126" t="str">
        <f t="shared" si="57"/>
        <v/>
      </c>
      <c r="BN40" s="126" t="str">
        <f t="shared" si="57"/>
        <v/>
      </c>
      <c r="BO40" s="126" t="str">
        <f t="shared" si="57"/>
        <v/>
      </c>
      <c r="BP40" s="126" t="str">
        <f t="shared" si="57"/>
        <v/>
      </c>
      <c r="BQ40" s="126" t="str">
        <f t="shared" si="57"/>
        <v/>
      </c>
      <c r="BR40" s="126" t="str">
        <f t="shared" si="57"/>
        <v/>
      </c>
      <c r="BS40" s="126" t="str">
        <f t="shared" si="57"/>
        <v/>
      </c>
      <c r="BT40" s="126" t="str">
        <f t="shared" si="57"/>
        <v/>
      </c>
      <c r="BU40" s="126" t="str">
        <f t="shared" si="57"/>
        <v/>
      </c>
      <c r="BV40" s="194"/>
      <c r="BW40" s="194"/>
      <c r="BX40" s="194"/>
      <c r="BZ40" s="116" t="s">
        <v>265</v>
      </c>
      <c r="CA40" s="116" t="s">
        <v>91</v>
      </c>
      <c r="CB40" s="113">
        <f t="shared" si="32"/>
        <v>34</v>
      </c>
      <c r="CC40" s="116">
        <f t="shared" ca="1" si="33"/>
        <v>0</v>
      </c>
      <c r="CD40" s="117">
        <f t="shared" ref="CD40:CG66" ca="1" si="60">IFERROR(INDEX(INDIRECT($CA40),$CB40,CD$6),0)</f>
        <v>0</v>
      </c>
      <c r="CE40" s="117">
        <f t="shared" ca="1" si="60"/>
        <v>0</v>
      </c>
      <c r="CF40" s="117">
        <f t="shared" ca="1" si="60"/>
        <v>0</v>
      </c>
      <c r="CG40" s="117">
        <f t="shared" ca="1" si="60"/>
        <v>0</v>
      </c>
      <c r="CH40" s="117">
        <f t="shared" ca="1" si="30"/>
        <v>0</v>
      </c>
      <c r="CI40" s="117">
        <f t="shared" ca="1" si="31"/>
        <v>0</v>
      </c>
      <c r="CJ40" s="127" cm="1">
        <f t="array" aca="1" ref="CJ40" ca="1">IFERROR(AVERAGE(IF(CD40:CG40&gt;1,CD40:CG40)),0)</f>
        <v>0</v>
      </c>
      <c r="CK40" s="127">
        <f ca="1">CJ40+(COUNTIFS($CJ$5:$CJ40,CJ40)-1)*0.00001</f>
        <v>0</v>
      </c>
      <c r="CL40" s="127">
        <f t="shared" ca="1" si="35"/>
        <v>2.6000000000000003E-4</v>
      </c>
      <c r="CM40" s="140">
        <f t="shared" ca="1" si="36"/>
        <v>0</v>
      </c>
      <c r="CN40" s="120">
        <f t="shared" ca="1" si="37"/>
        <v>0</v>
      </c>
      <c r="CO40" s="113"/>
      <c r="CP40" s="113"/>
      <c r="CQ40" s="113"/>
      <c r="CR40" s="115"/>
    </row>
    <row r="41" spans="1:96" ht="12.75" customHeight="1" x14ac:dyDescent="0.25">
      <c r="A41" s="204">
        <v>1</v>
      </c>
      <c r="K41" s="101">
        <f t="shared" si="38"/>
        <v>35</v>
      </c>
      <c r="L41" s="125">
        <f t="shared" ca="1" si="58"/>
        <v>0</v>
      </c>
      <c r="M41" s="126">
        <f t="shared" ca="1" si="59"/>
        <v>2.5000000000000001E-4</v>
      </c>
      <c r="N41" s="126" t="str">
        <f t="shared" ca="1" si="52"/>
        <v/>
      </c>
      <c r="O41" s="126" t="str">
        <f t="shared" ca="1" si="52"/>
        <v/>
      </c>
      <c r="P41" s="126" t="str">
        <f t="shared" ca="1" si="52"/>
        <v/>
      </c>
      <c r="Q41" s="126" t="str">
        <f t="shared" ca="1" si="52"/>
        <v/>
      </c>
      <c r="R41" s="126" t="str">
        <f t="shared" ca="1" si="52"/>
        <v/>
      </c>
      <c r="S41" s="126" t="str">
        <f t="shared" ca="1" si="52"/>
        <v/>
      </c>
      <c r="T41" s="126" t="str">
        <f t="shared" ca="1" si="52"/>
        <v/>
      </c>
      <c r="U41" s="126" t="str">
        <f t="shared" ca="1" si="52"/>
        <v/>
      </c>
      <c r="V41" s="126" t="str">
        <f t="shared" ca="1" si="52"/>
        <v/>
      </c>
      <c r="W41" s="126" t="str">
        <f t="shared" ca="1" si="52"/>
        <v/>
      </c>
      <c r="X41" s="126" t="str">
        <f t="shared" ca="1" si="53"/>
        <v/>
      </c>
      <c r="Y41" s="126" t="str">
        <f t="shared" ca="1" si="53"/>
        <v/>
      </c>
      <c r="Z41" s="126" t="str">
        <f t="shared" ca="1" si="53"/>
        <v/>
      </c>
      <c r="AA41" s="126" t="str">
        <f t="shared" ca="1" si="53"/>
        <v/>
      </c>
      <c r="AB41" s="126" t="str">
        <f t="shared" ca="1" si="53"/>
        <v/>
      </c>
      <c r="AC41" s="126" t="str">
        <f t="shared" ca="1" si="53"/>
        <v/>
      </c>
      <c r="AD41" s="126" t="str">
        <f t="shared" ca="1" si="53"/>
        <v/>
      </c>
      <c r="AE41" s="126" t="str">
        <f t="shared" ca="1" si="53"/>
        <v/>
      </c>
      <c r="AF41" s="126" t="str">
        <f t="shared" ca="1" si="53"/>
        <v/>
      </c>
      <c r="AG41" s="126" t="str">
        <f t="shared" ca="1" si="53"/>
        <v/>
      </c>
      <c r="AH41" s="126" t="str">
        <f t="shared" ca="1" si="54"/>
        <v/>
      </c>
      <c r="AI41" s="126" t="str">
        <f t="shared" ca="1" si="54"/>
        <v/>
      </c>
      <c r="AJ41" s="126" t="str">
        <f t="shared" ca="1" si="54"/>
        <v/>
      </c>
      <c r="AK41" s="126" t="str">
        <f t="shared" ca="1" si="54"/>
        <v/>
      </c>
      <c r="AL41" s="126" t="str">
        <f t="shared" ca="1" si="54"/>
        <v/>
      </c>
      <c r="AM41" s="126" t="str">
        <f t="shared" ca="1" si="54"/>
        <v/>
      </c>
      <c r="AN41" s="126" t="str">
        <f t="shared" ca="1" si="54"/>
        <v/>
      </c>
      <c r="AO41" s="126" t="str">
        <f t="shared" ca="1" si="54"/>
        <v/>
      </c>
      <c r="AP41" s="126" t="str">
        <f t="shared" ca="1" si="54"/>
        <v/>
      </c>
      <c r="AQ41" s="126" t="str">
        <f t="shared" ca="1" si="54"/>
        <v/>
      </c>
      <c r="AR41" s="126" t="str">
        <f t="shared" ca="1" si="55"/>
        <v/>
      </c>
      <c r="AS41" s="126" t="str">
        <f t="shared" ca="1" si="55"/>
        <v/>
      </c>
      <c r="AT41" s="126" t="str">
        <f t="shared" ca="1" si="55"/>
        <v/>
      </c>
      <c r="AU41" s="126" t="str">
        <f t="shared" ca="1" si="55"/>
        <v/>
      </c>
      <c r="AV41" s="126" t="str">
        <f t="shared" ca="1" si="55"/>
        <v/>
      </c>
      <c r="AW41" s="126" t="str">
        <f t="shared" si="55"/>
        <v/>
      </c>
      <c r="AX41" s="126" t="str">
        <f t="shared" si="55"/>
        <v/>
      </c>
      <c r="AY41" s="126" t="str">
        <f t="shared" si="55"/>
        <v/>
      </c>
      <c r="AZ41" s="126" t="str">
        <f t="shared" si="55"/>
        <v/>
      </c>
      <c r="BA41" s="126" t="str">
        <f t="shared" si="55"/>
        <v/>
      </c>
      <c r="BB41" s="126" t="str">
        <f t="shared" si="56"/>
        <v/>
      </c>
      <c r="BC41" s="126" t="str">
        <f t="shared" si="56"/>
        <v/>
      </c>
      <c r="BD41" s="126" t="str">
        <f t="shared" si="56"/>
        <v/>
      </c>
      <c r="BE41" s="126" t="str">
        <f t="shared" si="56"/>
        <v/>
      </c>
      <c r="BF41" s="126" t="str">
        <f t="shared" si="56"/>
        <v/>
      </c>
      <c r="BG41" s="126" t="str">
        <f t="shared" si="56"/>
        <v/>
      </c>
      <c r="BH41" s="126" t="str">
        <f t="shared" si="56"/>
        <v/>
      </c>
      <c r="BI41" s="126" t="str">
        <f t="shared" si="56"/>
        <v/>
      </c>
      <c r="BJ41" s="126" t="str">
        <f t="shared" si="56"/>
        <v/>
      </c>
      <c r="BK41" s="126" t="str">
        <f t="shared" si="56"/>
        <v/>
      </c>
      <c r="BL41" s="126" t="str">
        <f t="shared" si="57"/>
        <v/>
      </c>
      <c r="BM41" s="126" t="str">
        <f t="shared" si="57"/>
        <v/>
      </c>
      <c r="BN41" s="126" t="str">
        <f t="shared" si="57"/>
        <v/>
      </c>
      <c r="BO41" s="126" t="str">
        <f t="shared" si="57"/>
        <v/>
      </c>
      <c r="BP41" s="126" t="str">
        <f t="shared" si="57"/>
        <v/>
      </c>
      <c r="BQ41" s="126" t="str">
        <f t="shared" si="57"/>
        <v/>
      </c>
      <c r="BR41" s="126" t="str">
        <f t="shared" si="57"/>
        <v/>
      </c>
      <c r="BS41" s="126" t="str">
        <f t="shared" si="57"/>
        <v/>
      </c>
      <c r="BT41" s="126" t="str">
        <f t="shared" si="57"/>
        <v/>
      </c>
      <c r="BU41" s="126" t="str">
        <f t="shared" si="57"/>
        <v/>
      </c>
      <c r="BV41" s="194"/>
      <c r="BW41" s="194"/>
      <c r="BX41" s="194"/>
      <c r="BZ41" s="116" t="s">
        <v>265</v>
      </c>
      <c r="CA41" s="116" t="s">
        <v>91</v>
      </c>
      <c r="CB41" s="113">
        <f t="shared" si="32"/>
        <v>35</v>
      </c>
      <c r="CC41" s="116">
        <f t="shared" ca="1" si="33"/>
        <v>0</v>
      </c>
      <c r="CD41" s="117">
        <f t="shared" ca="1" si="60"/>
        <v>0</v>
      </c>
      <c r="CE41" s="117">
        <f t="shared" ca="1" si="60"/>
        <v>0</v>
      </c>
      <c r="CF41" s="117">
        <f t="shared" ca="1" si="60"/>
        <v>0</v>
      </c>
      <c r="CG41" s="117">
        <f t="shared" ca="1" si="60"/>
        <v>0</v>
      </c>
      <c r="CH41" s="117">
        <f t="shared" ca="1" si="30"/>
        <v>0</v>
      </c>
      <c r="CI41" s="117">
        <f t="shared" ca="1" si="31"/>
        <v>0</v>
      </c>
      <c r="CJ41" s="127" cm="1">
        <f t="array" aca="1" ref="CJ41" ca="1">IFERROR(AVERAGE(IF(CD41:CG41&gt;1,CD41:CG41)),0)</f>
        <v>0</v>
      </c>
      <c r="CK41" s="127">
        <f ca="1">CJ41+(COUNTIFS($CJ$5:$CJ41,CJ41)-1)*0.00001</f>
        <v>1.0000000000000001E-5</v>
      </c>
      <c r="CL41" s="127">
        <f t="shared" ca="1" si="35"/>
        <v>2.5000000000000001E-4</v>
      </c>
      <c r="CM41" s="140">
        <f t="shared" ca="1" si="36"/>
        <v>0</v>
      </c>
      <c r="CN41" s="120">
        <f t="shared" ca="1" si="37"/>
        <v>0</v>
      </c>
      <c r="CO41" s="113"/>
      <c r="CP41" s="113"/>
      <c r="CQ41" s="113"/>
      <c r="CR41" s="115"/>
    </row>
    <row r="42" spans="1:96" ht="12.75" customHeight="1" x14ac:dyDescent="0.25">
      <c r="A42" s="204">
        <v>1</v>
      </c>
      <c r="K42" s="101">
        <f t="shared" si="38"/>
        <v>36</v>
      </c>
      <c r="L42" s="125">
        <f t="shared" ca="1" si="58"/>
        <v>0</v>
      </c>
      <c r="M42" s="126">
        <f t="shared" ca="1" si="59"/>
        <v>2.4000000000000003E-4</v>
      </c>
      <c r="N42" s="126" t="str">
        <f t="shared" ca="1" si="52"/>
        <v/>
      </c>
      <c r="O42" s="126" t="str">
        <f t="shared" ca="1" si="52"/>
        <v/>
      </c>
      <c r="P42" s="126" t="str">
        <f t="shared" ca="1" si="52"/>
        <v/>
      </c>
      <c r="Q42" s="126" t="str">
        <f t="shared" ca="1" si="52"/>
        <v/>
      </c>
      <c r="R42" s="126" t="str">
        <f t="shared" ca="1" si="52"/>
        <v/>
      </c>
      <c r="S42" s="126" t="str">
        <f t="shared" ca="1" si="52"/>
        <v/>
      </c>
      <c r="T42" s="126" t="str">
        <f t="shared" ca="1" si="52"/>
        <v/>
      </c>
      <c r="U42" s="126" t="str">
        <f t="shared" ca="1" si="52"/>
        <v/>
      </c>
      <c r="V42" s="126" t="str">
        <f t="shared" ca="1" si="52"/>
        <v/>
      </c>
      <c r="W42" s="126" t="str">
        <f t="shared" ca="1" si="52"/>
        <v/>
      </c>
      <c r="X42" s="126" t="str">
        <f t="shared" ca="1" si="53"/>
        <v/>
      </c>
      <c r="Y42" s="126" t="str">
        <f t="shared" ca="1" si="53"/>
        <v/>
      </c>
      <c r="Z42" s="126" t="str">
        <f t="shared" ca="1" si="53"/>
        <v/>
      </c>
      <c r="AA42" s="126" t="str">
        <f t="shared" ca="1" si="53"/>
        <v/>
      </c>
      <c r="AB42" s="126" t="str">
        <f t="shared" ca="1" si="53"/>
        <v/>
      </c>
      <c r="AC42" s="126" t="str">
        <f t="shared" ca="1" si="53"/>
        <v/>
      </c>
      <c r="AD42" s="126" t="str">
        <f t="shared" ca="1" si="53"/>
        <v/>
      </c>
      <c r="AE42" s="126" t="str">
        <f t="shared" ca="1" si="53"/>
        <v/>
      </c>
      <c r="AF42" s="126" t="str">
        <f t="shared" ca="1" si="53"/>
        <v/>
      </c>
      <c r="AG42" s="126" t="str">
        <f t="shared" ca="1" si="53"/>
        <v/>
      </c>
      <c r="AH42" s="126" t="str">
        <f t="shared" ca="1" si="54"/>
        <v/>
      </c>
      <c r="AI42" s="126" t="str">
        <f t="shared" ca="1" si="54"/>
        <v/>
      </c>
      <c r="AJ42" s="126" t="str">
        <f t="shared" ca="1" si="54"/>
        <v/>
      </c>
      <c r="AK42" s="126" t="str">
        <f t="shared" ca="1" si="54"/>
        <v/>
      </c>
      <c r="AL42" s="126" t="str">
        <f t="shared" ca="1" si="54"/>
        <v/>
      </c>
      <c r="AM42" s="126" t="str">
        <f t="shared" ca="1" si="54"/>
        <v/>
      </c>
      <c r="AN42" s="126" t="str">
        <f t="shared" ca="1" si="54"/>
        <v/>
      </c>
      <c r="AO42" s="126" t="str">
        <f t="shared" ca="1" si="54"/>
        <v/>
      </c>
      <c r="AP42" s="126" t="str">
        <f t="shared" ca="1" si="54"/>
        <v/>
      </c>
      <c r="AQ42" s="126" t="str">
        <f t="shared" ca="1" si="54"/>
        <v/>
      </c>
      <c r="AR42" s="126" t="str">
        <f t="shared" ca="1" si="55"/>
        <v/>
      </c>
      <c r="AS42" s="126" t="str">
        <f t="shared" ca="1" si="55"/>
        <v/>
      </c>
      <c r="AT42" s="126" t="str">
        <f t="shared" ca="1" si="55"/>
        <v/>
      </c>
      <c r="AU42" s="126" t="str">
        <f t="shared" ca="1" si="55"/>
        <v/>
      </c>
      <c r="AV42" s="126" t="str">
        <f t="shared" ca="1" si="55"/>
        <v/>
      </c>
      <c r="AW42" s="126" t="str">
        <f t="shared" ca="1" si="55"/>
        <v/>
      </c>
      <c r="AX42" s="126" t="str">
        <f t="shared" si="55"/>
        <v/>
      </c>
      <c r="AY42" s="126" t="str">
        <f t="shared" si="55"/>
        <v/>
      </c>
      <c r="AZ42" s="126" t="str">
        <f t="shared" si="55"/>
        <v/>
      </c>
      <c r="BA42" s="126" t="str">
        <f t="shared" si="55"/>
        <v/>
      </c>
      <c r="BB42" s="126" t="str">
        <f t="shared" si="56"/>
        <v/>
      </c>
      <c r="BC42" s="126" t="str">
        <f t="shared" si="56"/>
        <v/>
      </c>
      <c r="BD42" s="126" t="str">
        <f t="shared" si="56"/>
        <v/>
      </c>
      <c r="BE42" s="126" t="str">
        <f t="shared" si="56"/>
        <v/>
      </c>
      <c r="BF42" s="126" t="str">
        <f t="shared" si="56"/>
        <v/>
      </c>
      <c r="BG42" s="126" t="str">
        <f t="shared" si="56"/>
        <v/>
      </c>
      <c r="BH42" s="126" t="str">
        <f t="shared" si="56"/>
        <v/>
      </c>
      <c r="BI42" s="126" t="str">
        <f t="shared" si="56"/>
        <v/>
      </c>
      <c r="BJ42" s="126" t="str">
        <f t="shared" si="56"/>
        <v/>
      </c>
      <c r="BK42" s="126" t="str">
        <f t="shared" si="56"/>
        <v/>
      </c>
      <c r="BL42" s="126" t="str">
        <f t="shared" si="57"/>
        <v/>
      </c>
      <c r="BM42" s="126" t="str">
        <f t="shared" si="57"/>
        <v/>
      </c>
      <c r="BN42" s="126" t="str">
        <f t="shared" si="57"/>
        <v/>
      </c>
      <c r="BO42" s="126" t="str">
        <f t="shared" si="57"/>
        <v/>
      </c>
      <c r="BP42" s="126" t="str">
        <f t="shared" si="57"/>
        <v/>
      </c>
      <c r="BQ42" s="126" t="str">
        <f t="shared" si="57"/>
        <v/>
      </c>
      <c r="BR42" s="126" t="str">
        <f t="shared" si="57"/>
        <v/>
      </c>
      <c r="BS42" s="126" t="str">
        <f t="shared" si="57"/>
        <v/>
      </c>
      <c r="BT42" s="126" t="str">
        <f t="shared" si="57"/>
        <v/>
      </c>
      <c r="BU42" s="126" t="str">
        <f t="shared" si="57"/>
        <v/>
      </c>
      <c r="BV42" s="194"/>
      <c r="BW42" s="194"/>
      <c r="BX42" s="194"/>
      <c r="BZ42" s="116" t="s">
        <v>265</v>
      </c>
      <c r="CA42" s="116" t="s">
        <v>91</v>
      </c>
      <c r="CB42" s="113">
        <f t="shared" si="32"/>
        <v>36</v>
      </c>
      <c r="CC42" s="116">
        <f t="shared" ca="1" si="33"/>
        <v>0</v>
      </c>
      <c r="CD42" s="117">
        <f t="shared" ca="1" si="60"/>
        <v>0</v>
      </c>
      <c r="CE42" s="117">
        <f t="shared" ca="1" si="60"/>
        <v>0</v>
      </c>
      <c r="CF42" s="117">
        <f t="shared" ca="1" si="60"/>
        <v>0</v>
      </c>
      <c r="CG42" s="117">
        <f t="shared" ca="1" si="60"/>
        <v>0</v>
      </c>
      <c r="CH42" s="117">
        <f t="shared" ca="1" si="30"/>
        <v>0</v>
      </c>
      <c r="CI42" s="117">
        <f t="shared" ca="1" si="31"/>
        <v>0</v>
      </c>
      <c r="CJ42" s="127" cm="1">
        <f t="array" aca="1" ref="CJ42" ca="1">IFERROR(AVERAGE(IF(CD42:CG42&gt;1,CD42:CG42)),0)</f>
        <v>0</v>
      </c>
      <c r="CK42" s="127">
        <f ca="1">CJ42+(COUNTIFS($CJ$5:$CJ42,CJ42)-1)*0.00001</f>
        <v>2.0000000000000002E-5</v>
      </c>
      <c r="CL42" s="127">
        <f t="shared" ca="1" si="35"/>
        <v>2.4000000000000003E-4</v>
      </c>
      <c r="CM42" s="140">
        <f t="shared" ca="1" si="36"/>
        <v>0</v>
      </c>
      <c r="CN42" s="120">
        <f t="shared" ca="1" si="37"/>
        <v>0</v>
      </c>
      <c r="CO42" s="113"/>
      <c r="CP42" s="113"/>
      <c r="CQ42" s="113"/>
      <c r="CR42" s="115"/>
    </row>
    <row r="43" spans="1:96" ht="12.75" customHeight="1" x14ac:dyDescent="0.25">
      <c r="A43" s="204">
        <v>1</v>
      </c>
      <c r="K43" s="101">
        <f t="shared" si="38"/>
        <v>37</v>
      </c>
      <c r="L43" s="125">
        <f t="shared" ca="1" si="58"/>
        <v>0</v>
      </c>
      <c r="M43" s="126">
        <f t="shared" ca="1" si="59"/>
        <v>2.3000000000000001E-4</v>
      </c>
      <c r="N43" s="126" t="str">
        <f t="shared" ca="1" si="52"/>
        <v/>
      </c>
      <c r="O43" s="126" t="str">
        <f t="shared" ca="1" si="52"/>
        <v/>
      </c>
      <c r="P43" s="126" t="str">
        <f t="shared" ca="1" si="52"/>
        <v/>
      </c>
      <c r="Q43" s="126" t="str">
        <f t="shared" ca="1" si="52"/>
        <v/>
      </c>
      <c r="R43" s="126" t="str">
        <f t="shared" ca="1" si="52"/>
        <v/>
      </c>
      <c r="S43" s="126" t="str">
        <f t="shared" ca="1" si="52"/>
        <v/>
      </c>
      <c r="T43" s="126" t="str">
        <f t="shared" ca="1" si="52"/>
        <v/>
      </c>
      <c r="U43" s="126" t="str">
        <f t="shared" ca="1" si="52"/>
        <v/>
      </c>
      <c r="V43" s="126" t="str">
        <f t="shared" ca="1" si="52"/>
        <v/>
      </c>
      <c r="W43" s="126" t="str">
        <f t="shared" ca="1" si="52"/>
        <v/>
      </c>
      <c r="X43" s="126" t="str">
        <f t="shared" ca="1" si="53"/>
        <v/>
      </c>
      <c r="Y43" s="126" t="str">
        <f t="shared" ca="1" si="53"/>
        <v/>
      </c>
      <c r="Z43" s="126" t="str">
        <f t="shared" ca="1" si="53"/>
        <v/>
      </c>
      <c r="AA43" s="126" t="str">
        <f t="shared" ca="1" si="53"/>
        <v/>
      </c>
      <c r="AB43" s="126" t="str">
        <f t="shared" ca="1" si="53"/>
        <v/>
      </c>
      <c r="AC43" s="126" t="str">
        <f t="shared" ca="1" si="53"/>
        <v/>
      </c>
      <c r="AD43" s="126" t="str">
        <f t="shared" ca="1" si="53"/>
        <v/>
      </c>
      <c r="AE43" s="126" t="str">
        <f t="shared" ca="1" si="53"/>
        <v/>
      </c>
      <c r="AF43" s="126" t="str">
        <f t="shared" ca="1" si="53"/>
        <v/>
      </c>
      <c r="AG43" s="126" t="str">
        <f t="shared" ca="1" si="53"/>
        <v/>
      </c>
      <c r="AH43" s="126" t="str">
        <f t="shared" ca="1" si="54"/>
        <v/>
      </c>
      <c r="AI43" s="126" t="str">
        <f t="shared" ca="1" si="54"/>
        <v/>
      </c>
      <c r="AJ43" s="126" t="str">
        <f t="shared" ca="1" si="54"/>
        <v/>
      </c>
      <c r="AK43" s="126" t="str">
        <f t="shared" ca="1" si="54"/>
        <v/>
      </c>
      <c r="AL43" s="126" t="str">
        <f t="shared" ca="1" si="54"/>
        <v/>
      </c>
      <c r="AM43" s="126" t="str">
        <f t="shared" ca="1" si="54"/>
        <v/>
      </c>
      <c r="AN43" s="126" t="str">
        <f t="shared" ca="1" si="54"/>
        <v/>
      </c>
      <c r="AO43" s="126" t="str">
        <f t="shared" ca="1" si="54"/>
        <v/>
      </c>
      <c r="AP43" s="126" t="str">
        <f t="shared" ca="1" si="54"/>
        <v/>
      </c>
      <c r="AQ43" s="126" t="str">
        <f t="shared" ca="1" si="54"/>
        <v/>
      </c>
      <c r="AR43" s="126" t="str">
        <f t="shared" ca="1" si="55"/>
        <v/>
      </c>
      <c r="AS43" s="126" t="str">
        <f t="shared" ca="1" si="55"/>
        <v/>
      </c>
      <c r="AT43" s="126" t="str">
        <f t="shared" ca="1" si="55"/>
        <v/>
      </c>
      <c r="AU43" s="126" t="str">
        <f t="shared" ca="1" si="55"/>
        <v/>
      </c>
      <c r="AV43" s="126" t="str">
        <f t="shared" ca="1" si="55"/>
        <v/>
      </c>
      <c r="AW43" s="126" t="str">
        <f t="shared" ca="1" si="55"/>
        <v/>
      </c>
      <c r="AX43" s="126" t="str">
        <f t="shared" ca="1" si="55"/>
        <v/>
      </c>
      <c r="AY43" s="126" t="str">
        <f t="shared" si="55"/>
        <v/>
      </c>
      <c r="AZ43" s="126" t="str">
        <f t="shared" si="55"/>
        <v/>
      </c>
      <c r="BA43" s="126" t="str">
        <f t="shared" si="55"/>
        <v/>
      </c>
      <c r="BB43" s="126" t="str">
        <f t="shared" si="56"/>
        <v/>
      </c>
      <c r="BC43" s="126" t="str">
        <f t="shared" si="56"/>
        <v/>
      </c>
      <c r="BD43" s="126" t="str">
        <f t="shared" si="56"/>
        <v/>
      </c>
      <c r="BE43" s="126" t="str">
        <f t="shared" si="56"/>
        <v/>
      </c>
      <c r="BF43" s="126" t="str">
        <f t="shared" si="56"/>
        <v/>
      </c>
      <c r="BG43" s="126" t="str">
        <f t="shared" si="56"/>
        <v/>
      </c>
      <c r="BH43" s="126" t="str">
        <f t="shared" si="56"/>
        <v/>
      </c>
      <c r="BI43" s="126" t="str">
        <f t="shared" si="56"/>
        <v/>
      </c>
      <c r="BJ43" s="126" t="str">
        <f t="shared" si="56"/>
        <v/>
      </c>
      <c r="BK43" s="126" t="str">
        <f t="shared" si="56"/>
        <v/>
      </c>
      <c r="BL43" s="126" t="str">
        <f t="shared" si="57"/>
        <v/>
      </c>
      <c r="BM43" s="126" t="str">
        <f t="shared" si="57"/>
        <v/>
      </c>
      <c r="BN43" s="126" t="str">
        <f t="shared" si="57"/>
        <v/>
      </c>
      <c r="BO43" s="126" t="str">
        <f t="shared" si="57"/>
        <v/>
      </c>
      <c r="BP43" s="126" t="str">
        <f t="shared" si="57"/>
        <v/>
      </c>
      <c r="BQ43" s="126" t="str">
        <f t="shared" si="57"/>
        <v/>
      </c>
      <c r="BR43" s="126" t="str">
        <f t="shared" si="57"/>
        <v/>
      </c>
      <c r="BS43" s="126" t="str">
        <f t="shared" si="57"/>
        <v/>
      </c>
      <c r="BT43" s="126" t="str">
        <f t="shared" si="57"/>
        <v/>
      </c>
      <c r="BU43" s="126" t="str">
        <f t="shared" si="57"/>
        <v/>
      </c>
      <c r="BV43" s="194"/>
      <c r="BW43" s="194"/>
      <c r="BX43" s="194"/>
      <c r="BZ43" s="116" t="s">
        <v>265</v>
      </c>
      <c r="CA43" s="116" t="s">
        <v>91</v>
      </c>
      <c r="CB43" s="113">
        <f t="shared" si="32"/>
        <v>37</v>
      </c>
      <c r="CC43" s="116">
        <f t="shared" ca="1" si="33"/>
        <v>0</v>
      </c>
      <c r="CD43" s="117">
        <f t="shared" ca="1" si="60"/>
        <v>0</v>
      </c>
      <c r="CE43" s="117">
        <f t="shared" ca="1" si="60"/>
        <v>0</v>
      </c>
      <c r="CF43" s="117">
        <f t="shared" ca="1" si="60"/>
        <v>0</v>
      </c>
      <c r="CG43" s="117">
        <f t="shared" ca="1" si="60"/>
        <v>0</v>
      </c>
      <c r="CH43" s="117">
        <f t="shared" ca="1" si="30"/>
        <v>0</v>
      </c>
      <c r="CI43" s="117">
        <f t="shared" ca="1" si="31"/>
        <v>0</v>
      </c>
      <c r="CJ43" s="127" cm="1">
        <f t="array" aca="1" ref="CJ43" ca="1">IFERROR(AVERAGE(IF(CD43:CG43&gt;1,CD43:CG43)),0)</f>
        <v>0</v>
      </c>
      <c r="CK43" s="127">
        <f ca="1">CJ43+(COUNTIFS($CJ$5:$CJ43,CJ43)-1)*0.00001</f>
        <v>3.0000000000000004E-5</v>
      </c>
      <c r="CL43" s="127">
        <f t="shared" ca="1" si="35"/>
        <v>2.3000000000000001E-4</v>
      </c>
      <c r="CM43" s="140">
        <f t="shared" ca="1" si="36"/>
        <v>0</v>
      </c>
      <c r="CN43" s="120">
        <f t="shared" ca="1" si="37"/>
        <v>0</v>
      </c>
      <c r="CO43" s="113"/>
      <c r="CP43" s="113"/>
      <c r="CQ43" s="113"/>
      <c r="CR43" s="115"/>
    </row>
    <row r="44" spans="1:96" ht="12.75" customHeight="1" x14ac:dyDescent="0.25">
      <c r="A44" s="204">
        <v>1</v>
      </c>
      <c r="K44" s="101">
        <f t="shared" si="38"/>
        <v>38</v>
      </c>
      <c r="L44" s="125">
        <f t="shared" ca="1" si="58"/>
        <v>0</v>
      </c>
      <c r="M44" s="126">
        <f t="shared" ca="1" si="59"/>
        <v>2.2000000000000001E-4</v>
      </c>
      <c r="N44" s="126" t="str">
        <f t="shared" ca="1" si="52"/>
        <v/>
      </c>
      <c r="O44" s="126" t="str">
        <f t="shared" ca="1" si="52"/>
        <v/>
      </c>
      <c r="P44" s="126" t="str">
        <f t="shared" ca="1" si="52"/>
        <v/>
      </c>
      <c r="Q44" s="126" t="str">
        <f t="shared" ca="1" si="52"/>
        <v/>
      </c>
      <c r="R44" s="126" t="str">
        <f t="shared" ca="1" si="52"/>
        <v/>
      </c>
      <c r="S44" s="126" t="str">
        <f t="shared" ca="1" si="52"/>
        <v/>
      </c>
      <c r="T44" s="126" t="str">
        <f t="shared" ca="1" si="52"/>
        <v/>
      </c>
      <c r="U44" s="126" t="str">
        <f t="shared" ca="1" si="52"/>
        <v/>
      </c>
      <c r="V44" s="126" t="str">
        <f t="shared" ca="1" si="52"/>
        <v/>
      </c>
      <c r="W44" s="126" t="str">
        <f t="shared" ca="1" si="52"/>
        <v/>
      </c>
      <c r="X44" s="126" t="str">
        <f t="shared" ca="1" si="53"/>
        <v/>
      </c>
      <c r="Y44" s="126" t="str">
        <f t="shared" ca="1" si="53"/>
        <v/>
      </c>
      <c r="Z44" s="126" t="str">
        <f t="shared" ca="1" si="53"/>
        <v/>
      </c>
      <c r="AA44" s="126" t="str">
        <f t="shared" ca="1" si="53"/>
        <v/>
      </c>
      <c r="AB44" s="126" t="str">
        <f t="shared" ca="1" si="53"/>
        <v/>
      </c>
      <c r="AC44" s="126" t="str">
        <f t="shared" ca="1" si="53"/>
        <v/>
      </c>
      <c r="AD44" s="126" t="str">
        <f t="shared" ca="1" si="53"/>
        <v/>
      </c>
      <c r="AE44" s="126" t="str">
        <f t="shared" ca="1" si="53"/>
        <v/>
      </c>
      <c r="AF44" s="126" t="str">
        <f t="shared" ca="1" si="53"/>
        <v/>
      </c>
      <c r="AG44" s="126" t="str">
        <f t="shared" ca="1" si="53"/>
        <v/>
      </c>
      <c r="AH44" s="126" t="str">
        <f t="shared" ca="1" si="54"/>
        <v/>
      </c>
      <c r="AI44" s="126" t="str">
        <f t="shared" ca="1" si="54"/>
        <v/>
      </c>
      <c r="AJ44" s="126" t="str">
        <f t="shared" ca="1" si="54"/>
        <v/>
      </c>
      <c r="AK44" s="126" t="str">
        <f t="shared" ca="1" si="54"/>
        <v/>
      </c>
      <c r="AL44" s="126" t="str">
        <f t="shared" ca="1" si="54"/>
        <v/>
      </c>
      <c r="AM44" s="126" t="str">
        <f t="shared" ca="1" si="54"/>
        <v/>
      </c>
      <c r="AN44" s="126" t="str">
        <f t="shared" ca="1" si="54"/>
        <v/>
      </c>
      <c r="AO44" s="126" t="str">
        <f t="shared" ca="1" si="54"/>
        <v/>
      </c>
      <c r="AP44" s="126" t="str">
        <f t="shared" ca="1" si="54"/>
        <v/>
      </c>
      <c r="AQ44" s="126" t="str">
        <f t="shared" ca="1" si="54"/>
        <v/>
      </c>
      <c r="AR44" s="126" t="str">
        <f t="shared" ca="1" si="55"/>
        <v/>
      </c>
      <c r="AS44" s="126" t="str">
        <f t="shared" ca="1" si="55"/>
        <v/>
      </c>
      <c r="AT44" s="126" t="str">
        <f t="shared" ca="1" si="55"/>
        <v/>
      </c>
      <c r="AU44" s="126" t="str">
        <f t="shared" ca="1" si="55"/>
        <v/>
      </c>
      <c r="AV44" s="126" t="str">
        <f t="shared" ca="1" si="55"/>
        <v/>
      </c>
      <c r="AW44" s="126" t="str">
        <f t="shared" ca="1" si="55"/>
        <v/>
      </c>
      <c r="AX44" s="126" t="str">
        <f t="shared" ca="1" si="55"/>
        <v/>
      </c>
      <c r="AY44" s="126" t="str">
        <f t="shared" ca="1" si="55"/>
        <v/>
      </c>
      <c r="AZ44" s="126" t="str">
        <f t="shared" si="55"/>
        <v/>
      </c>
      <c r="BA44" s="126" t="str">
        <f t="shared" si="55"/>
        <v/>
      </c>
      <c r="BB44" s="126" t="str">
        <f t="shared" si="56"/>
        <v/>
      </c>
      <c r="BC44" s="126" t="str">
        <f t="shared" si="56"/>
        <v/>
      </c>
      <c r="BD44" s="126" t="str">
        <f t="shared" si="56"/>
        <v/>
      </c>
      <c r="BE44" s="126" t="str">
        <f t="shared" si="56"/>
        <v/>
      </c>
      <c r="BF44" s="126" t="str">
        <f t="shared" si="56"/>
        <v/>
      </c>
      <c r="BG44" s="126" t="str">
        <f t="shared" si="56"/>
        <v/>
      </c>
      <c r="BH44" s="126" t="str">
        <f t="shared" si="56"/>
        <v/>
      </c>
      <c r="BI44" s="126" t="str">
        <f t="shared" si="56"/>
        <v/>
      </c>
      <c r="BJ44" s="126" t="str">
        <f t="shared" si="56"/>
        <v/>
      </c>
      <c r="BK44" s="126" t="str">
        <f t="shared" si="56"/>
        <v/>
      </c>
      <c r="BL44" s="126" t="str">
        <f t="shared" si="57"/>
        <v/>
      </c>
      <c r="BM44" s="126" t="str">
        <f t="shared" si="57"/>
        <v/>
      </c>
      <c r="BN44" s="126" t="str">
        <f t="shared" si="57"/>
        <v/>
      </c>
      <c r="BO44" s="126" t="str">
        <f t="shared" si="57"/>
        <v/>
      </c>
      <c r="BP44" s="126" t="str">
        <f t="shared" si="57"/>
        <v/>
      </c>
      <c r="BQ44" s="126" t="str">
        <f t="shared" si="57"/>
        <v/>
      </c>
      <c r="BR44" s="126" t="str">
        <f t="shared" si="57"/>
        <v/>
      </c>
      <c r="BS44" s="126" t="str">
        <f t="shared" si="57"/>
        <v/>
      </c>
      <c r="BT44" s="126" t="str">
        <f t="shared" si="57"/>
        <v/>
      </c>
      <c r="BU44" s="126" t="str">
        <f t="shared" si="57"/>
        <v/>
      </c>
      <c r="BV44" s="194"/>
      <c r="BW44" s="194"/>
      <c r="BX44" s="194"/>
      <c r="BZ44" s="116" t="s">
        <v>265</v>
      </c>
      <c r="CA44" s="116" t="s">
        <v>91</v>
      </c>
      <c r="CB44" s="113">
        <f t="shared" si="32"/>
        <v>38</v>
      </c>
      <c r="CC44" s="116">
        <f t="shared" ca="1" si="33"/>
        <v>0</v>
      </c>
      <c r="CD44" s="117">
        <f t="shared" ca="1" si="60"/>
        <v>0</v>
      </c>
      <c r="CE44" s="117">
        <f t="shared" ca="1" si="60"/>
        <v>0</v>
      </c>
      <c r="CF44" s="117">
        <f t="shared" ca="1" si="60"/>
        <v>0</v>
      </c>
      <c r="CG44" s="117">
        <f t="shared" ca="1" si="60"/>
        <v>0</v>
      </c>
      <c r="CH44" s="117">
        <f t="shared" ca="1" si="30"/>
        <v>0</v>
      </c>
      <c r="CI44" s="117">
        <f t="shared" ca="1" si="31"/>
        <v>0</v>
      </c>
      <c r="CJ44" s="127" cm="1">
        <f t="array" aca="1" ref="CJ44" ca="1">IFERROR(AVERAGE(IF(CD44:CG44&gt;1,CD44:CG44)),0)</f>
        <v>0</v>
      </c>
      <c r="CK44" s="127">
        <f ca="1">CJ44+(COUNTIFS($CJ$5:$CJ44,CJ44)-1)*0.00001</f>
        <v>4.0000000000000003E-5</v>
      </c>
      <c r="CL44" s="127">
        <f t="shared" ca="1" si="35"/>
        <v>2.2000000000000001E-4</v>
      </c>
      <c r="CM44" s="140">
        <f t="shared" ca="1" si="36"/>
        <v>0</v>
      </c>
      <c r="CN44" s="120">
        <f t="shared" ca="1" si="37"/>
        <v>0</v>
      </c>
      <c r="CO44" s="113"/>
      <c r="CP44" s="113"/>
      <c r="CQ44" s="113"/>
      <c r="CR44" s="115"/>
    </row>
    <row r="45" spans="1:96" ht="12.75" customHeight="1" x14ac:dyDescent="0.25">
      <c r="A45" s="204">
        <v>1</v>
      </c>
      <c r="K45" s="101">
        <f t="shared" si="38"/>
        <v>39</v>
      </c>
      <c r="L45" s="125">
        <f t="shared" ca="1" si="58"/>
        <v>0</v>
      </c>
      <c r="M45" s="126">
        <f t="shared" ca="1" si="59"/>
        <v>2.1000000000000001E-4</v>
      </c>
      <c r="N45" s="126" t="str">
        <f t="shared" ca="1" si="52"/>
        <v/>
      </c>
      <c r="O45" s="126" t="str">
        <f t="shared" ca="1" si="52"/>
        <v/>
      </c>
      <c r="P45" s="126" t="str">
        <f t="shared" ca="1" si="52"/>
        <v/>
      </c>
      <c r="Q45" s="126" t="str">
        <f t="shared" ca="1" si="52"/>
        <v/>
      </c>
      <c r="R45" s="126" t="str">
        <f t="shared" ca="1" si="52"/>
        <v/>
      </c>
      <c r="S45" s="126" t="str">
        <f t="shared" ca="1" si="52"/>
        <v/>
      </c>
      <c r="T45" s="126" t="str">
        <f t="shared" ca="1" si="52"/>
        <v/>
      </c>
      <c r="U45" s="126" t="str">
        <f t="shared" ca="1" si="52"/>
        <v/>
      </c>
      <c r="V45" s="126" t="str">
        <f t="shared" ca="1" si="52"/>
        <v/>
      </c>
      <c r="W45" s="126" t="str">
        <f t="shared" ca="1" si="52"/>
        <v/>
      </c>
      <c r="X45" s="126" t="str">
        <f t="shared" ca="1" si="53"/>
        <v/>
      </c>
      <c r="Y45" s="126" t="str">
        <f t="shared" ca="1" si="53"/>
        <v/>
      </c>
      <c r="Z45" s="126" t="str">
        <f t="shared" ca="1" si="53"/>
        <v/>
      </c>
      <c r="AA45" s="126" t="str">
        <f t="shared" ca="1" si="53"/>
        <v/>
      </c>
      <c r="AB45" s="126" t="str">
        <f t="shared" ca="1" si="53"/>
        <v/>
      </c>
      <c r="AC45" s="126" t="str">
        <f t="shared" ca="1" si="53"/>
        <v/>
      </c>
      <c r="AD45" s="126" t="str">
        <f t="shared" ca="1" si="53"/>
        <v/>
      </c>
      <c r="AE45" s="126" t="str">
        <f t="shared" ca="1" si="53"/>
        <v/>
      </c>
      <c r="AF45" s="126" t="str">
        <f t="shared" ca="1" si="53"/>
        <v/>
      </c>
      <c r="AG45" s="126" t="str">
        <f t="shared" ca="1" si="53"/>
        <v/>
      </c>
      <c r="AH45" s="126" t="str">
        <f t="shared" ca="1" si="54"/>
        <v/>
      </c>
      <c r="AI45" s="126" t="str">
        <f t="shared" ca="1" si="54"/>
        <v/>
      </c>
      <c r="AJ45" s="126" t="str">
        <f t="shared" ca="1" si="54"/>
        <v/>
      </c>
      <c r="AK45" s="126" t="str">
        <f t="shared" ca="1" si="54"/>
        <v/>
      </c>
      <c r="AL45" s="126" t="str">
        <f t="shared" ca="1" si="54"/>
        <v/>
      </c>
      <c r="AM45" s="126" t="str">
        <f t="shared" ca="1" si="54"/>
        <v/>
      </c>
      <c r="AN45" s="126" t="str">
        <f t="shared" ca="1" si="54"/>
        <v/>
      </c>
      <c r="AO45" s="126" t="str">
        <f t="shared" ca="1" si="54"/>
        <v/>
      </c>
      <c r="AP45" s="126" t="str">
        <f t="shared" ca="1" si="54"/>
        <v/>
      </c>
      <c r="AQ45" s="126" t="str">
        <f t="shared" ca="1" si="54"/>
        <v/>
      </c>
      <c r="AR45" s="126" t="str">
        <f t="shared" ca="1" si="55"/>
        <v/>
      </c>
      <c r="AS45" s="126" t="str">
        <f t="shared" ca="1" si="55"/>
        <v/>
      </c>
      <c r="AT45" s="126" t="str">
        <f t="shared" ca="1" si="55"/>
        <v/>
      </c>
      <c r="AU45" s="126" t="str">
        <f t="shared" ca="1" si="55"/>
        <v/>
      </c>
      <c r="AV45" s="126" t="str">
        <f t="shared" ca="1" si="55"/>
        <v/>
      </c>
      <c r="AW45" s="126" t="str">
        <f t="shared" ca="1" si="55"/>
        <v/>
      </c>
      <c r="AX45" s="126" t="str">
        <f t="shared" ca="1" si="55"/>
        <v/>
      </c>
      <c r="AY45" s="126" t="str">
        <f t="shared" ca="1" si="55"/>
        <v/>
      </c>
      <c r="AZ45" s="126" t="str">
        <f t="shared" ca="1" si="55"/>
        <v/>
      </c>
      <c r="BA45" s="126" t="str">
        <f t="shared" si="55"/>
        <v/>
      </c>
      <c r="BB45" s="126" t="str">
        <f t="shared" si="56"/>
        <v/>
      </c>
      <c r="BC45" s="126" t="str">
        <f t="shared" si="56"/>
        <v/>
      </c>
      <c r="BD45" s="126" t="str">
        <f t="shared" si="56"/>
        <v/>
      </c>
      <c r="BE45" s="126" t="str">
        <f t="shared" si="56"/>
        <v/>
      </c>
      <c r="BF45" s="126" t="str">
        <f t="shared" si="56"/>
        <v/>
      </c>
      <c r="BG45" s="126" t="str">
        <f t="shared" si="56"/>
        <v/>
      </c>
      <c r="BH45" s="126" t="str">
        <f t="shared" si="56"/>
        <v/>
      </c>
      <c r="BI45" s="126" t="str">
        <f t="shared" si="56"/>
        <v/>
      </c>
      <c r="BJ45" s="126" t="str">
        <f t="shared" si="56"/>
        <v/>
      </c>
      <c r="BK45" s="126" t="str">
        <f t="shared" si="56"/>
        <v/>
      </c>
      <c r="BL45" s="126" t="str">
        <f t="shared" si="57"/>
        <v/>
      </c>
      <c r="BM45" s="126" t="str">
        <f t="shared" si="57"/>
        <v/>
      </c>
      <c r="BN45" s="126" t="str">
        <f t="shared" si="57"/>
        <v/>
      </c>
      <c r="BO45" s="126" t="str">
        <f t="shared" si="57"/>
        <v/>
      </c>
      <c r="BP45" s="126" t="str">
        <f t="shared" si="57"/>
        <v/>
      </c>
      <c r="BQ45" s="126" t="str">
        <f t="shared" si="57"/>
        <v/>
      </c>
      <c r="BR45" s="126" t="str">
        <f t="shared" si="57"/>
        <v/>
      </c>
      <c r="BS45" s="126" t="str">
        <f t="shared" si="57"/>
        <v/>
      </c>
      <c r="BT45" s="126" t="str">
        <f t="shared" si="57"/>
        <v/>
      </c>
      <c r="BU45" s="126" t="str">
        <f t="shared" si="57"/>
        <v/>
      </c>
      <c r="BV45" s="194"/>
      <c r="BW45" s="194"/>
      <c r="BX45" s="194"/>
      <c r="BZ45" s="116" t="s">
        <v>265</v>
      </c>
      <c r="CA45" s="116" t="s">
        <v>91</v>
      </c>
      <c r="CB45" s="113">
        <f t="shared" si="32"/>
        <v>39</v>
      </c>
      <c r="CC45" s="116">
        <f t="shared" ca="1" si="33"/>
        <v>0</v>
      </c>
      <c r="CD45" s="117">
        <f t="shared" ca="1" si="60"/>
        <v>0</v>
      </c>
      <c r="CE45" s="117">
        <f t="shared" ca="1" si="60"/>
        <v>0</v>
      </c>
      <c r="CF45" s="117">
        <f t="shared" ca="1" si="60"/>
        <v>0</v>
      </c>
      <c r="CG45" s="117">
        <f t="shared" ca="1" si="60"/>
        <v>0</v>
      </c>
      <c r="CH45" s="117">
        <f t="shared" ca="1" si="30"/>
        <v>0</v>
      </c>
      <c r="CI45" s="117">
        <f t="shared" ca="1" si="31"/>
        <v>0</v>
      </c>
      <c r="CJ45" s="127" cm="1">
        <f t="array" aca="1" ref="CJ45" ca="1">IFERROR(AVERAGE(IF(CD45:CG45&gt;1,CD45:CG45)),0)</f>
        <v>0</v>
      </c>
      <c r="CK45" s="127">
        <f ca="1">CJ45+(COUNTIFS($CJ$5:$CJ45,CJ45)-1)*0.00001</f>
        <v>5.0000000000000002E-5</v>
      </c>
      <c r="CL45" s="127">
        <f t="shared" ca="1" si="35"/>
        <v>2.1000000000000001E-4</v>
      </c>
      <c r="CM45" s="140">
        <f t="shared" ca="1" si="36"/>
        <v>0</v>
      </c>
      <c r="CN45" s="120">
        <f t="shared" ca="1" si="37"/>
        <v>0</v>
      </c>
      <c r="CO45" s="113"/>
      <c r="CP45" s="113"/>
      <c r="CQ45" s="113"/>
      <c r="CR45" s="115"/>
    </row>
    <row r="46" spans="1:96" ht="12.75" customHeight="1" x14ac:dyDescent="0.25">
      <c r="A46" s="204">
        <v>1</v>
      </c>
      <c r="K46" s="101">
        <f t="shared" si="38"/>
        <v>40</v>
      </c>
      <c r="L46" s="125">
        <f t="shared" ca="1" si="58"/>
        <v>0</v>
      </c>
      <c r="M46" s="126">
        <f t="shared" ca="1" si="59"/>
        <v>2.0000000000000001E-4</v>
      </c>
      <c r="N46" s="126" t="str">
        <f t="shared" ca="1" si="52"/>
        <v/>
      </c>
      <c r="O46" s="126" t="str">
        <f t="shared" ca="1" si="52"/>
        <v/>
      </c>
      <c r="P46" s="126" t="str">
        <f t="shared" ca="1" si="52"/>
        <v/>
      </c>
      <c r="Q46" s="126" t="str">
        <f t="shared" ca="1" si="52"/>
        <v/>
      </c>
      <c r="R46" s="126" t="str">
        <f t="shared" ca="1" si="52"/>
        <v/>
      </c>
      <c r="S46" s="126" t="str">
        <f t="shared" ca="1" si="52"/>
        <v/>
      </c>
      <c r="T46" s="126" t="str">
        <f t="shared" ca="1" si="52"/>
        <v/>
      </c>
      <c r="U46" s="126" t="str">
        <f t="shared" ca="1" si="52"/>
        <v/>
      </c>
      <c r="V46" s="126" t="str">
        <f t="shared" ca="1" si="52"/>
        <v/>
      </c>
      <c r="W46" s="126" t="str">
        <f t="shared" ca="1" si="52"/>
        <v/>
      </c>
      <c r="X46" s="126" t="str">
        <f t="shared" ca="1" si="53"/>
        <v/>
      </c>
      <c r="Y46" s="126" t="str">
        <f t="shared" ca="1" si="53"/>
        <v/>
      </c>
      <c r="Z46" s="126" t="str">
        <f t="shared" ca="1" si="53"/>
        <v/>
      </c>
      <c r="AA46" s="126" t="str">
        <f t="shared" ca="1" si="53"/>
        <v/>
      </c>
      <c r="AB46" s="126" t="str">
        <f t="shared" ca="1" si="53"/>
        <v/>
      </c>
      <c r="AC46" s="126" t="str">
        <f t="shared" ca="1" si="53"/>
        <v/>
      </c>
      <c r="AD46" s="126" t="str">
        <f t="shared" ca="1" si="53"/>
        <v/>
      </c>
      <c r="AE46" s="126" t="str">
        <f t="shared" ca="1" si="53"/>
        <v/>
      </c>
      <c r="AF46" s="126" t="str">
        <f t="shared" ca="1" si="53"/>
        <v/>
      </c>
      <c r="AG46" s="126" t="str">
        <f t="shared" ca="1" si="53"/>
        <v/>
      </c>
      <c r="AH46" s="126" t="str">
        <f t="shared" ca="1" si="54"/>
        <v/>
      </c>
      <c r="AI46" s="126" t="str">
        <f t="shared" ca="1" si="54"/>
        <v/>
      </c>
      <c r="AJ46" s="126" t="str">
        <f t="shared" ca="1" si="54"/>
        <v/>
      </c>
      <c r="AK46" s="126" t="str">
        <f t="shared" ca="1" si="54"/>
        <v/>
      </c>
      <c r="AL46" s="126" t="str">
        <f t="shared" ca="1" si="54"/>
        <v/>
      </c>
      <c r="AM46" s="126" t="str">
        <f t="shared" ca="1" si="54"/>
        <v/>
      </c>
      <c r="AN46" s="126" t="str">
        <f t="shared" ca="1" si="54"/>
        <v/>
      </c>
      <c r="AO46" s="126" t="str">
        <f t="shared" ca="1" si="54"/>
        <v/>
      </c>
      <c r="AP46" s="126" t="str">
        <f t="shared" ca="1" si="54"/>
        <v/>
      </c>
      <c r="AQ46" s="126" t="str">
        <f t="shared" ca="1" si="54"/>
        <v/>
      </c>
      <c r="AR46" s="126" t="str">
        <f t="shared" ca="1" si="55"/>
        <v/>
      </c>
      <c r="AS46" s="126" t="str">
        <f t="shared" ca="1" si="55"/>
        <v/>
      </c>
      <c r="AT46" s="126" t="str">
        <f t="shared" ca="1" si="55"/>
        <v/>
      </c>
      <c r="AU46" s="126" t="str">
        <f t="shared" ca="1" si="55"/>
        <v/>
      </c>
      <c r="AV46" s="126" t="str">
        <f t="shared" ca="1" si="55"/>
        <v/>
      </c>
      <c r="AW46" s="126" t="str">
        <f t="shared" ca="1" si="55"/>
        <v/>
      </c>
      <c r="AX46" s="126" t="str">
        <f t="shared" ca="1" si="55"/>
        <v/>
      </c>
      <c r="AY46" s="126" t="str">
        <f t="shared" ca="1" si="55"/>
        <v/>
      </c>
      <c r="AZ46" s="126" t="str">
        <f t="shared" ca="1" si="55"/>
        <v/>
      </c>
      <c r="BA46" s="126" t="str">
        <f t="shared" ca="1" si="55"/>
        <v/>
      </c>
      <c r="BB46" s="126" t="str">
        <f t="shared" si="56"/>
        <v/>
      </c>
      <c r="BC46" s="126" t="str">
        <f t="shared" si="56"/>
        <v/>
      </c>
      <c r="BD46" s="126" t="str">
        <f t="shared" si="56"/>
        <v/>
      </c>
      <c r="BE46" s="126" t="str">
        <f t="shared" si="56"/>
        <v/>
      </c>
      <c r="BF46" s="126" t="str">
        <f t="shared" si="56"/>
        <v/>
      </c>
      <c r="BG46" s="126" t="str">
        <f t="shared" si="56"/>
        <v/>
      </c>
      <c r="BH46" s="126" t="str">
        <f t="shared" si="56"/>
        <v/>
      </c>
      <c r="BI46" s="126" t="str">
        <f t="shared" si="56"/>
        <v/>
      </c>
      <c r="BJ46" s="126" t="str">
        <f t="shared" si="56"/>
        <v/>
      </c>
      <c r="BK46" s="126" t="str">
        <f t="shared" si="56"/>
        <v/>
      </c>
      <c r="BL46" s="126" t="str">
        <f t="shared" si="57"/>
        <v/>
      </c>
      <c r="BM46" s="126" t="str">
        <f t="shared" si="57"/>
        <v/>
      </c>
      <c r="BN46" s="126" t="str">
        <f t="shared" si="57"/>
        <v/>
      </c>
      <c r="BO46" s="126" t="str">
        <f t="shared" si="57"/>
        <v/>
      </c>
      <c r="BP46" s="126" t="str">
        <f t="shared" si="57"/>
        <v/>
      </c>
      <c r="BQ46" s="126" t="str">
        <f t="shared" si="57"/>
        <v/>
      </c>
      <c r="BR46" s="126" t="str">
        <f t="shared" si="57"/>
        <v/>
      </c>
      <c r="BS46" s="126" t="str">
        <f t="shared" si="57"/>
        <v/>
      </c>
      <c r="BT46" s="126" t="str">
        <f t="shared" si="57"/>
        <v/>
      </c>
      <c r="BU46" s="126" t="str">
        <f t="shared" si="57"/>
        <v/>
      </c>
      <c r="BV46" s="194"/>
      <c r="BW46" s="194"/>
      <c r="BX46" s="194"/>
      <c r="BZ46" s="116" t="s">
        <v>265</v>
      </c>
      <c r="CA46" s="116" t="s">
        <v>91</v>
      </c>
      <c r="CB46" s="113">
        <f t="shared" si="32"/>
        <v>40</v>
      </c>
      <c r="CC46" s="116">
        <f t="shared" ca="1" si="33"/>
        <v>0</v>
      </c>
      <c r="CD46" s="117">
        <f t="shared" ca="1" si="60"/>
        <v>0</v>
      </c>
      <c r="CE46" s="117">
        <f t="shared" ca="1" si="60"/>
        <v>0</v>
      </c>
      <c r="CF46" s="117">
        <f t="shared" ca="1" si="60"/>
        <v>0</v>
      </c>
      <c r="CG46" s="117">
        <f t="shared" ca="1" si="60"/>
        <v>0</v>
      </c>
      <c r="CH46" s="117">
        <f t="shared" ca="1" si="30"/>
        <v>0</v>
      </c>
      <c r="CI46" s="117">
        <f t="shared" ca="1" si="31"/>
        <v>0</v>
      </c>
      <c r="CJ46" s="127" cm="1">
        <f t="array" aca="1" ref="CJ46" ca="1">IFERROR(AVERAGE(IF(CD46:CG46&gt;1,CD46:CG46)),0)</f>
        <v>0</v>
      </c>
      <c r="CK46" s="127">
        <f ca="1">CJ46+(COUNTIFS($CJ$5:$CJ46,CJ46)-1)*0.00001</f>
        <v>6.0000000000000008E-5</v>
      </c>
      <c r="CL46" s="127">
        <f t="shared" ca="1" si="35"/>
        <v>2.0000000000000001E-4</v>
      </c>
      <c r="CM46" s="140">
        <f t="shared" ca="1" si="36"/>
        <v>0</v>
      </c>
      <c r="CN46" s="120">
        <f t="shared" ca="1" si="37"/>
        <v>0</v>
      </c>
      <c r="CO46" s="113"/>
      <c r="CP46" s="113"/>
      <c r="CQ46" s="113"/>
      <c r="CR46" s="115"/>
    </row>
    <row r="47" spans="1:96" ht="12.75" customHeight="1" x14ac:dyDescent="0.25">
      <c r="A47" s="204">
        <v>1</v>
      </c>
      <c r="K47" s="101">
        <f t="shared" si="38"/>
        <v>41</v>
      </c>
      <c r="L47" s="125">
        <f t="shared" ca="1" si="58"/>
        <v>0</v>
      </c>
      <c r="M47" s="126">
        <f t="shared" ca="1" si="59"/>
        <v>1.9000000000000001E-4</v>
      </c>
      <c r="N47" s="126" t="str">
        <f t="shared" ref="N47:W56" ca="1" si="61">IF(N$5&gt;$K47,"",IF($L47=0,"",IF($G$9&gt;$H$9,"ns",IF(ABS($M47-INDEX($CL$7:$CL$66,N$5,1))&gt;$B$25,"s","ns"))))</f>
        <v/>
      </c>
      <c r="O47" s="126" t="str">
        <f t="shared" ca="1" si="61"/>
        <v/>
      </c>
      <c r="P47" s="126" t="str">
        <f t="shared" ca="1" si="61"/>
        <v/>
      </c>
      <c r="Q47" s="126" t="str">
        <f t="shared" ca="1" si="61"/>
        <v/>
      </c>
      <c r="R47" s="126" t="str">
        <f t="shared" ca="1" si="61"/>
        <v/>
      </c>
      <c r="S47" s="126" t="str">
        <f t="shared" ca="1" si="61"/>
        <v/>
      </c>
      <c r="T47" s="126" t="str">
        <f t="shared" ca="1" si="61"/>
        <v/>
      </c>
      <c r="U47" s="126" t="str">
        <f t="shared" ca="1" si="61"/>
        <v/>
      </c>
      <c r="V47" s="126" t="str">
        <f t="shared" ca="1" si="61"/>
        <v/>
      </c>
      <c r="W47" s="126" t="str">
        <f t="shared" ca="1" si="61"/>
        <v/>
      </c>
      <c r="X47" s="126" t="str">
        <f t="shared" ref="X47:AG56" ca="1" si="62">IF(X$5&gt;$K47,"",IF($L47=0,"",IF($G$9&gt;$H$9,"ns",IF(ABS($M47-INDEX($CL$7:$CL$66,X$5,1))&gt;$B$25,"s","ns"))))</f>
        <v/>
      </c>
      <c r="Y47" s="126" t="str">
        <f t="shared" ca="1" si="62"/>
        <v/>
      </c>
      <c r="Z47" s="126" t="str">
        <f t="shared" ca="1" si="62"/>
        <v/>
      </c>
      <c r="AA47" s="126" t="str">
        <f t="shared" ca="1" si="62"/>
        <v/>
      </c>
      <c r="AB47" s="126" t="str">
        <f t="shared" ca="1" si="62"/>
        <v/>
      </c>
      <c r="AC47" s="126" t="str">
        <f t="shared" ca="1" si="62"/>
        <v/>
      </c>
      <c r="AD47" s="126" t="str">
        <f t="shared" ca="1" si="62"/>
        <v/>
      </c>
      <c r="AE47" s="126" t="str">
        <f t="shared" ca="1" si="62"/>
        <v/>
      </c>
      <c r="AF47" s="126" t="str">
        <f t="shared" ca="1" si="62"/>
        <v/>
      </c>
      <c r="AG47" s="126" t="str">
        <f t="shared" ca="1" si="62"/>
        <v/>
      </c>
      <c r="AH47" s="126" t="str">
        <f t="shared" ref="AH47:AQ56" ca="1" si="63">IF(AH$5&gt;$K47,"",IF($L47=0,"",IF($G$9&gt;$H$9,"ns",IF(ABS($M47-INDEX($CL$7:$CL$66,AH$5,1))&gt;$B$25,"s","ns"))))</f>
        <v/>
      </c>
      <c r="AI47" s="126" t="str">
        <f t="shared" ca="1" si="63"/>
        <v/>
      </c>
      <c r="AJ47" s="126" t="str">
        <f t="shared" ca="1" si="63"/>
        <v/>
      </c>
      <c r="AK47" s="126" t="str">
        <f t="shared" ca="1" si="63"/>
        <v/>
      </c>
      <c r="AL47" s="126" t="str">
        <f t="shared" ca="1" si="63"/>
        <v/>
      </c>
      <c r="AM47" s="126" t="str">
        <f t="shared" ca="1" si="63"/>
        <v/>
      </c>
      <c r="AN47" s="126" t="str">
        <f t="shared" ca="1" si="63"/>
        <v/>
      </c>
      <c r="AO47" s="126" t="str">
        <f t="shared" ca="1" si="63"/>
        <v/>
      </c>
      <c r="AP47" s="126" t="str">
        <f t="shared" ca="1" si="63"/>
        <v/>
      </c>
      <c r="AQ47" s="126" t="str">
        <f t="shared" ca="1" si="63"/>
        <v/>
      </c>
      <c r="AR47" s="126" t="str">
        <f t="shared" ref="AR47:BA56" ca="1" si="64">IF(AR$5&gt;$K47,"",IF($L47=0,"",IF($G$9&gt;$H$9,"ns",IF(ABS($M47-INDEX($CL$7:$CL$66,AR$5,1))&gt;$B$25,"s","ns"))))</f>
        <v/>
      </c>
      <c r="AS47" s="126" t="str">
        <f t="shared" ca="1" si="64"/>
        <v/>
      </c>
      <c r="AT47" s="126" t="str">
        <f t="shared" ca="1" si="64"/>
        <v/>
      </c>
      <c r="AU47" s="126" t="str">
        <f t="shared" ca="1" si="64"/>
        <v/>
      </c>
      <c r="AV47" s="126" t="str">
        <f t="shared" ca="1" si="64"/>
        <v/>
      </c>
      <c r="AW47" s="126" t="str">
        <f t="shared" ca="1" si="64"/>
        <v/>
      </c>
      <c r="AX47" s="126" t="str">
        <f t="shared" ca="1" si="64"/>
        <v/>
      </c>
      <c r="AY47" s="126" t="str">
        <f t="shared" ca="1" si="64"/>
        <v/>
      </c>
      <c r="AZ47" s="126" t="str">
        <f t="shared" ca="1" si="64"/>
        <v/>
      </c>
      <c r="BA47" s="126" t="str">
        <f t="shared" ca="1" si="64"/>
        <v/>
      </c>
      <c r="BB47" s="126" t="str">
        <f t="shared" ref="BB47:BK56" ca="1" si="65">IF(BB$5&gt;$K47,"",IF($L47=0,"",IF($G$9&gt;$H$9,"ns",IF(ABS($M47-INDEX($CL$7:$CL$66,BB$5,1))&gt;$B$25,"s","ns"))))</f>
        <v/>
      </c>
      <c r="BC47" s="126" t="str">
        <f t="shared" si="65"/>
        <v/>
      </c>
      <c r="BD47" s="126" t="str">
        <f t="shared" si="65"/>
        <v/>
      </c>
      <c r="BE47" s="126" t="str">
        <f t="shared" si="65"/>
        <v/>
      </c>
      <c r="BF47" s="126" t="str">
        <f t="shared" si="65"/>
        <v/>
      </c>
      <c r="BG47" s="126" t="str">
        <f t="shared" si="65"/>
        <v/>
      </c>
      <c r="BH47" s="126" t="str">
        <f t="shared" si="65"/>
        <v/>
      </c>
      <c r="BI47" s="126" t="str">
        <f t="shared" si="65"/>
        <v/>
      </c>
      <c r="BJ47" s="126" t="str">
        <f t="shared" si="65"/>
        <v/>
      </c>
      <c r="BK47" s="126" t="str">
        <f t="shared" si="65"/>
        <v/>
      </c>
      <c r="BL47" s="126" t="str">
        <f t="shared" ref="BL47:BU56" si="66">IF(BL$5&gt;$K47,"",IF($L47=0,"",IF($G$9&gt;$H$9,"ns",IF(ABS($M47-INDEX($CL$7:$CL$66,BL$5,1))&gt;$B$25,"s","ns"))))</f>
        <v/>
      </c>
      <c r="BM47" s="126" t="str">
        <f t="shared" si="66"/>
        <v/>
      </c>
      <c r="BN47" s="126" t="str">
        <f t="shared" si="66"/>
        <v/>
      </c>
      <c r="BO47" s="126" t="str">
        <f t="shared" si="66"/>
        <v/>
      </c>
      <c r="BP47" s="126" t="str">
        <f t="shared" si="66"/>
        <v/>
      </c>
      <c r="BQ47" s="126" t="str">
        <f t="shared" si="66"/>
        <v/>
      </c>
      <c r="BR47" s="126" t="str">
        <f t="shared" si="66"/>
        <v/>
      </c>
      <c r="BS47" s="126" t="str">
        <f t="shared" si="66"/>
        <v/>
      </c>
      <c r="BT47" s="126" t="str">
        <f t="shared" si="66"/>
        <v/>
      </c>
      <c r="BU47" s="126" t="str">
        <f t="shared" si="66"/>
        <v/>
      </c>
      <c r="BV47" s="194"/>
      <c r="BW47" s="194"/>
      <c r="BX47" s="194"/>
      <c r="BZ47" s="116" t="s">
        <v>265</v>
      </c>
      <c r="CA47" s="116" t="s">
        <v>91</v>
      </c>
      <c r="CB47" s="113">
        <f t="shared" si="32"/>
        <v>41</v>
      </c>
      <c r="CC47" s="116">
        <f t="shared" ca="1" si="33"/>
        <v>0</v>
      </c>
      <c r="CD47" s="117">
        <f t="shared" ca="1" si="60"/>
        <v>0</v>
      </c>
      <c r="CE47" s="117">
        <f t="shared" ca="1" si="60"/>
        <v>0</v>
      </c>
      <c r="CF47" s="117">
        <f t="shared" ca="1" si="60"/>
        <v>0</v>
      </c>
      <c r="CG47" s="117">
        <f t="shared" ca="1" si="60"/>
        <v>0</v>
      </c>
      <c r="CH47" s="117">
        <f t="shared" ref="CH47:CH57" ca="1" si="67">COUNTIFS(CD47:CG47,"&gt;1")</f>
        <v>0</v>
      </c>
      <c r="CI47" s="117">
        <f t="shared" ref="CI47:CI57" ca="1" si="68">IFERROR(SUMIFS(CD47:CG47,CD47:CG47,"&gt;1"),0)</f>
        <v>0</v>
      </c>
      <c r="CJ47" s="127" cm="1">
        <f t="array" aca="1" ref="CJ47" ca="1">IFERROR(AVERAGE(IF(CD47:CG47&gt;1,CD47:CG47)),0)</f>
        <v>0</v>
      </c>
      <c r="CK47" s="127">
        <f ca="1">CJ47+(COUNTIFS($CJ$5:$CJ47,CJ47)-1)*0.00001</f>
        <v>7.0000000000000007E-5</v>
      </c>
      <c r="CL47" s="127">
        <f t="shared" ca="1" si="35"/>
        <v>1.9000000000000001E-4</v>
      </c>
      <c r="CM47" s="140">
        <f t="shared" ca="1" si="36"/>
        <v>0</v>
      </c>
      <c r="CN47" s="120">
        <f t="shared" ca="1" si="37"/>
        <v>0</v>
      </c>
      <c r="CO47" s="113"/>
      <c r="CP47" s="113"/>
      <c r="CQ47" s="113"/>
      <c r="CR47" s="115"/>
    </row>
    <row r="48" spans="1:96" ht="12.75" customHeight="1" x14ac:dyDescent="0.25">
      <c r="A48" s="204">
        <v>1</v>
      </c>
      <c r="K48" s="101">
        <f t="shared" si="38"/>
        <v>42</v>
      </c>
      <c r="L48" s="125">
        <f t="shared" ca="1" si="58"/>
        <v>0</v>
      </c>
      <c r="M48" s="126">
        <f t="shared" ca="1" si="59"/>
        <v>1.8000000000000001E-4</v>
      </c>
      <c r="N48" s="126" t="str">
        <f t="shared" ca="1" si="61"/>
        <v/>
      </c>
      <c r="O48" s="126" t="str">
        <f t="shared" ca="1" si="61"/>
        <v/>
      </c>
      <c r="P48" s="126" t="str">
        <f t="shared" ca="1" si="61"/>
        <v/>
      </c>
      <c r="Q48" s="126" t="str">
        <f t="shared" ca="1" si="61"/>
        <v/>
      </c>
      <c r="R48" s="126" t="str">
        <f t="shared" ca="1" si="61"/>
        <v/>
      </c>
      <c r="S48" s="126" t="str">
        <f t="shared" ca="1" si="61"/>
        <v/>
      </c>
      <c r="T48" s="126" t="str">
        <f t="shared" ca="1" si="61"/>
        <v/>
      </c>
      <c r="U48" s="126" t="str">
        <f t="shared" ca="1" si="61"/>
        <v/>
      </c>
      <c r="V48" s="126" t="str">
        <f t="shared" ca="1" si="61"/>
        <v/>
      </c>
      <c r="W48" s="126" t="str">
        <f t="shared" ca="1" si="61"/>
        <v/>
      </c>
      <c r="X48" s="126" t="str">
        <f t="shared" ca="1" si="62"/>
        <v/>
      </c>
      <c r="Y48" s="126" t="str">
        <f t="shared" ca="1" si="62"/>
        <v/>
      </c>
      <c r="Z48" s="126" t="str">
        <f t="shared" ca="1" si="62"/>
        <v/>
      </c>
      <c r="AA48" s="126" t="str">
        <f t="shared" ca="1" si="62"/>
        <v/>
      </c>
      <c r="AB48" s="126" t="str">
        <f t="shared" ca="1" si="62"/>
        <v/>
      </c>
      <c r="AC48" s="126" t="str">
        <f t="shared" ca="1" si="62"/>
        <v/>
      </c>
      <c r="AD48" s="126" t="str">
        <f t="shared" ca="1" si="62"/>
        <v/>
      </c>
      <c r="AE48" s="126" t="str">
        <f t="shared" ca="1" si="62"/>
        <v/>
      </c>
      <c r="AF48" s="126" t="str">
        <f t="shared" ca="1" si="62"/>
        <v/>
      </c>
      <c r="AG48" s="126" t="str">
        <f t="shared" ca="1" si="62"/>
        <v/>
      </c>
      <c r="AH48" s="126" t="str">
        <f t="shared" ca="1" si="63"/>
        <v/>
      </c>
      <c r="AI48" s="126" t="str">
        <f t="shared" ca="1" si="63"/>
        <v/>
      </c>
      <c r="AJ48" s="126" t="str">
        <f t="shared" ca="1" si="63"/>
        <v/>
      </c>
      <c r="AK48" s="126" t="str">
        <f t="shared" ca="1" si="63"/>
        <v/>
      </c>
      <c r="AL48" s="126" t="str">
        <f t="shared" ca="1" si="63"/>
        <v/>
      </c>
      <c r="AM48" s="126" t="str">
        <f t="shared" ca="1" si="63"/>
        <v/>
      </c>
      <c r="AN48" s="126" t="str">
        <f t="shared" ca="1" si="63"/>
        <v/>
      </c>
      <c r="AO48" s="126" t="str">
        <f t="shared" ca="1" si="63"/>
        <v/>
      </c>
      <c r="AP48" s="126" t="str">
        <f t="shared" ca="1" si="63"/>
        <v/>
      </c>
      <c r="AQ48" s="126" t="str">
        <f t="shared" ca="1" si="63"/>
        <v/>
      </c>
      <c r="AR48" s="126" t="str">
        <f t="shared" ca="1" si="64"/>
        <v/>
      </c>
      <c r="AS48" s="126" t="str">
        <f t="shared" ca="1" si="64"/>
        <v/>
      </c>
      <c r="AT48" s="126" t="str">
        <f t="shared" ca="1" si="64"/>
        <v/>
      </c>
      <c r="AU48" s="126" t="str">
        <f t="shared" ca="1" si="64"/>
        <v/>
      </c>
      <c r="AV48" s="126" t="str">
        <f t="shared" ca="1" si="64"/>
        <v/>
      </c>
      <c r="AW48" s="126" t="str">
        <f t="shared" ca="1" si="64"/>
        <v/>
      </c>
      <c r="AX48" s="126" t="str">
        <f t="shared" ca="1" si="64"/>
        <v/>
      </c>
      <c r="AY48" s="126" t="str">
        <f t="shared" ca="1" si="64"/>
        <v/>
      </c>
      <c r="AZ48" s="126" t="str">
        <f t="shared" ca="1" si="64"/>
        <v/>
      </c>
      <c r="BA48" s="126" t="str">
        <f t="shared" ca="1" si="64"/>
        <v/>
      </c>
      <c r="BB48" s="126" t="str">
        <f t="shared" ca="1" si="65"/>
        <v/>
      </c>
      <c r="BC48" s="126" t="str">
        <f t="shared" ca="1" si="65"/>
        <v/>
      </c>
      <c r="BD48" s="126" t="str">
        <f t="shared" si="65"/>
        <v/>
      </c>
      <c r="BE48" s="126" t="str">
        <f t="shared" si="65"/>
        <v/>
      </c>
      <c r="BF48" s="126" t="str">
        <f t="shared" si="65"/>
        <v/>
      </c>
      <c r="BG48" s="126" t="str">
        <f t="shared" si="65"/>
        <v/>
      </c>
      <c r="BH48" s="126" t="str">
        <f t="shared" si="65"/>
        <v/>
      </c>
      <c r="BI48" s="126" t="str">
        <f t="shared" si="65"/>
        <v/>
      </c>
      <c r="BJ48" s="126" t="str">
        <f t="shared" si="65"/>
        <v/>
      </c>
      <c r="BK48" s="126" t="str">
        <f t="shared" si="65"/>
        <v/>
      </c>
      <c r="BL48" s="126" t="str">
        <f t="shared" si="66"/>
        <v/>
      </c>
      <c r="BM48" s="126" t="str">
        <f t="shared" si="66"/>
        <v/>
      </c>
      <c r="BN48" s="126" t="str">
        <f t="shared" si="66"/>
        <v/>
      </c>
      <c r="BO48" s="126" t="str">
        <f t="shared" si="66"/>
        <v/>
      </c>
      <c r="BP48" s="126" t="str">
        <f t="shared" si="66"/>
        <v/>
      </c>
      <c r="BQ48" s="126" t="str">
        <f t="shared" si="66"/>
        <v/>
      </c>
      <c r="BR48" s="126" t="str">
        <f t="shared" si="66"/>
        <v/>
      </c>
      <c r="BS48" s="126" t="str">
        <f t="shared" si="66"/>
        <v/>
      </c>
      <c r="BT48" s="126" t="str">
        <f t="shared" si="66"/>
        <v/>
      </c>
      <c r="BU48" s="126" t="str">
        <f t="shared" si="66"/>
        <v/>
      </c>
      <c r="BV48" s="194"/>
      <c r="BW48" s="194"/>
      <c r="BX48" s="194"/>
      <c r="BZ48" s="116" t="s">
        <v>265</v>
      </c>
      <c r="CA48" s="116" t="s">
        <v>91</v>
      </c>
      <c r="CB48" s="113">
        <f t="shared" si="32"/>
        <v>42</v>
      </c>
      <c r="CC48" s="116">
        <f t="shared" ca="1" si="33"/>
        <v>0</v>
      </c>
      <c r="CD48" s="117">
        <f t="shared" ca="1" si="60"/>
        <v>0</v>
      </c>
      <c r="CE48" s="117">
        <f t="shared" ca="1" si="60"/>
        <v>0</v>
      </c>
      <c r="CF48" s="117">
        <f t="shared" ca="1" si="60"/>
        <v>0</v>
      </c>
      <c r="CG48" s="117">
        <f t="shared" ca="1" si="60"/>
        <v>0</v>
      </c>
      <c r="CH48" s="117">
        <f t="shared" ca="1" si="67"/>
        <v>0</v>
      </c>
      <c r="CI48" s="117">
        <f t="shared" ca="1" si="68"/>
        <v>0</v>
      </c>
      <c r="CJ48" s="127" cm="1">
        <f t="array" aca="1" ref="CJ48" ca="1">IFERROR(AVERAGE(IF(CD48:CG48&gt;1,CD48:CG48)),0)</f>
        <v>0</v>
      </c>
      <c r="CK48" s="127">
        <f ca="1">CJ48+(COUNTIFS($CJ$5:$CJ48,CJ48)-1)*0.00001</f>
        <v>8.0000000000000007E-5</v>
      </c>
      <c r="CL48" s="127">
        <f t="shared" ca="1" si="35"/>
        <v>1.8000000000000001E-4</v>
      </c>
      <c r="CM48" s="140">
        <f t="shared" ca="1" si="36"/>
        <v>0</v>
      </c>
      <c r="CN48" s="120">
        <f t="shared" ca="1" si="37"/>
        <v>0</v>
      </c>
      <c r="CO48" s="113"/>
      <c r="CP48" s="113"/>
      <c r="CQ48" s="113"/>
      <c r="CR48" s="115"/>
    </row>
    <row r="49" spans="1:96" ht="12.75" customHeight="1" x14ac:dyDescent="0.25">
      <c r="A49" s="204">
        <v>1</v>
      </c>
      <c r="K49" s="101">
        <f t="shared" si="38"/>
        <v>43</v>
      </c>
      <c r="L49" s="125">
        <f t="shared" ca="1" si="58"/>
        <v>0</v>
      </c>
      <c r="M49" s="126">
        <f t="shared" ca="1" si="59"/>
        <v>1.7000000000000001E-4</v>
      </c>
      <c r="N49" s="126" t="str">
        <f t="shared" ca="1" si="61"/>
        <v/>
      </c>
      <c r="O49" s="126" t="str">
        <f t="shared" ca="1" si="61"/>
        <v/>
      </c>
      <c r="P49" s="126" t="str">
        <f t="shared" ca="1" si="61"/>
        <v/>
      </c>
      <c r="Q49" s="126" t="str">
        <f t="shared" ca="1" si="61"/>
        <v/>
      </c>
      <c r="R49" s="126" t="str">
        <f t="shared" ca="1" si="61"/>
        <v/>
      </c>
      <c r="S49" s="126" t="str">
        <f t="shared" ca="1" si="61"/>
        <v/>
      </c>
      <c r="T49" s="126" t="str">
        <f t="shared" ca="1" si="61"/>
        <v/>
      </c>
      <c r="U49" s="126" t="str">
        <f t="shared" ca="1" si="61"/>
        <v/>
      </c>
      <c r="V49" s="126" t="str">
        <f t="shared" ca="1" si="61"/>
        <v/>
      </c>
      <c r="W49" s="126" t="str">
        <f t="shared" ca="1" si="61"/>
        <v/>
      </c>
      <c r="X49" s="126" t="str">
        <f t="shared" ca="1" si="62"/>
        <v/>
      </c>
      <c r="Y49" s="126" t="str">
        <f t="shared" ca="1" si="62"/>
        <v/>
      </c>
      <c r="Z49" s="126" t="str">
        <f t="shared" ca="1" si="62"/>
        <v/>
      </c>
      <c r="AA49" s="126" t="str">
        <f t="shared" ca="1" si="62"/>
        <v/>
      </c>
      <c r="AB49" s="126" t="str">
        <f t="shared" ca="1" si="62"/>
        <v/>
      </c>
      <c r="AC49" s="126" t="str">
        <f t="shared" ca="1" si="62"/>
        <v/>
      </c>
      <c r="AD49" s="126" t="str">
        <f t="shared" ca="1" si="62"/>
        <v/>
      </c>
      <c r="AE49" s="126" t="str">
        <f t="shared" ca="1" si="62"/>
        <v/>
      </c>
      <c r="AF49" s="126" t="str">
        <f t="shared" ca="1" si="62"/>
        <v/>
      </c>
      <c r="AG49" s="126" t="str">
        <f t="shared" ca="1" si="62"/>
        <v/>
      </c>
      <c r="AH49" s="126" t="str">
        <f t="shared" ca="1" si="63"/>
        <v/>
      </c>
      <c r="AI49" s="126" t="str">
        <f t="shared" ca="1" si="63"/>
        <v/>
      </c>
      <c r="AJ49" s="126" t="str">
        <f t="shared" ca="1" si="63"/>
        <v/>
      </c>
      <c r="AK49" s="126" t="str">
        <f t="shared" ca="1" si="63"/>
        <v/>
      </c>
      <c r="AL49" s="126" t="str">
        <f t="shared" ca="1" si="63"/>
        <v/>
      </c>
      <c r="AM49" s="126" t="str">
        <f t="shared" ca="1" si="63"/>
        <v/>
      </c>
      <c r="AN49" s="126" t="str">
        <f t="shared" ca="1" si="63"/>
        <v/>
      </c>
      <c r="AO49" s="126" t="str">
        <f t="shared" ca="1" si="63"/>
        <v/>
      </c>
      <c r="AP49" s="126" t="str">
        <f t="shared" ca="1" si="63"/>
        <v/>
      </c>
      <c r="AQ49" s="126" t="str">
        <f t="shared" ca="1" si="63"/>
        <v/>
      </c>
      <c r="AR49" s="126" t="str">
        <f t="shared" ca="1" si="64"/>
        <v/>
      </c>
      <c r="AS49" s="126" t="str">
        <f t="shared" ca="1" si="64"/>
        <v/>
      </c>
      <c r="AT49" s="126" t="str">
        <f t="shared" ca="1" si="64"/>
        <v/>
      </c>
      <c r="AU49" s="126" t="str">
        <f t="shared" ca="1" si="64"/>
        <v/>
      </c>
      <c r="AV49" s="126" t="str">
        <f t="shared" ca="1" si="64"/>
        <v/>
      </c>
      <c r="AW49" s="126" t="str">
        <f t="shared" ca="1" si="64"/>
        <v/>
      </c>
      <c r="AX49" s="126" t="str">
        <f t="shared" ca="1" si="64"/>
        <v/>
      </c>
      <c r="AY49" s="126" t="str">
        <f t="shared" ca="1" si="64"/>
        <v/>
      </c>
      <c r="AZ49" s="126" t="str">
        <f t="shared" ca="1" si="64"/>
        <v/>
      </c>
      <c r="BA49" s="126" t="str">
        <f t="shared" ca="1" si="64"/>
        <v/>
      </c>
      <c r="BB49" s="126" t="str">
        <f t="shared" ca="1" si="65"/>
        <v/>
      </c>
      <c r="BC49" s="126" t="str">
        <f t="shared" ca="1" si="65"/>
        <v/>
      </c>
      <c r="BD49" s="126" t="str">
        <f t="shared" ca="1" si="65"/>
        <v/>
      </c>
      <c r="BE49" s="126" t="str">
        <f t="shared" si="65"/>
        <v/>
      </c>
      <c r="BF49" s="126" t="str">
        <f t="shared" si="65"/>
        <v/>
      </c>
      <c r="BG49" s="126" t="str">
        <f t="shared" si="65"/>
        <v/>
      </c>
      <c r="BH49" s="126" t="str">
        <f t="shared" si="65"/>
        <v/>
      </c>
      <c r="BI49" s="126" t="str">
        <f t="shared" si="65"/>
        <v/>
      </c>
      <c r="BJ49" s="126" t="str">
        <f t="shared" si="65"/>
        <v/>
      </c>
      <c r="BK49" s="126" t="str">
        <f t="shared" si="65"/>
        <v/>
      </c>
      <c r="BL49" s="126" t="str">
        <f t="shared" si="66"/>
        <v/>
      </c>
      <c r="BM49" s="126" t="str">
        <f t="shared" si="66"/>
        <v/>
      </c>
      <c r="BN49" s="126" t="str">
        <f t="shared" si="66"/>
        <v/>
      </c>
      <c r="BO49" s="126" t="str">
        <f t="shared" si="66"/>
        <v/>
      </c>
      <c r="BP49" s="126" t="str">
        <f t="shared" si="66"/>
        <v/>
      </c>
      <c r="BQ49" s="126" t="str">
        <f t="shared" si="66"/>
        <v/>
      </c>
      <c r="BR49" s="126" t="str">
        <f t="shared" si="66"/>
        <v/>
      </c>
      <c r="BS49" s="126" t="str">
        <f t="shared" si="66"/>
        <v/>
      </c>
      <c r="BT49" s="126" t="str">
        <f t="shared" si="66"/>
        <v/>
      </c>
      <c r="BU49" s="126" t="str">
        <f t="shared" si="66"/>
        <v/>
      </c>
      <c r="BV49" s="194"/>
      <c r="BW49" s="194"/>
      <c r="BX49" s="194"/>
      <c r="BZ49" s="116" t="s">
        <v>265</v>
      </c>
      <c r="CA49" s="116" t="s">
        <v>91</v>
      </c>
      <c r="CB49" s="113">
        <f t="shared" si="32"/>
        <v>43</v>
      </c>
      <c r="CC49" s="116">
        <f t="shared" ca="1" si="33"/>
        <v>0</v>
      </c>
      <c r="CD49" s="117">
        <f t="shared" ca="1" si="60"/>
        <v>0</v>
      </c>
      <c r="CE49" s="117">
        <f t="shared" ca="1" si="60"/>
        <v>0</v>
      </c>
      <c r="CF49" s="117">
        <f t="shared" ca="1" si="60"/>
        <v>0</v>
      </c>
      <c r="CG49" s="117">
        <f t="shared" ca="1" si="60"/>
        <v>0</v>
      </c>
      <c r="CH49" s="117">
        <f t="shared" ca="1" si="67"/>
        <v>0</v>
      </c>
      <c r="CI49" s="117">
        <f t="shared" ca="1" si="68"/>
        <v>0</v>
      </c>
      <c r="CJ49" s="127" cm="1">
        <f t="array" aca="1" ref="CJ49" ca="1">IFERROR(AVERAGE(IF(CD49:CG49&gt;1,CD49:CG49)),0)</f>
        <v>0</v>
      </c>
      <c r="CK49" s="127">
        <f ca="1">CJ49+(COUNTIFS($CJ$5:$CJ49,CJ49)-1)*0.00001</f>
        <v>9.0000000000000006E-5</v>
      </c>
      <c r="CL49" s="127">
        <f t="shared" ca="1" si="35"/>
        <v>1.7000000000000001E-4</v>
      </c>
      <c r="CM49" s="140">
        <f t="shared" ca="1" si="36"/>
        <v>0</v>
      </c>
      <c r="CN49" s="120">
        <f t="shared" ca="1" si="37"/>
        <v>0</v>
      </c>
      <c r="CO49" s="113"/>
      <c r="CP49" s="113"/>
      <c r="CQ49" s="113"/>
      <c r="CR49" s="115"/>
    </row>
    <row r="50" spans="1:96" ht="12.75" customHeight="1" x14ac:dyDescent="0.25">
      <c r="A50" s="204">
        <v>1</v>
      </c>
      <c r="K50" s="101">
        <f t="shared" si="38"/>
        <v>44</v>
      </c>
      <c r="L50" s="125">
        <f t="shared" ca="1" si="58"/>
        <v>0</v>
      </c>
      <c r="M50" s="126">
        <f t="shared" ca="1" si="59"/>
        <v>1.6000000000000001E-4</v>
      </c>
      <c r="N50" s="126" t="str">
        <f t="shared" ca="1" si="61"/>
        <v/>
      </c>
      <c r="O50" s="126" t="str">
        <f t="shared" ca="1" si="61"/>
        <v/>
      </c>
      <c r="P50" s="126" t="str">
        <f t="shared" ca="1" si="61"/>
        <v/>
      </c>
      <c r="Q50" s="126" t="str">
        <f t="shared" ca="1" si="61"/>
        <v/>
      </c>
      <c r="R50" s="126" t="str">
        <f t="shared" ca="1" si="61"/>
        <v/>
      </c>
      <c r="S50" s="126" t="str">
        <f t="shared" ca="1" si="61"/>
        <v/>
      </c>
      <c r="T50" s="126" t="str">
        <f t="shared" ca="1" si="61"/>
        <v/>
      </c>
      <c r="U50" s="126" t="str">
        <f t="shared" ca="1" si="61"/>
        <v/>
      </c>
      <c r="V50" s="126" t="str">
        <f t="shared" ca="1" si="61"/>
        <v/>
      </c>
      <c r="W50" s="126" t="str">
        <f t="shared" ca="1" si="61"/>
        <v/>
      </c>
      <c r="X50" s="126" t="str">
        <f t="shared" ca="1" si="62"/>
        <v/>
      </c>
      <c r="Y50" s="126" t="str">
        <f t="shared" ca="1" si="62"/>
        <v/>
      </c>
      <c r="Z50" s="126" t="str">
        <f t="shared" ca="1" si="62"/>
        <v/>
      </c>
      <c r="AA50" s="126" t="str">
        <f t="shared" ca="1" si="62"/>
        <v/>
      </c>
      <c r="AB50" s="126" t="str">
        <f t="shared" ca="1" si="62"/>
        <v/>
      </c>
      <c r="AC50" s="126" t="str">
        <f t="shared" ca="1" si="62"/>
        <v/>
      </c>
      <c r="AD50" s="126" t="str">
        <f t="shared" ca="1" si="62"/>
        <v/>
      </c>
      <c r="AE50" s="126" t="str">
        <f t="shared" ca="1" si="62"/>
        <v/>
      </c>
      <c r="AF50" s="126" t="str">
        <f t="shared" ca="1" si="62"/>
        <v/>
      </c>
      <c r="AG50" s="126" t="str">
        <f t="shared" ca="1" si="62"/>
        <v/>
      </c>
      <c r="AH50" s="126" t="str">
        <f t="shared" ca="1" si="63"/>
        <v/>
      </c>
      <c r="AI50" s="126" t="str">
        <f t="shared" ca="1" si="63"/>
        <v/>
      </c>
      <c r="AJ50" s="126" t="str">
        <f t="shared" ca="1" si="63"/>
        <v/>
      </c>
      <c r="AK50" s="126" t="str">
        <f t="shared" ca="1" si="63"/>
        <v/>
      </c>
      <c r="AL50" s="126" t="str">
        <f t="shared" ca="1" si="63"/>
        <v/>
      </c>
      <c r="AM50" s="126" t="str">
        <f t="shared" ca="1" si="63"/>
        <v/>
      </c>
      <c r="AN50" s="126" t="str">
        <f t="shared" ca="1" si="63"/>
        <v/>
      </c>
      <c r="AO50" s="126" t="str">
        <f t="shared" ca="1" si="63"/>
        <v/>
      </c>
      <c r="AP50" s="126" t="str">
        <f t="shared" ca="1" si="63"/>
        <v/>
      </c>
      <c r="AQ50" s="126" t="str">
        <f t="shared" ca="1" si="63"/>
        <v/>
      </c>
      <c r="AR50" s="126" t="str">
        <f t="shared" ca="1" si="64"/>
        <v/>
      </c>
      <c r="AS50" s="126" t="str">
        <f t="shared" ca="1" si="64"/>
        <v/>
      </c>
      <c r="AT50" s="126" t="str">
        <f t="shared" ca="1" si="64"/>
        <v/>
      </c>
      <c r="AU50" s="126" t="str">
        <f t="shared" ca="1" si="64"/>
        <v/>
      </c>
      <c r="AV50" s="126" t="str">
        <f t="shared" ca="1" si="64"/>
        <v/>
      </c>
      <c r="AW50" s="126" t="str">
        <f t="shared" ca="1" si="64"/>
        <v/>
      </c>
      <c r="AX50" s="126" t="str">
        <f t="shared" ca="1" si="64"/>
        <v/>
      </c>
      <c r="AY50" s="126" t="str">
        <f t="shared" ca="1" si="64"/>
        <v/>
      </c>
      <c r="AZ50" s="126" t="str">
        <f t="shared" ca="1" si="64"/>
        <v/>
      </c>
      <c r="BA50" s="126" t="str">
        <f t="shared" ca="1" si="64"/>
        <v/>
      </c>
      <c r="BB50" s="126" t="str">
        <f t="shared" ca="1" si="65"/>
        <v/>
      </c>
      <c r="BC50" s="126" t="str">
        <f t="shared" ca="1" si="65"/>
        <v/>
      </c>
      <c r="BD50" s="126" t="str">
        <f t="shared" ca="1" si="65"/>
        <v/>
      </c>
      <c r="BE50" s="126" t="str">
        <f t="shared" ca="1" si="65"/>
        <v/>
      </c>
      <c r="BF50" s="126" t="str">
        <f t="shared" si="65"/>
        <v/>
      </c>
      <c r="BG50" s="126" t="str">
        <f t="shared" si="65"/>
        <v/>
      </c>
      <c r="BH50" s="126" t="str">
        <f t="shared" si="65"/>
        <v/>
      </c>
      <c r="BI50" s="126" t="str">
        <f t="shared" si="65"/>
        <v/>
      </c>
      <c r="BJ50" s="126" t="str">
        <f t="shared" si="65"/>
        <v/>
      </c>
      <c r="BK50" s="126" t="str">
        <f t="shared" si="65"/>
        <v/>
      </c>
      <c r="BL50" s="126" t="str">
        <f t="shared" si="66"/>
        <v/>
      </c>
      <c r="BM50" s="126" t="str">
        <f t="shared" si="66"/>
        <v/>
      </c>
      <c r="BN50" s="126" t="str">
        <f t="shared" si="66"/>
        <v/>
      </c>
      <c r="BO50" s="126" t="str">
        <f t="shared" si="66"/>
        <v/>
      </c>
      <c r="BP50" s="126" t="str">
        <f t="shared" si="66"/>
        <v/>
      </c>
      <c r="BQ50" s="126" t="str">
        <f t="shared" si="66"/>
        <v/>
      </c>
      <c r="BR50" s="126" t="str">
        <f t="shared" si="66"/>
        <v/>
      </c>
      <c r="BS50" s="126" t="str">
        <f t="shared" si="66"/>
        <v/>
      </c>
      <c r="BT50" s="126" t="str">
        <f t="shared" si="66"/>
        <v/>
      </c>
      <c r="BU50" s="126" t="str">
        <f t="shared" si="66"/>
        <v/>
      </c>
      <c r="BV50" s="194"/>
      <c r="BW50" s="194"/>
      <c r="BX50" s="194"/>
      <c r="BZ50" s="116" t="s">
        <v>265</v>
      </c>
      <c r="CA50" s="116" t="s">
        <v>91</v>
      </c>
      <c r="CB50" s="113">
        <f t="shared" si="32"/>
        <v>44</v>
      </c>
      <c r="CC50" s="116">
        <f t="shared" ca="1" si="33"/>
        <v>0</v>
      </c>
      <c r="CD50" s="117">
        <f t="shared" ca="1" si="60"/>
        <v>0</v>
      </c>
      <c r="CE50" s="117">
        <f t="shared" ca="1" si="60"/>
        <v>0</v>
      </c>
      <c r="CF50" s="117">
        <f t="shared" ca="1" si="60"/>
        <v>0</v>
      </c>
      <c r="CG50" s="117">
        <f t="shared" ca="1" si="60"/>
        <v>0</v>
      </c>
      <c r="CH50" s="117">
        <f t="shared" ca="1" si="67"/>
        <v>0</v>
      </c>
      <c r="CI50" s="117">
        <f t="shared" ca="1" si="68"/>
        <v>0</v>
      </c>
      <c r="CJ50" s="127" cm="1">
        <f t="array" aca="1" ref="CJ50" ca="1">IFERROR(AVERAGE(IF(CD50:CG50&gt;1,CD50:CG50)),0)</f>
        <v>0</v>
      </c>
      <c r="CK50" s="127">
        <f ca="1">CJ50+(COUNTIFS($CJ$5:$CJ50,CJ50)-1)*0.00001</f>
        <v>1E-4</v>
      </c>
      <c r="CL50" s="127">
        <f t="shared" ca="1" si="35"/>
        <v>1.6000000000000001E-4</v>
      </c>
      <c r="CM50" s="140">
        <f t="shared" ca="1" si="36"/>
        <v>0</v>
      </c>
      <c r="CN50" s="120">
        <f t="shared" ca="1" si="37"/>
        <v>0</v>
      </c>
      <c r="CO50" s="113"/>
      <c r="CP50" s="113"/>
      <c r="CQ50" s="113"/>
      <c r="CR50" s="115"/>
    </row>
    <row r="51" spans="1:96" ht="12.75" customHeight="1" x14ac:dyDescent="0.25">
      <c r="A51" s="204">
        <v>1</v>
      </c>
      <c r="K51" s="101">
        <f t="shared" si="38"/>
        <v>45</v>
      </c>
      <c r="L51" s="125">
        <f t="shared" ca="1" si="58"/>
        <v>0</v>
      </c>
      <c r="M51" s="126">
        <f t="shared" ca="1" si="59"/>
        <v>1.5000000000000001E-4</v>
      </c>
      <c r="N51" s="126" t="str">
        <f t="shared" ca="1" si="61"/>
        <v/>
      </c>
      <c r="O51" s="126" t="str">
        <f t="shared" ca="1" si="61"/>
        <v/>
      </c>
      <c r="P51" s="126" t="str">
        <f t="shared" ca="1" si="61"/>
        <v/>
      </c>
      <c r="Q51" s="126" t="str">
        <f t="shared" ca="1" si="61"/>
        <v/>
      </c>
      <c r="R51" s="126" t="str">
        <f t="shared" ca="1" si="61"/>
        <v/>
      </c>
      <c r="S51" s="126" t="str">
        <f t="shared" ca="1" si="61"/>
        <v/>
      </c>
      <c r="T51" s="126" t="str">
        <f t="shared" ca="1" si="61"/>
        <v/>
      </c>
      <c r="U51" s="126" t="str">
        <f t="shared" ca="1" si="61"/>
        <v/>
      </c>
      <c r="V51" s="126" t="str">
        <f t="shared" ca="1" si="61"/>
        <v/>
      </c>
      <c r="W51" s="126" t="str">
        <f t="shared" ca="1" si="61"/>
        <v/>
      </c>
      <c r="X51" s="126" t="str">
        <f t="shared" ca="1" si="62"/>
        <v/>
      </c>
      <c r="Y51" s="126" t="str">
        <f t="shared" ca="1" si="62"/>
        <v/>
      </c>
      <c r="Z51" s="126" t="str">
        <f t="shared" ca="1" si="62"/>
        <v/>
      </c>
      <c r="AA51" s="126" t="str">
        <f t="shared" ca="1" si="62"/>
        <v/>
      </c>
      <c r="AB51" s="126" t="str">
        <f t="shared" ca="1" si="62"/>
        <v/>
      </c>
      <c r="AC51" s="126" t="str">
        <f t="shared" ca="1" si="62"/>
        <v/>
      </c>
      <c r="AD51" s="126" t="str">
        <f t="shared" ca="1" si="62"/>
        <v/>
      </c>
      <c r="AE51" s="126" t="str">
        <f t="shared" ca="1" si="62"/>
        <v/>
      </c>
      <c r="AF51" s="126" t="str">
        <f t="shared" ca="1" si="62"/>
        <v/>
      </c>
      <c r="AG51" s="126" t="str">
        <f t="shared" ca="1" si="62"/>
        <v/>
      </c>
      <c r="AH51" s="126" t="str">
        <f t="shared" ca="1" si="63"/>
        <v/>
      </c>
      <c r="AI51" s="126" t="str">
        <f t="shared" ca="1" si="63"/>
        <v/>
      </c>
      <c r="AJ51" s="126" t="str">
        <f t="shared" ca="1" si="63"/>
        <v/>
      </c>
      <c r="AK51" s="126" t="str">
        <f t="shared" ca="1" si="63"/>
        <v/>
      </c>
      <c r="AL51" s="126" t="str">
        <f t="shared" ca="1" si="63"/>
        <v/>
      </c>
      <c r="AM51" s="126" t="str">
        <f t="shared" ca="1" si="63"/>
        <v/>
      </c>
      <c r="AN51" s="126" t="str">
        <f t="shared" ca="1" si="63"/>
        <v/>
      </c>
      <c r="AO51" s="126" t="str">
        <f t="shared" ca="1" si="63"/>
        <v/>
      </c>
      <c r="AP51" s="126" t="str">
        <f t="shared" ca="1" si="63"/>
        <v/>
      </c>
      <c r="AQ51" s="126" t="str">
        <f t="shared" ca="1" si="63"/>
        <v/>
      </c>
      <c r="AR51" s="126" t="str">
        <f t="shared" ca="1" si="64"/>
        <v/>
      </c>
      <c r="AS51" s="126" t="str">
        <f t="shared" ca="1" si="64"/>
        <v/>
      </c>
      <c r="AT51" s="126" t="str">
        <f t="shared" ca="1" si="64"/>
        <v/>
      </c>
      <c r="AU51" s="126" t="str">
        <f t="shared" ca="1" si="64"/>
        <v/>
      </c>
      <c r="AV51" s="126" t="str">
        <f t="shared" ca="1" si="64"/>
        <v/>
      </c>
      <c r="AW51" s="126" t="str">
        <f t="shared" ca="1" si="64"/>
        <v/>
      </c>
      <c r="AX51" s="126" t="str">
        <f t="shared" ca="1" si="64"/>
        <v/>
      </c>
      <c r="AY51" s="126" t="str">
        <f t="shared" ca="1" si="64"/>
        <v/>
      </c>
      <c r="AZ51" s="126" t="str">
        <f t="shared" ca="1" si="64"/>
        <v/>
      </c>
      <c r="BA51" s="126" t="str">
        <f t="shared" ca="1" si="64"/>
        <v/>
      </c>
      <c r="BB51" s="126" t="str">
        <f t="shared" ca="1" si="65"/>
        <v/>
      </c>
      <c r="BC51" s="126" t="str">
        <f t="shared" ca="1" si="65"/>
        <v/>
      </c>
      <c r="BD51" s="126" t="str">
        <f t="shared" ca="1" si="65"/>
        <v/>
      </c>
      <c r="BE51" s="126" t="str">
        <f t="shared" ca="1" si="65"/>
        <v/>
      </c>
      <c r="BF51" s="126" t="str">
        <f t="shared" ca="1" si="65"/>
        <v/>
      </c>
      <c r="BG51" s="126" t="str">
        <f t="shared" si="65"/>
        <v/>
      </c>
      <c r="BH51" s="126" t="str">
        <f t="shared" si="65"/>
        <v/>
      </c>
      <c r="BI51" s="126" t="str">
        <f t="shared" si="65"/>
        <v/>
      </c>
      <c r="BJ51" s="126" t="str">
        <f t="shared" si="65"/>
        <v/>
      </c>
      <c r="BK51" s="126" t="str">
        <f t="shared" si="65"/>
        <v/>
      </c>
      <c r="BL51" s="126" t="str">
        <f t="shared" si="66"/>
        <v/>
      </c>
      <c r="BM51" s="126" t="str">
        <f t="shared" si="66"/>
        <v/>
      </c>
      <c r="BN51" s="126" t="str">
        <f t="shared" si="66"/>
        <v/>
      </c>
      <c r="BO51" s="126" t="str">
        <f t="shared" si="66"/>
        <v/>
      </c>
      <c r="BP51" s="126" t="str">
        <f t="shared" si="66"/>
        <v/>
      </c>
      <c r="BQ51" s="126" t="str">
        <f t="shared" si="66"/>
        <v/>
      </c>
      <c r="BR51" s="126" t="str">
        <f t="shared" si="66"/>
        <v/>
      </c>
      <c r="BS51" s="126" t="str">
        <f t="shared" si="66"/>
        <v/>
      </c>
      <c r="BT51" s="126" t="str">
        <f t="shared" si="66"/>
        <v/>
      </c>
      <c r="BU51" s="126" t="str">
        <f t="shared" si="66"/>
        <v/>
      </c>
      <c r="BV51" s="194"/>
      <c r="BW51" s="194"/>
      <c r="BX51" s="194"/>
      <c r="BZ51" s="116" t="s">
        <v>265</v>
      </c>
      <c r="CA51" s="116" t="s">
        <v>91</v>
      </c>
      <c r="CB51" s="113">
        <f t="shared" si="32"/>
        <v>45</v>
      </c>
      <c r="CC51" s="116">
        <f t="shared" ca="1" si="33"/>
        <v>0</v>
      </c>
      <c r="CD51" s="117">
        <f t="shared" ca="1" si="60"/>
        <v>0</v>
      </c>
      <c r="CE51" s="117">
        <f t="shared" ca="1" si="60"/>
        <v>0</v>
      </c>
      <c r="CF51" s="117">
        <f t="shared" ca="1" si="60"/>
        <v>0</v>
      </c>
      <c r="CG51" s="117">
        <f t="shared" ca="1" si="60"/>
        <v>0</v>
      </c>
      <c r="CH51" s="117">
        <f t="shared" ca="1" si="67"/>
        <v>0</v>
      </c>
      <c r="CI51" s="117">
        <f t="shared" ca="1" si="68"/>
        <v>0</v>
      </c>
      <c r="CJ51" s="127" cm="1">
        <f t="array" aca="1" ref="CJ51" ca="1">IFERROR(AVERAGE(IF(CD51:CG51&gt;1,CD51:CG51)),0)</f>
        <v>0</v>
      </c>
      <c r="CK51" s="127">
        <f ca="1">CJ51+(COUNTIFS($CJ$5:$CJ51,CJ51)-1)*0.00001</f>
        <v>1.1E-4</v>
      </c>
      <c r="CL51" s="127">
        <f t="shared" ca="1" si="35"/>
        <v>1.5000000000000001E-4</v>
      </c>
      <c r="CM51" s="140">
        <f t="shared" ca="1" si="36"/>
        <v>0</v>
      </c>
      <c r="CN51" s="120">
        <f t="shared" ca="1" si="37"/>
        <v>0</v>
      </c>
      <c r="CO51" s="113"/>
      <c r="CP51" s="113"/>
      <c r="CQ51" s="113"/>
      <c r="CR51" s="115"/>
    </row>
    <row r="52" spans="1:96" ht="12.75" customHeight="1" x14ac:dyDescent="0.25">
      <c r="A52" s="204">
        <v>1</v>
      </c>
      <c r="K52" s="101">
        <f t="shared" si="38"/>
        <v>46</v>
      </c>
      <c r="L52" s="125">
        <f t="shared" ca="1" si="58"/>
        <v>0</v>
      </c>
      <c r="M52" s="126">
        <f t="shared" ca="1" si="59"/>
        <v>1.4000000000000001E-4</v>
      </c>
      <c r="N52" s="126" t="str">
        <f t="shared" ca="1" si="61"/>
        <v/>
      </c>
      <c r="O52" s="126" t="str">
        <f t="shared" ca="1" si="61"/>
        <v/>
      </c>
      <c r="P52" s="126" t="str">
        <f t="shared" ca="1" si="61"/>
        <v/>
      </c>
      <c r="Q52" s="126" t="str">
        <f t="shared" ca="1" si="61"/>
        <v/>
      </c>
      <c r="R52" s="126" t="str">
        <f t="shared" ca="1" si="61"/>
        <v/>
      </c>
      <c r="S52" s="126" t="str">
        <f t="shared" ca="1" si="61"/>
        <v/>
      </c>
      <c r="T52" s="126" t="str">
        <f t="shared" ca="1" si="61"/>
        <v/>
      </c>
      <c r="U52" s="126" t="str">
        <f t="shared" ca="1" si="61"/>
        <v/>
      </c>
      <c r="V52" s="126" t="str">
        <f t="shared" ca="1" si="61"/>
        <v/>
      </c>
      <c r="W52" s="126" t="str">
        <f t="shared" ca="1" si="61"/>
        <v/>
      </c>
      <c r="X52" s="126" t="str">
        <f t="shared" ca="1" si="62"/>
        <v/>
      </c>
      <c r="Y52" s="126" t="str">
        <f t="shared" ca="1" si="62"/>
        <v/>
      </c>
      <c r="Z52" s="126" t="str">
        <f t="shared" ca="1" si="62"/>
        <v/>
      </c>
      <c r="AA52" s="126" t="str">
        <f t="shared" ca="1" si="62"/>
        <v/>
      </c>
      <c r="AB52" s="126" t="str">
        <f t="shared" ca="1" si="62"/>
        <v/>
      </c>
      <c r="AC52" s="126" t="str">
        <f t="shared" ca="1" si="62"/>
        <v/>
      </c>
      <c r="AD52" s="126" t="str">
        <f t="shared" ca="1" si="62"/>
        <v/>
      </c>
      <c r="AE52" s="126" t="str">
        <f t="shared" ca="1" si="62"/>
        <v/>
      </c>
      <c r="AF52" s="126" t="str">
        <f t="shared" ca="1" si="62"/>
        <v/>
      </c>
      <c r="AG52" s="126" t="str">
        <f t="shared" ca="1" si="62"/>
        <v/>
      </c>
      <c r="AH52" s="126" t="str">
        <f t="shared" ca="1" si="63"/>
        <v/>
      </c>
      <c r="AI52" s="126" t="str">
        <f t="shared" ca="1" si="63"/>
        <v/>
      </c>
      <c r="AJ52" s="126" t="str">
        <f t="shared" ca="1" si="63"/>
        <v/>
      </c>
      <c r="AK52" s="126" t="str">
        <f t="shared" ca="1" si="63"/>
        <v/>
      </c>
      <c r="AL52" s="126" t="str">
        <f t="shared" ca="1" si="63"/>
        <v/>
      </c>
      <c r="AM52" s="126" t="str">
        <f t="shared" ca="1" si="63"/>
        <v/>
      </c>
      <c r="AN52" s="126" t="str">
        <f t="shared" ca="1" si="63"/>
        <v/>
      </c>
      <c r="AO52" s="126" t="str">
        <f t="shared" ca="1" si="63"/>
        <v/>
      </c>
      <c r="AP52" s="126" t="str">
        <f t="shared" ca="1" si="63"/>
        <v/>
      </c>
      <c r="AQ52" s="126" t="str">
        <f t="shared" ca="1" si="63"/>
        <v/>
      </c>
      <c r="AR52" s="126" t="str">
        <f t="shared" ca="1" si="64"/>
        <v/>
      </c>
      <c r="AS52" s="126" t="str">
        <f t="shared" ca="1" si="64"/>
        <v/>
      </c>
      <c r="AT52" s="126" t="str">
        <f t="shared" ca="1" si="64"/>
        <v/>
      </c>
      <c r="AU52" s="126" t="str">
        <f t="shared" ca="1" si="64"/>
        <v/>
      </c>
      <c r="AV52" s="126" t="str">
        <f t="shared" ca="1" si="64"/>
        <v/>
      </c>
      <c r="AW52" s="126" t="str">
        <f t="shared" ca="1" si="64"/>
        <v/>
      </c>
      <c r="AX52" s="126" t="str">
        <f t="shared" ca="1" si="64"/>
        <v/>
      </c>
      <c r="AY52" s="126" t="str">
        <f t="shared" ca="1" si="64"/>
        <v/>
      </c>
      <c r="AZ52" s="126" t="str">
        <f t="shared" ca="1" si="64"/>
        <v/>
      </c>
      <c r="BA52" s="126" t="str">
        <f t="shared" ca="1" si="64"/>
        <v/>
      </c>
      <c r="BB52" s="126" t="str">
        <f t="shared" ca="1" si="65"/>
        <v/>
      </c>
      <c r="BC52" s="126" t="str">
        <f t="shared" ca="1" si="65"/>
        <v/>
      </c>
      <c r="BD52" s="126" t="str">
        <f t="shared" ca="1" si="65"/>
        <v/>
      </c>
      <c r="BE52" s="126" t="str">
        <f t="shared" ca="1" si="65"/>
        <v/>
      </c>
      <c r="BF52" s="126" t="str">
        <f t="shared" ca="1" si="65"/>
        <v/>
      </c>
      <c r="BG52" s="126" t="str">
        <f t="shared" ca="1" si="65"/>
        <v/>
      </c>
      <c r="BH52" s="126" t="str">
        <f t="shared" si="65"/>
        <v/>
      </c>
      <c r="BI52" s="126" t="str">
        <f t="shared" si="65"/>
        <v/>
      </c>
      <c r="BJ52" s="126" t="str">
        <f t="shared" si="65"/>
        <v/>
      </c>
      <c r="BK52" s="126" t="str">
        <f t="shared" si="65"/>
        <v/>
      </c>
      <c r="BL52" s="126" t="str">
        <f t="shared" si="66"/>
        <v/>
      </c>
      <c r="BM52" s="126" t="str">
        <f t="shared" si="66"/>
        <v/>
      </c>
      <c r="BN52" s="126" t="str">
        <f t="shared" si="66"/>
        <v/>
      </c>
      <c r="BO52" s="126" t="str">
        <f t="shared" si="66"/>
        <v/>
      </c>
      <c r="BP52" s="126" t="str">
        <f t="shared" si="66"/>
        <v/>
      </c>
      <c r="BQ52" s="126" t="str">
        <f t="shared" si="66"/>
        <v/>
      </c>
      <c r="BR52" s="126" t="str">
        <f t="shared" si="66"/>
        <v/>
      </c>
      <c r="BS52" s="126" t="str">
        <f t="shared" si="66"/>
        <v/>
      </c>
      <c r="BT52" s="126" t="str">
        <f t="shared" si="66"/>
        <v/>
      </c>
      <c r="BU52" s="126" t="str">
        <f t="shared" si="66"/>
        <v/>
      </c>
      <c r="BV52" s="194"/>
      <c r="BW52" s="194"/>
      <c r="BX52" s="194"/>
      <c r="BZ52" s="116" t="s">
        <v>265</v>
      </c>
      <c r="CA52" s="116" t="s">
        <v>91</v>
      </c>
      <c r="CB52" s="113">
        <f t="shared" si="32"/>
        <v>46</v>
      </c>
      <c r="CC52" s="116">
        <f t="shared" ca="1" si="33"/>
        <v>0</v>
      </c>
      <c r="CD52" s="117">
        <f t="shared" ca="1" si="60"/>
        <v>0</v>
      </c>
      <c r="CE52" s="117">
        <f t="shared" ca="1" si="60"/>
        <v>0</v>
      </c>
      <c r="CF52" s="117">
        <f t="shared" ca="1" si="60"/>
        <v>0</v>
      </c>
      <c r="CG52" s="117">
        <f t="shared" ca="1" si="60"/>
        <v>0</v>
      </c>
      <c r="CH52" s="117">
        <f t="shared" ca="1" si="67"/>
        <v>0</v>
      </c>
      <c r="CI52" s="117">
        <f t="shared" ca="1" si="68"/>
        <v>0</v>
      </c>
      <c r="CJ52" s="127" cm="1">
        <f t="array" aca="1" ref="CJ52" ca="1">IFERROR(AVERAGE(IF(CD52:CG52&gt;1,CD52:CG52)),0)</f>
        <v>0</v>
      </c>
      <c r="CK52" s="127">
        <f ca="1">CJ52+(COUNTIFS($CJ$5:$CJ52,CJ52)-1)*0.00001</f>
        <v>1.2000000000000002E-4</v>
      </c>
      <c r="CL52" s="127">
        <f t="shared" ca="1" si="35"/>
        <v>1.4000000000000001E-4</v>
      </c>
      <c r="CM52" s="140">
        <f t="shared" ca="1" si="36"/>
        <v>0</v>
      </c>
      <c r="CN52" s="120">
        <f t="shared" ca="1" si="37"/>
        <v>0</v>
      </c>
      <c r="CO52" s="113"/>
      <c r="CP52" s="113"/>
      <c r="CQ52" s="113"/>
      <c r="CR52" s="115"/>
    </row>
    <row r="53" spans="1:96" ht="12.75" customHeight="1" x14ac:dyDescent="0.25">
      <c r="A53" s="204">
        <v>1</v>
      </c>
      <c r="K53" s="101">
        <f t="shared" si="38"/>
        <v>47</v>
      </c>
      <c r="L53" s="125">
        <f t="shared" ca="1" si="58"/>
        <v>0</v>
      </c>
      <c r="M53" s="126">
        <f t="shared" ca="1" si="59"/>
        <v>1.3000000000000002E-4</v>
      </c>
      <c r="N53" s="126" t="str">
        <f t="shared" ca="1" si="61"/>
        <v/>
      </c>
      <c r="O53" s="126" t="str">
        <f t="shared" ca="1" si="61"/>
        <v/>
      </c>
      <c r="P53" s="126" t="str">
        <f t="shared" ca="1" si="61"/>
        <v/>
      </c>
      <c r="Q53" s="126" t="str">
        <f t="shared" ca="1" si="61"/>
        <v/>
      </c>
      <c r="R53" s="126" t="str">
        <f t="shared" ca="1" si="61"/>
        <v/>
      </c>
      <c r="S53" s="126" t="str">
        <f t="shared" ca="1" si="61"/>
        <v/>
      </c>
      <c r="T53" s="126" t="str">
        <f t="shared" ca="1" si="61"/>
        <v/>
      </c>
      <c r="U53" s="126" t="str">
        <f t="shared" ca="1" si="61"/>
        <v/>
      </c>
      <c r="V53" s="126" t="str">
        <f t="shared" ca="1" si="61"/>
        <v/>
      </c>
      <c r="W53" s="126" t="str">
        <f t="shared" ca="1" si="61"/>
        <v/>
      </c>
      <c r="X53" s="126" t="str">
        <f t="shared" ca="1" si="62"/>
        <v/>
      </c>
      <c r="Y53" s="126" t="str">
        <f t="shared" ca="1" si="62"/>
        <v/>
      </c>
      <c r="Z53" s="126" t="str">
        <f t="shared" ca="1" si="62"/>
        <v/>
      </c>
      <c r="AA53" s="126" t="str">
        <f t="shared" ca="1" si="62"/>
        <v/>
      </c>
      <c r="AB53" s="126" t="str">
        <f t="shared" ca="1" si="62"/>
        <v/>
      </c>
      <c r="AC53" s="126" t="str">
        <f t="shared" ca="1" si="62"/>
        <v/>
      </c>
      <c r="AD53" s="126" t="str">
        <f t="shared" ca="1" si="62"/>
        <v/>
      </c>
      <c r="AE53" s="126" t="str">
        <f t="shared" ca="1" si="62"/>
        <v/>
      </c>
      <c r="AF53" s="126" t="str">
        <f t="shared" ca="1" si="62"/>
        <v/>
      </c>
      <c r="AG53" s="126" t="str">
        <f t="shared" ca="1" si="62"/>
        <v/>
      </c>
      <c r="AH53" s="126" t="str">
        <f t="shared" ca="1" si="63"/>
        <v/>
      </c>
      <c r="AI53" s="126" t="str">
        <f t="shared" ca="1" si="63"/>
        <v/>
      </c>
      <c r="AJ53" s="126" t="str">
        <f t="shared" ca="1" si="63"/>
        <v/>
      </c>
      <c r="AK53" s="126" t="str">
        <f t="shared" ca="1" si="63"/>
        <v/>
      </c>
      <c r="AL53" s="126" t="str">
        <f t="shared" ca="1" si="63"/>
        <v/>
      </c>
      <c r="AM53" s="126" t="str">
        <f t="shared" ca="1" si="63"/>
        <v/>
      </c>
      <c r="AN53" s="126" t="str">
        <f t="shared" ca="1" si="63"/>
        <v/>
      </c>
      <c r="AO53" s="126" t="str">
        <f t="shared" ca="1" si="63"/>
        <v/>
      </c>
      <c r="AP53" s="126" t="str">
        <f t="shared" ca="1" si="63"/>
        <v/>
      </c>
      <c r="AQ53" s="126" t="str">
        <f t="shared" ca="1" si="63"/>
        <v/>
      </c>
      <c r="AR53" s="126" t="str">
        <f t="shared" ca="1" si="64"/>
        <v/>
      </c>
      <c r="AS53" s="126" t="str">
        <f t="shared" ca="1" si="64"/>
        <v/>
      </c>
      <c r="AT53" s="126" t="str">
        <f t="shared" ca="1" si="64"/>
        <v/>
      </c>
      <c r="AU53" s="126" t="str">
        <f t="shared" ca="1" si="64"/>
        <v/>
      </c>
      <c r="AV53" s="126" t="str">
        <f t="shared" ca="1" si="64"/>
        <v/>
      </c>
      <c r="AW53" s="126" t="str">
        <f t="shared" ca="1" si="64"/>
        <v/>
      </c>
      <c r="AX53" s="126" t="str">
        <f t="shared" ca="1" si="64"/>
        <v/>
      </c>
      <c r="AY53" s="126" t="str">
        <f t="shared" ca="1" si="64"/>
        <v/>
      </c>
      <c r="AZ53" s="126" t="str">
        <f t="shared" ca="1" si="64"/>
        <v/>
      </c>
      <c r="BA53" s="126" t="str">
        <f t="shared" ca="1" si="64"/>
        <v/>
      </c>
      <c r="BB53" s="126" t="str">
        <f t="shared" ca="1" si="65"/>
        <v/>
      </c>
      <c r="BC53" s="126" t="str">
        <f t="shared" ca="1" si="65"/>
        <v/>
      </c>
      <c r="BD53" s="126" t="str">
        <f t="shared" ca="1" si="65"/>
        <v/>
      </c>
      <c r="BE53" s="126" t="str">
        <f t="shared" ca="1" si="65"/>
        <v/>
      </c>
      <c r="BF53" s="126" t="str">
        <f t="shared" ca="1" si="65"/>
        <v/>
      </c>
      <c r="BG53" s="126" t="str">
        <f t="shared" ca="1" si="65"/>
        <v/>
      </c>
      <c r="BH53" s="126" t="str">
        <f t="shared" ca="1" si="65"/>
        <v/>
      </c>
      <c r="BI53" s="126" t="str">
        <f t="shared" si="65"/>
        <v/>
      </c>
      <c r="BJ53" s="126" t="str">
        <f t="shared" si="65"/>
        <v/>
      </c>
      <c r="BK53" s="126" t="str">
        <f t="shared" si="65"/>
        <v/>
      </c>
      <c r="BL53" s="126" t="str">
        <f t="shared" si="66"/>
        <v/>
      </c>
      <c r="BM53" s="126" t="str">
        <f t="shared" si="66"/>
        <v/>
      </c>
      <c r="BN53" s="126" t="str">
        <f t="shared" si="66"/>
        <v/>
      </c>
      <c r="BO53" s="126" t="str">
        <f t="shared" si="66"/>
        <v/>
      </c>
      <c r="BP53" s="126" t="str">
        <f t="shared" si="66"/>
        <v/>
      </c>
      <c r="BQ53" s="126" t="str">
        <f t="shared" si="66"/>
        <v/>
      </c>
      <c r="BR53" s="126" t="str">
        <f t="shared" si="66"/>
        <v/>
      </c>
      <c r="BS53" s="126" t="str">
        <f t="shared" si="66"/>
        <v/>
      </c>
      <c r="BT53" s="126" t="str">
        <f t="shared" si="66"/>
        <v/>
      </c>
      <c r="BU53" s="126" t="str">
        <f t="shared" si="66"/>
        <v/>
      </c>
      <c r="BV53" s="194"/>
      <c r="BW53" s="194"/>
      <c r="BX53" s="194"/>
      <c r="BZ53" s="116" t="s">
        <v>265</v>
      </c>
      <c r="CA53" s="116" t="s">
        <v>91</v>
      </c>
      <c r="CB53" s="113">
        <f t="shared" si="32"/>
        <v>47</v>
      </c>
      <c r="CC53" s="116">
        <f t="shared" ca="1" si="33"/>
        <v>0</v>
      </c>
      <c r="CD53" s="117">
        <f t="shared" ca="1" si="60"/>
        <v>0</v>
      </c>
      <c r="CE53" s="117">
        <f t="shared" ca="1" si="60"/>
        <v>0</v>
      </c>
      <c r="CF53" s="117">
        <f t="shared" ca="1" si="60"/>
        <v>0</v>
      </c>
      <c r="CG53" s="117">
        <f t="shared" ca="1" si="60"/>
        <v>0</v>
      </c>
      <c r="CH53" s="117">
        <f t="shared" ca="1" si="67"/>
        <v>0</v>
      </c>
      <c r="CI53" s="117">
        <f t="shared" ca="1" si="68"/>
        <v>0</v>
      </c>
      <c r="CJ53" s="127" cm="1">
        <f t="array" aca="1" ref="CJ53" ca="1">IFERROR(AVERAGE(IF(CD53:CG53&gt;1,CD53:CG53)),0)</f>
        <v>0</v>
      </c>
      <c r="CK53" s="127">
        <f ca="1">CJ53+(COUNTIFS($CJ$5:$CJ53,CJ53)-1)*0.00001</f>
        <v>1.3000000000000002E-4</v>
      </c>
      <c r="CL53" s="127">
        <f t="shared" ca="1" si="35"/>
        <v>1.3000000000000002E-4</v>
      </c>
      <c r="CM53" s="140">
        <f t="shared" ca="1" si="36"/>
        <v>0</v>
      </c>
      <c r="CN53" s="120">
        <f t="shared" ca="1" si="37"/>
        <v>0</v>
      </c>
      <c r="CO53" s="113"/>
      <c r="CP53" s="113"/>
      <c r="CQ53" s="113"/>
      <c r="CR53" s="115"/>
    </row>
    <row r="54" spans="1:96" ht="12.75" customHeight="1" x14ac:dyDescent="0.25">
      <c r="A54" s="204">
        <v>1</v>
      </c>
      <c r="K54" s="101">
        <f t="shared" si="38"/>
        <v>48</v>
      </c>
      <c r="L54" s="125">
        <f t="shared" ca="1" si="58"/>
        <v>0</v>
      </c>
      <c r="M54" s="126">
        <f t="shared" ca="1" si="59"/>
        <v>1.2000000000000002E-4</v>
      </c>
      <c r="N54" s="126" t="str">
        <f t="shared" ca="1" si="61"/>
        <v/>
      </c>
      <c r="O54" s="126" t="str">
        <f t="shared" ca="1" si="61"/>
        <v/>
      </c>
      <c r="P54" s="126" t="str">
        <f t="shared" ca="1" si="61"/>
        <v/>
      </c>
      <c r="Q54" s="126" t="str">
        <f t="shared" ca="1" si="61"/>
        <v/>
      </c>
      <c r="R54" s="126" t="str">
        <f t="shared" ca="1" si="61"/>
        <v/>
      </c>
      <c r="S54" s="126" t="str">
        <f t="shared" ca="1" si="61"/>
        <v/>
      </c>
      <c r="T54" s="126" t="str">
        <f t="shared" ca="1" si="61"/>
        <v/>
      </c>
      <c r="U54" s="126" t="str">
        <f t="shared" ca="1" si="61"/>
        <v/>
      </c>
      <c r="V54" s="126" t="str">
        <f t="shared" ca="1" si="61"/>
        <v/>
      </c>
      <c r="W54" s="126" t="str">
        <f t="shared" ca="1" si="61"/>
        <v/>
      </c>
      <c r="X54" s="126" t="str">
        <f t="shared" ca="1" si="62"/>
        <v/>
      </c>
      <c r="Y54" s="126" t="str">
        <f t="shared" ca="1" si="62"/>
        <v/>
      </c>
      <c r="Z54" s="126" t="str">
        <f t="shared" ca="1" si="62"/>
        <v/>
      </c>
      <c r="AA54" s="126" t="str">
        <f t="shared" ca="1" si="62"/>
        <v/>
      </c>
      <c r="AB54" s="126" t="str">
        <f t="shared" ca="1" si="62"/>
        <v/>
      </c>
      <c r="AC54" s="126" t="str">
        <f t="shared" ca="1" si="62"/>
        <v/>
      </c>
      <c r="AD54" s="126" t="str">
        <f t="shared" ca="1" si="62"/>
        <v/>
      </c>
      <c r="AE54" s="126" t="str">
        <f t="shared" ca="1" si="62"/>
        <v/>
      </c>
      <c r="AF54" s="126" t="str">
        <f t="shared" ca="1" si="62"/>
        <v/>
      </c>
      <c r="AG54" s="126" t="str">
        <f t="shared" ca="1" si="62"/>
        <v/>
      </c>
      <c r="AH54" s="126" t="str">
        <f t="shared" ca="1" si="63"/>
        <v/>
      </c>
      <c r="AI54" s="126" t="str">
        <f t="shared" ca="1" si="63"/>
        <v/>
      </c>
      <c r="AJ54" s="126" t="str">
        <f t="shared" ca="1" si="63"/>
        <v/>
      </c>
      <c r="AK54" s="126" t="str">
        <f t="shared" ca="1" si="63"/>
        <v/>
      </c>
      <c r="AL54" s="126" t="str">
        <f t="shared" ca="1" si="63"/>
        <v/>
      </c>
      <c r="AM54" s="126" t="str">
        <f t="shared" ca="1" si="63"/>
        <v/>
      </c>
      <c r="AN54" s="126" t="str">
        <f t="shared" ca="1" si="63"/>
        <v/>
      </c>
      <c r="AO54" s="126" t="str">
        <f t="shared" ca="1" si="63"/>
        <v/>
      </c>
      <c r="AP54" s="126" t="str">
        <f t="shared" ca="1" si="63"/>
        <v/>
      </c>
      <c r="AQ54" s="126" t="str">
        <f t="shared" ca="1" si="63"/>
        <v/>
      </c>
      <c r="AR54" s="126" t="str">
        <f t="shared" ca="1" si="64"/>
        <v/>
      </c>
      <c r="AS54" s="126" t="str">
        <f t="shared" ca="1" si="64"/>
        <v/>
      </c>
      <c r="AT54" s="126" t="str">
        <f t="shared" ca="1" si="64"/>
        <v/>
      </c>
      <c r="AU54" s="126" t="str">
        <f t="shared" ca="1" si="64"/>
        <v/>
      </c>
      <c r="AV54" s="126" t="str">
        <f t="shared" ca="1" si="64"/>
        <v/>
      </c>
      <c r="AW54" s="126" t="str">
        <f t="shared" ca="1" si="64"/>
        <v/>
      </c>
      <c r="AX54" s="126" t="str">
        <f t="shared" ca="1" si="64"/>
        <v/>
      </c>
      <c r="AY54" s="126" t="str">
        <f t="shared" ca="1" si="64"/>
        <v/>
      </c>
      <c r="AZ54" s="126" t="str">
        <f t="shared" ca="1" si="64"/>
        <v/>
      </c>
      <c r="BA54" s="126" t="str">
        <f t="shared" ca="1" si="64"/>
        <v/>
      </c>
      <c r="BB54" s="126" t="str">
        <f t="shared" ca="1" si="65"/>
        <v/>
      </c>
      <c r="BC54" s="126" t="str">
        <f t="shared" ca="1" si="65"/>
        <v/>
      </c>
      <c r="BD54" s="126" t="str">
        <f t="shared" ca="1" si="65"/>
        <v/>
      </c>
      <c r="BE54" s="126" t="str">
        <f t="shared" ca="1" si="65"/>
        <v/>
      </c>
      <c r="BF54" s="126" t="str">
        <f t="shared" ca="1" si="65"/>
        <v/>
      </c>
      <c r="BG54" s="126" t="str">
        <f t="shared" ca="1" si="65"/>
        <v/>
      </c>
      <c r="BH54" s="126" t="str">
        <f t="shared" ca="1" si="65"/>
        <v/>
      </c>
      <c r="BI54" s="126" t="str">
        <f t="shared" ca="1" si="65"/>
        <v/>
      </c>
      <c r="BJ54" s="126" t="str">
        <f t="shared" si="65"/>
        <v/>
      </c>
      <c r="BK54" s="126" t="str">
        <f t="shared" si="65"/>
        <v/>
      </c>
      <c r="BL54" s="126" t="str">
        <f t="shared" si="66"/>
        <v/>
      </c>
      <c r="BM54" s="126" t="str">
        <f t="shared" si="66"/>
        <v/>
      </c>
      <c r="BN54" s="126" t="str">
        <f t="shared" si="66"/>
        <v/>
      </c>
      <c r="BO54" s="126" t="str">
        <f t="shared" si="66"/>
        <v/>
      </c>
      <c r="BP54" s="126" t="str">
        <f t="shared" si="66"/>
        <v/>
      </c>
      <c r="BQ54" s="126" t="str">
        <f t="shared" si="66"/>
        <v/>
      </c>
      <c r="BR54" s="126" t="str">
        <f t="shared" si="66"/>
        <v/>
      </c>
      <c r="BS54" s="126" t="str">
        <f t="shared" si="66"/>
        <v/>
      </c>
      <c r="BT54" s="126" t="str">
        <f t="shared" si="66"/>
        <v/>
      </c>
      <c r="BU54" s="126" t="str">
        <f t="shared" si="66"/>
        <v/>
      </c>
      <c r="BV54" s="194"/>
      <c r="BW54" s="194"/>
      <c r="BX54" s="194"/>
      <c r="BZ54" s="116" t="s">
        <v>265</v>
      </c>
      <c r="CA54" s="116" t="s">
        <v>91</v>
      </c>
      <c r="CB54" s="113">
        <f t="shared" si="32"/>
        <v>48</v>
      </c>
      <c r="CC54" s="116">
        <f t="shared" ca="1" si="33"/>
        <v>0</v>
      </c>
      <c r="CD54" s="117">
        <f t="shared" ca="1" si="60"/>
        <v>0</v>
      </c>
      <c r="CE54" s="117">
        <f t="shared" ca="1" si="60"/>
        <v>0</v>
      </c>
      <c r="CF54" s="117">
        <f t="shared" ca="1" si="60"/>
        <v>0</v>
      </c>
      <c r="CG54" s="117">
        <f t="shared" ca="1" si="60"/>
        <v>0</v>
      </c>
      <c r="CH54" s="117">
        <f t="shared" ca="1" si="67"/>
        <v>0</v>
      </c>
      <c r="CI54" s="117">
        <f t="shared" ca="1" si="68"/>
        <v>0</v>
      </c>
      <c r="CJ54" s="127" cm="1">
        <f t="array" aca="1" ref="CJ54" ca="1">IFERROR(AVERAGE(IF(CD54:CG54&gt;1,CD54:CG54)),0)</f>
        <v>0</v>
      </c>
      <c r="CK54" s="127">
        <f ca="1">CJ54+(COUNTIFS($CJ$5:$CJ54,CJ54)-1)*0.00001</f>
        <v>1.4000000000000001E-4</v>
      </c>
      <c r="CL54" s="127">
        <f t="shared" ca="1" si="35"/>
        <v>1.2000000000000002E-4</v>
      </c>
      <c r="CM54" s="140">
        <f t="shared" ca="1" si="36"/>
        <v>0</v>
      </c>
      <c r="CN54" s="120">
        <f t="shared" ca="1" si="37"/>
        <v>0</v>
      </c>
      <c r="CO54" s="113"/>
      <c r="CP54" s="113"/>
      <c r="CQ54" s="113"/>
      <c r="CR54" s="115"/>
    </row>
    <row r="55" spans="1:96" ht="12.75" customHeight="1" x14ac:dyDescent="0.25">
      <c r="A55" s="204">
        <v>1</v>
      </c>
      <c r="K55" s="101">
        <f t="shared" si="38"/>
        <v>49</v>
      </c>
      <c r="L55" s="125">
        <f t="shared" ca="1" si="58"/>
        <v>0</v>
      </c>
      <c r="M55" s="126">
        <f t="shared" ca="1" si="59"/>
        <v>1.1E-4</v>
      </c>
      <c r="N55" s="126" t="str">
        <f t="shared" ca="1" si="61"/>
        <v/>
      </c>
      <c r="O55" s="126" t="str">
        <f t="shared" ca="1" si="61"/>
        <v/>
      </c>
      <c r="P55" s="126" t="str">
        <f t="shared" ca="1" si="61"/>
        <v/>
      </c>
      <c r="Q55" s="126" t="str">
        <f t="shared" ca="1" si="61"/>
        <v/>
      </c>
      <c r="R55" s="126" t="str">
        <f t="shared" ca="1" si="61"/>
        <v/>
      </c>
      <c r="S55" s="126" t="str">
        <f t="shared" ca="1" si="61"/>
        <v/>
      </c>
      <c r="T55" s="126" t="str">
        <f t="shared" ca="1" si="61"/>
        <v/>
      </c>
      <c r="U55" s="126" t="str">
        <f t="shared" ca="1" si="61"/>
        <v/>
      </c>
      <c r="V55" s="126" t="str">
        <f t="shared" ca="1" si="61"/>
        <v/>
      </c>
      <c r="W55" s="126" t="str">
        <f t="shared" ca="1" si="61"/>
        <v/>
      </c>
      <c r="X55" s="126" t="str">
        <f t="shared" ca="1" si="62"/>
        <v/>
      </c>
      <c r="Y55" s="126" t="str">
        <f t="shared" ca="1" si="62"/>
        <v/>
      </c>
      <c r="Z55" s="126" t="str">
        <f t="shared" ca="1" si="62"/>
        <v/>
      </c>
      <c r="AA55" s="126" t="str">
        <f t="shared" ca="1" si="62"/>
        <v/>
      </c>
      <c r="AB55" s="126" t="str">
        <f t="shared" ca="1" si="62"/>
        <v/>
      </c>
      <c r="AC55" s="126" t="str">
        <f t="shared" ca="1" si="62"/>
        <v/>
      </c>
      <c r="AD55" s="126" t="str">
        <f t="shared" ca="1" si="62"/>
        <v/>
      </c>
      <c r="AE55" s="126" t="str">
        <f t="shared" ca="1" si="62"/>
        <v/>
      </c>
      <c r="AF55" s="126" t="str">
        <f t="shared" ca="1" si="62"/>
        <v/>
      </c>
      <c r="AG55" s="126" t="str">
        <f t="shared" ca="1" si="62"/>
        <v/>
      </c>
      <c r="AH55" s="126" t="str">
        <f t="shared" ca="1" si="63"/>
        <v/>
      </c>
      <c r="AI55" s="126" t="str">
        <f t="shared" ca="1" si="63"/>
        <v/>
      </c>
      <c r="AJ55" s="126" t="str">
        <f t="shared" ca="1" si="63"/>
        <v/>
      </c>
      <c r="AK55" s="126" t="str">
        <f t="shared" ca="1" si="63"/>
        <v/>
      </c>
      <c r="AL55" s="126" t="str">
        <f t="shared" ca="1" si="63"/>
        <v/>
      </c>
      <c r="AM55" s="126" t="str">
        <f t="shared" ca="1" si="63"/>
        <v/>
      </c>
      <c r="AN55" s="126" t="str">
        <f t="shared" ca="1" si="63"/>
        <v/>
      </c>
      <c r="AO55" s="126" t="str">
        <f t="shared" ca="1" si="63"/>
        <v/>
      </c>
      <c r="AP55" s="126" t="str">
        <f t="shared" ca="1" si="63"/>
        <v/>
      </c>
      <c r="AQ55" s="126" t="str">
        <f t="shared" ca="1" si="63"/>
        <v/>
      </c>
      <c r="AR55" s="126" t="str">
        <f t="shared" ca="1" si="64"/>
        <v/>
      </c>
      <c r="AS55" s="126" t="str">
        <f t="shared" ca="1" si="64"/>
        <v/>
      </c>
      <c r="AT55" s="126" t="str">
        <f t="shared" ca="1" si="64"/>
        <v/>
      </c>
      <c r="AU55" s="126" t="str">
        <f t="shared" ca="1" si="64"/>
        <v/>
      </c>
      <c r="AV55" s="126" t="str">
        <f t="shared" ca="1" si="64"/>
        <v/>
      </c>
      <c r="AW55" s="126" t="str">
        <f t="shared" ca="1" si="64"/>
        <v/>
      </c>
      <c r="AX55" s="126" t="str">
        <f t="shared" ca="1" si="64"/>
        <v/>
      </c>
      <c r="AY55" s="126" t="str">
        <f t="shared" ca="1" si="64"/>
        <v/>
      </c>
      <c r="AZ55" s="126" t="str">
        <f t="shared" ca="1" si="64"/>
        <v/>
      </c>
      <c r="BA55" s="126" t="str">
        <f t="shared" ca="1" si="64"/>
        <v/>
      </c>
      <c r="BB55" s="126" t="str">
        <f t="shared" ca="1" si="65"/>
        <v/>
      </c>
      <c r="BC55" s="126" t="str">
        <f t="shared" ca="1" si="65"/>
        <v/>
      </c>
      <c r="BD55" s="126" t="str">
        <f t="shared" ca="1" si="65"/>
        <v/>
      </c>
      <c r="BE55" s="126" t="str">
        <f t="shared" ca="1" si="65"/>
        <v/>
      </c>
      <c r="BF55" s="126" t="str">
        <f t="shared" ca="1" si="65"/>
        <v/>
      </c>
      <c r="BG55" s="126" t="str">
        <f t="shared" ca="1" si="65"/>
        <v/>
      </c>
      <c r="BH55" s="126" t="str">
        <f t="shared" ca="1" si="65"/>
        <v/>
      </c>
      <c r="BI55" s="126" t="str">
        <f t="shared" ca="1" si="65"/>
        <v/>
      </c>
      <c r="BJ55" s="126" t="str">
        <f t="shared" ca="1" si="65"/>
        <v/>
      </c>
      <c r="BK55" s="126" t="str">
        <f t="shared" si="65"/>
        <v/>
      </c>
      <c r="BL55" s="126" t="str">
        <f t="shared" si="66"/>
        <v/>
      </c>
      <c r="BM55" s="126" t="str">
        <f t="shared" si="66"/>
        <v/>
      </c>
      <c r="BN55" s="126" t="str">
        <f t="shared" si="66"/>
        <v/>
      </c>
      <c r="BO55" s="126" t="str">
        <f t="shared" si="66"/>
        <v/>
      </c>
      <c r="BP55" s="126" t="str">
        <f t="shared" si="66"/>
        <v/>
      </c>
      <c r="BQ55" s="126" t="str">
        <f t="shared" si="66"/>
        <v/>
      </c>
      <c r="BR55" s="126" t="str">
        <f t="shared" si="66"/>
        <v/>
      </c>
      <c r="BS55" s="126" t="str">
        <f t="shared" si="66"/>
        <v/>
      </c>
      <c r="BT55" s="126" t="str">
        <f t="shared" si="66"/>
        <v/>
      </c>
      <c r="BU55" s="126" t="str">
        <f t="shared" si="66"/>
        <v/>
      </c>
      <c r="BV55" s="194"/>
      <c r="BW55" s="194"/>
      <c r="BX55" s="194"/>
      <c r="BZ55" s="116" t="s">
        <v>265</v>
      </c>
      <c r="CA55" s="116" t="s">
        <v>91</v>
      </c>
      <c r="CB55" s="113">
        <f t="shared" si="32"/>
        <v>49</v>
      </c>
      <c r="CC55" s="116">
        <f t="shared" ca="1" si="33"/>
        <v>0</v>
      </c>
      <c r="CD55" s="117">
        <f t="shared" ca="1" si="60"/>
        <v>0</v>
      </c>
      <c r="CE55" s="117">
        <f t="shared" ca="1" si="60"/>
        <v>0</v>
      </c>
      <c r="CF55" s="117">
        <f t="shared" ca="1" si="60"/>
        <v>0</v>
      </c>
      <c r="CG55" s="117">
        <f t="shared" ca="1" si="60"/>
        <v>0</v>
      </c>
      <c r="CH55" s="117">
        <f t="shared" ca="1" si="67"/>
        <v>0</v>
      </c>
      <c r="CI55" s="117">
        <f t="shared" ca="1" si="68"/>
        <v>0</v>
      </c>
      <c r="CJ55" s="127" cm="1">
        <f t="array" aca="1" ref="CJ55" ca="1">IFERROR(AVERAGE(IF(CD55:CG55&gt;1,CD55:CG55)),0)</f>
        <v>0</v>
      </c>
      <c r="CK55" s="127">
        <f ca="1">CJ55+(COUNTIFS($CJ$5:$CJ55,CJ55)-1)*0.00001</f>
        <v>1.5000000000000001E-4</v>
      </c>
      <c r="CL55" s="127">
        <f t="shared" ca="1" si="35"/>
        <v>1.1E-4</v>
      </c>
      <c r="CM55" s="140">
        <f t="shared" ca="1" si="36"/>
        <v>0</v>
      </c>
      <c r="CN55" s="120">
        <f t="shared" ca="1" si="37"/>
        <v>0</v>
      </c>
      <c r="CO55" s="113"/>
      <c r="CP55" s="113"/>
      <c r="CQ55" s="113"/>
      <c r="CR55" s="115"/>
    </row>
    <row r="56" spans="1:96" ht="12.75" customHeight="1" x14ac:dyDescent="0.25">
      <c r="A56" s="204">
        <v>1</v>
      </c>
      <c r="K56" s="101">
        <f t="shared" si="38"/>
        <v>50</v>
      </c>
      <c r="L56" s="125">
        <f t="shared" ca="1" si="58"/>
        <v>0</v>
      </c>
      <c r="M56" s="126">
        <f t="shared" ca="1" si="59"/>
        <v>1E-4</v>
      </c>
      <c r="N56" s="126" t="str">
        <f t="shared" ca="1" si="61"/>
        <v/>
      </c>
      <c r="O56" s="126" t="str">
        <f t="shared" ca="1" si="61"/>
        <v/>
      </c>
      <c r="P56" s="126" t="str">
        <f t="shared" ca="1" si="61"/>
        <v/>
      </c>
      <c r="Q56" s="126" t="str">
        <f t="shared" ca="1" si="61"/>
        <v/>
      </c>
      <c r="R56" s="126" t="str">
        <f t="shared" ca="1" si="61"/>
        <v/>
      </c>
      <c r="S56" s="126" t="str">
        <f t="shared" ca="1" si="61"/>
        <v/>
      </c>
      <c r="T56" s="126" t="str">
        <f t="shared" ca="1" si="61"/>
        <v/>
      </c>
      <c r="U56" s="126" t="str">
        <f t="shared" ca="1" si="61"/>
        <v/>
      </c>
      <c r="V56" s="126" t="str">
        <f t="shared" ca="1" si="61"/>
        <v/>
      </c>
      <c r="W56" s="126" t="str">
        <f t="shared" ca="1" si="61"/>
        <v/>
      </c>
      <c r="X56" s="126" t="str">
        <f t="shared" ca="1" si="62"/>
        <v/>
      </c>
      <c r="Y56" s="126" t="str">
        <f t="shared" ca="1" si="62"/>
        <v/>
      </c>
      <c r="Z56" s="126" t="str">
        <f t="shared" ca="1" si="62"/>
        <v/>
      </c>
      <c r="AA56" s="126" t="str">
        <f t="shared" ca="1" si="62"/>
        <v/>
      </c>
      <c r="AB56" s="126" t="str">
        <f t="shared" ca="1" si="62"/>
        <v/>
      </c>
      <c r="AC56" s="126" t="str">
        <f t="shared" ca="1" si="62"/>
        <v/>
      </c>
      <c r="AD56" s="126" t="str">
        <f t="shared" ca="1" si="62"/>
        <v/>
      </c>
      <c r="AE56" s="126" t="str">
        <f t="shared" ca="1" si="62"/>
        <v/>
      </c>
      <c r="AF56" s="126" t="str">
        <f t="shared" ca="1" si="62"/>
        <v/>
      </c>
      <c r="AG56" s="126" t="str">
        <f t="shared" ca="1" si="62"/>
        <v/>
      </c>
      <c r="AH56" s="126" t="str">
        <f t="shared" ca="1" si="63"/>
        <v/>
      </c>
      <c r="AI56" s="126" t="str">
        <f t="shared" ca="1" si="63"/>
        <v/>
      </c>
      <c r="AJ56" s="126" t="str">
        <f t="shared" ca="1" si="63"/>
        <v/>
      </c>
      <c r="AK56" s="126" t="str">
        <f t="shared" ca="1" si="63"/>
        <v/>
      </c>
      <c r="AL56" s="126" t="str">
        <f t="shared" ca="1" si="63"/>
        <v/>
      </c>
      <c r="AM56" s="126" t="str">
        <f t="shared" ca="1" si="63"/>
        <v/>
      </c>
      <c r="AN56" s="126" t="str">
        <f t="shared" ca="1" si="63"/>
        <v/>
      </c>
      <c r="AO56" s="126" t="str">
        <f t="shared" ca="1" si="63"/>
        <v/>
      </c>
      <c r="AP56" s="126" t="str">
        <f t="shared" ca="1" si="63"/>
        <v/>
      </c>
      <c r="AQ56" s="126" t="str">
        <f t="shared" ca="1" si="63"/>
        <v/>
      </c>
      <c r="AR56" s="126" t="str">
        <f t="shared" ca="1" si="64"/>
        <v/>
      </c>
      <c r="AS56" s="126" t="str">
        <f t="shared" ca="1" si="64"/>
        <v/>
      </c>
      <c r="AT56" s="126" t="str">
        <f t="shared" ca="1" si="64"/>
        <v/>
      </c>
      <c r="AU56" s="126" t="str">
        <f t="shared" ca="1" si="64"/>
        <v/>
      </c>
      <c r="AV56" s="126" t="str">
        <f t="shared" ca="1" si="64"/>
        <v/>
      </c>
      <c r="AW56" s="126" t="str">
        <f t="shared" ca="1" si="64"/>
        <v/>
      </c>
      <c r="AX56" s="126" t="str">
        <f t="shared" ca="1" si="64"/>
        <v/>
      </c>
      <c r="AY56" s="126" t="str">
        <f t="shared" ca="1" si="64"/>
        <v/>
      </c>
      <c r="AZ56" s="126" t="str">
        <f t="shared" ca="1" si="64"/>
        <v/>
      </c>
      <c r="BA56" s="126" t="str">
        <f t="shared" ca="1" si="64"/>
        <v/>
      </c>
      <c r="BB56" s="126" t="str">
        <f t="shared" ca="1" si="65"/>
        <v/>
      </c>
      <c r="BC56" s="126" t="str">
        <f t="shared" ca="1" si="65"/>
        <v/>
      </c>
      <c r="BD56" s="126" t="str">
        <f t="shared" ca="1" si="65"/>
        <v/>
      </c>
      <c r="BE56" s="126" t="str">
        <f t="shared" ca="1" si="65"/>
        <v/>
      </c>
      <c r="BF56" s="126" t="str">
        <f t="shared" ca="1" si="65"/>
        <v/>
      </c>
      <c r="BG56" s="126" t="str">
        <f t="shared" ca="1" si="65"/>
        <v/>
      </c>
      <c r="BH56" s="126" t="str">
        <f t="shared" ca="1" si="65"/>
        <v/>
      </c>
      <c r="BI56" s="126" t="str">
        <f t="shared" ca="1" si="65"/>
        <v/>
      </c>
      <c r="BJ56" s="126" t="str">
        <f t="shared" ca="1" si="65"/>
        <v/>
      </c>
      <c r="BK56" s="126" t="str">
        <f t="shared" ca="1" si="65"/>
        <v/>
      </c>
      <c r="BL56" s="126" t="str">
        <f t="shared" si="66"/>
        <v/>
      </c>
      <c r="BM56" s="126" t="str">
        <f t="shared" si="66"/>
        <v/>
      </c>
      <c r="BN56" s="126" t="str">
        <f t="shared" si="66"/>
        <v/>
      </c>
      <c r="BO56" s="126" t="str">
        <f t="shared" si="66"/>
        <v/>
      </c>
      <c r="BP56" s="126" t="str">
        <f t="shared" si="66"/>
        <v/>
      </c>
      <c r="BQ56" s="126" t="str">
        <f t="shared" si="66"/>
        <v/>
      </c>
      <c r="BR56" s="126" t="str">
        <f t="shared" si="66"/>
        <v/>
      </c>
      <c r="BS56" s="126" t="str">
        <f t="shared" si="66"/>
        <v/>
      </c>
      <c r="BT56" s="126" t="str">
        <f t="shared" si="66"/>
        <v/>
      </c>
      <c r="BU56" s="126" t="str">
        <f t="shared" si="66"/>
        <v/>
      </c>
      <c r="BV56" s="194"/>
      <c r="BW56" s="194"/>
      <c r="BX56" s="194"/>
      <c r="BZ56" s="116" t="s">
        <v>265</v>
      </c>
      <c r="CA56" s="116" t="s">
        <v>91</v>
      </c>
      <c r="CB56" s="113">
        <f t="shared" si="32"/>
        <v>50</v>
      </c>
      <c r="CC56" s="116">
        <f t="shared" ca="1" si="33"/>
        <v>0</v>
      </c>
      <c r="CD56" s="117">
        <f t="shared" ca="1" si="60"/>
        <v>0</v>
      </c>
      <c r="CE56" s="117">
        <f t="shared" ca="1" si="60"/>
        <v>0</v>
      </c>
      <c r="CF56" s="117">
        <f t="shared" ca="1" si="60"/>
        <v>0</v>
      </c>
      <c r="CG56" s="117">
        <f t="shared" ca="1" si="60"/>
        <v>0</v>
      </c>
      <c r="CH56" s="117">
        <f t="shared" ca="1" si="67"/>
        <v>0</v>
      </c>
      <c r="CI56" s="117">
        <f t="shared" ca="1" si="68"/>
        <v>0</v>
      </c>
      <c r="CJ56" s="127" cm="1">
        <f t="array" aca="1" ref="CJ56" ca="1">IFERROR(AVERAGE(IF(CD56:CG56&gt;1,CD56:CG56)),0)</f>
        <v>0</v>
      </c>
      <c r="CK56" s="127">
        <f ca="1">CJ56+(COUNTIFS($CJ$5:$CJ56,CJ56)-1)*0.00001</f>
        <v>1.6000000000000001E-4</v>
      </c>
      <c r="CL56" s="127">
        <f t="shared" ca="1" si="35"/>
        <v>1E-4</v>
      </c>
      <c r="CM56" s="140">
        <f t="shared" ca="1" si="36"/>
        <v>0</v>
      </c>
      <c r="CN56" s="120">
        <f t="shared" ca="1" si="37"/>
        <v>0</v>
      </c>
      <c r="CO56" s="113"/>
      <c r="CP56" s="113"/>
      <c r="CQ56" s="113"/>
      <c r="CR56" s="115"/>
    </row>
    <row r="57" spans="1:96" ht="12.75" customHeight="1" x14ac:dyDescent="0.25">
      <c r="A57" s="204">
        <v>1</v>
      </c>
      <c r="K57" s="101">
        <f t="shared" si="38"/>
        <v>51</v>
      </c>
      <c r="L57" s="125">
        <f t="shared" ca="1" si="58"/>
        <v>0</v>
      </c>
      <c r="M57" s="126">
        <f t="shared" ca="1" si="59"/>
        <v>9.0000000000000006E-5</v>
      </c>
      <c r="N57" s="126" t="str">
        <f t="shared" ref="N57:W66" ca="1" si="69">IF(N$5&gt;$K57,"",IF($L57=0,"",IF($G$9&gt;$H$9,"ns",IF(ABS($M57-INDEX($CL$7:$CL$66,N$5,1))&gt;$B$25,"s","ns"))))</f>
        <v/>
      </c>
      <c r="O57" s="126" t="str">
        <f t="shared" ca="1" si="69"/>
        <v/>
      </c>
      <c r="P57" s="126" t="str">
        <f t="shared" ca="1" si="69"/>
        <v/>
      </c>
      <c r="Q57" s="126" t="str">
        <f t="shared" ca="1" si="69"/>
        <v/>
      </c>
      <c r="R57" s="126" t="str">
        <f t="shared" ca="1" si="69"/>
        <v/>
      </c>
      <c r="S57" s="126" t="str">
        <f t="shared" ca="1" si="69"/>
        <v/>
      </c>
      <c r="T57" s="126" t="str">
        <f t="shared" ca="1" si="69"/>
        <v/>
      </c>
      <c r="U57" s="126" t="str">
        <f t="shared" ca="1" si="69"/>
        <v/>
      </c>
      <c r="V57" s="126" t="str">
        <f t="shared" ca="1" si="69"/>
        <v/>
      </c>
      <c r="W57" s="126" t="str">
        <f t="shared" ca="1" si="69"/>
        <v/>
      </c>
      <c r="X57" s="126" t="str">
        <f t="shared" ref="X57:AG66" ca="1" si="70">IF(X$5&gt;$K57,"",IF($L57=0,"",IF($G$9&gt;$H$9,"ns",IF(ABS($M57-INDEX($CL$7:$CL$66,X$5,1))&gt;$B$25,"s","ns"))))</f>
        <v/>
      </c>
      <c r="Y57" s="126" t="str">
        <f t="shared" ca="1" si="70"/>
        <v/>
      </c>
      <c r="Z57" s="126" t="str">
        <f t="shared" ca="1" si="70"/>
        <v/>
      </c>
      <c r="AA57" s="126" t="str">
        <f t="shared" ca="1" si="70"/>
        <v/>
      </c>
      <c r="AB57" s="126" t="str">
        <f t="shared" ca="1" si="70"/>
        <v/>
      </c>
      <c r="AC57" s="126" t="str">
        <f t="shared" ca="1" si="70"/>
        <v/>
      </c>
      <c r="AD57" s="126" t="str">
        <f t="shared" ca="1" si="70"/>
        <v/>
      </c>
      <c r="AE57" s="126" t="str">
        <f t="shared" ca="1" si="70"/>
        <v/>
      </c>
      <c r="AF57" s="126" t="str">
        <f t="shared" ca="1" si="70"/>
        <v/>
      </c>
      <c r="AG57" s="126" t="str">
        <f t="shared" ca="1" si="70"/>
        <v/>
      </c>
      <c r="AH57" s="126" t="str">
        <f t="shared" ref="AH57:AQ66" ca="1" si="71">IF(AH$5&gt;$K57,"",IF($L57=0,"",IF($G$9&gt;$H$9,"ns",IF(ABS($M57-INDEX($CL$7:$CL$66,AH$5,1))&gt;$B$25,"s","ns"))))</f>
        <v/>
      </c>
      <c r="AI57" s="126" t="str">
        <f t="shared" ca="1" si="71"/>
        <v/>
      </c>
      <c r="AJ57" s="126" t="str">
        <f t="shared" ca="1" si="71"/>
        <v/>
      </c>
      <c r="AK57" s="126" t="str">
        <f t="shared" ca="1" si="71"/>
        <v/>
      </c>
      <c r="AL57" s="126" t="str">
        <f t="shared" ca="1" si="71"/>
        <v/>
      </c>
      <c r="AM57" s="126" t="str">
        <f t="shared" ca="1" si="71"/>
        <v/>
      </c>
      <c r="AN57" s="126" t="str">
        <f t="shared" ca="1" si="71"/>
        <v/>
      </c>
      <c r="AO57" s="126" t="str">
        <f t="shared" ca="1" si="71"/>
        <v/>
      </c>
      <c r="AP57" s="126" t="str">
        <f t="shared" ca="1" si="71"/>
        <v/>
      </c>
      <c r="AQ57" s="126" t="str">
        <f t="shared" ca="1" si="71"/>
        <v/>
      </c>
      <c r="AR57" s="126" t="str">
        <f t="shared" ref="AR57:BA66" ca="1" si="72">IF(AR$5&gt;$K57,"",IF($L57=0,"",IF($G$9&gt;$H$9,"ns",IF(ABS($M57-INDEX($CL$7:$CL$66,AR$5,1))&gt;$B$25,"s","ns"))))</f>
        <v/>
      </c>
      <c r="AS57" s="126" t="str">
        <f t="shared" ca="1" si="72"/>
        <v/>
      </c>
      <c r="AT57" s="126" t="str">
        <f t="shared" ca="1" si="72"/>
        <v/>
      </c>
      <c r="AU57" s="126" t="str">
        <f t="shared" ca="1" si="72"/>
        <v/>
      </c>
      <c r="AV57" s="126" t="str">
        <f t="shared" ca="1" si="72"/>
        <v/>
      </c>
      <c r="AW57" s="126" t="str">
        <f t="shared" ca="1" si="72"/>
        <v/>
      </c>
      <c r="AX57" s="126" t="str">
        <f t="shared" ca="1" si="72"/>
        <v/>
      </c>
      <c r="AY57" s="126" t="str">
        <f t="shared" ca="1" si="72"/>
        <v/>
      </c>
      <c r="AZ57" s="126" t="str">
        <f t="shared" ca="1" si="72"/>
        <v/>
      </c>
      <c r="BA57" s="126" t="str">
        <f t="shared" ca="1" si="72"/>
        <v/>
      </c>
      <c r="BB57" s="126" t="str">
        <f t="shared" ref="BB57:BK66" ca="1" si="73">IF(BB$5&gt;$K57,"",IF($L57=0,"",IF($G$9&gt;$H$9,"ns",IF(ABS($M57-INDEX($CL$7:$CL$66,BB$5,1))&gt;$B$25,"s","ns"))))</f>
        <v/>
      </c>
      <c r="BC57" s="126" t="str">
        <f t="shared" ca="1" si="73"/>
        <v/>
      </c>
      <c r="BD57" s="126" t="str">
        <f t="shared" ca="1" si="73"/>
        <v/>
      </c>
      <c r="BE57" s="126" t="str">
        <f t="shared" ca="1" si="73"/>
        <v/>
      </c>
      <c r="BF57" s="126" t="str">
        <f t="shared" ca="1" si="73"/>
        <v/>
      </c>
      <c r="BG57" s="126" t="str">
        <f t="shared" ca="1" si="73"/>
        <v/>
      </c>
      <c r="BH57" s="126" t="str">
        <f t="shared" ca="1" si="73"/>
        <v/>
      </c>
      <c r="BI57" s="126" t="str">
        <f t="shared" ca="1" si="73"/>
        <v/>
      </c>
      <c r="BJ57" s="126" t="str">
        <f t="shared" ca="1" si="73"/>
        <v/>
      </c>
      <c r="BK57" s="126" t="str">
        <f t="shared" ca="1" si="73"/>
        <v/>
      </c>
      <c r="BL57" s="126" t="str">
        <f t="shared" ref="BL57:BU66" ca="1" si="74">IF(BL$5&gt;$K57,"",IF($L57=0,"",IF($G$9&gt;$H$9,"ns",IF(ABS($M57-INDEX($CL$7:$CL$66,BL$5,1))&gt;$B$25,"s","ns"))))</f>
        <v/>
      </c>
      <c r="BM57" s="126" t="str">
        <f t="shared" si="74"/>
        <v/>
      </c>
      <c r="BN57" s="126" t="str">
        <f t="shared" si="74"/>
        <v/>
      </c>
      <c r="BO57" s="126" t="str">
        <f t="shared" si="74"/>
        <v/>
      </c>
      <c r="BP57" s="126" t="str">
        <f t="shared" si="74"/>
        <v/>
      </c>
      <c r="BQ57" s="126" t="str">
        <f t="shared" si="74"/>
        <v/>
      </c>
      <c r="BR57" s="126" t="str">
        <f t="shared" si="74"/>
        <v/>
      </c>
      <c r="BS57" s="126" t="str">
        <f t="shared" si="74"/>
        <v/>
      </c>
      <c r="BT57" s="126" t="str">
        <f t="shared" si="74"/>
        <v/>
      </c>
      <c r="BU57" s="126" t="str">
        <f t="shared" si="74"/>
        <v/>
      </c>
      <c r="BV57" s="194"/>
      <c r="BW57" s="194"/>
      <c r="BX57" s="194"/>
      <c r="BZ57" s="116" t="s">
        <v>265</v>
      </c>
      <c r="CA57" s="116" t="s">
        <v>91</v>
      </c>
      <c r="CB57" s="113">
        <f t="shared" si="32"/>
        <v>51</v>
      </c>
      <c r="CC57" s="116">
        <f t="shared" ca="1" si="33"/>
        <v>0</v>
      </c>
      <c r="CD57" s="117">
        <f t="shared" ca="1" si="60"/>
        <v>0</v>
      </c>
      <c r="CE57" s="117">
        <f t="shared" ca="1" si="60"/>
        <v>0</v>
      </c>
      <c r="CF57" s="117">
        <f t="shared" ca="1" si="60"/>
        <v>0</v>
      </c>
      <c r="CG57" s="117">
        <f t="shared" ca="1" si="60"/>
        <v>0</v>
      </c>
      <c r="CH57" s="117">
        <f t="shared" ca="1" si="67"/>
        <v>0</v>
      </c>
      <c r="CI57" s="117">
        <f t="shared" ca="1" si="68"/>
        <v>0</v>
      </c>
      <c r="CJ57" s="127" cm="1">
        <f t="array" aca="1" ref="CJ57" ca="1">IFERROR(AVERAGE(IF(CD57:CG57&gt;1,CD57:CG57)),0)</f>
        <v>0</v>
      </c>
      <c r="CK57" s="127">
        <f ca="1">CJ57+(COUNTIFS($CJ$5:$CJ57,CJ57)-1)*0.00001</f>
        <v>1.7000000000000001E-4</v>
      </c>
      <c r="CL57" s="127">
        <f t="shared" ca="1" si="35"/>
        <v>9.0000000000000006E-5</v>
      </c>
      <c r="CM57" s="140">
        <f t="shared" ca="1" si="36"/>
        <v>0</v>
      </c>
      <c r="CN57" s="120">
        <f t="shared" ca="1" si="37"/>
        <v>0</v>
      </c>
      <c r="CO57" s="113"/>
      <c r="CP57" s="113"/>
      <c r="CQ57" s="113"/>
      <c r="CR57" s="115"/>
    </row>
    <row r="58" spans="1:96" ht="12.75" customHeight="1" x14ac:dyDescent="0.25">
      <c r="A58" s="204">
        <v>1</v>
      </c>
      <c r="K58" s="101">
        <f t="shared" si="38"/>
        <v>52</v>
      </c>
      <c r="L58" s="125">
        <f t="shared" ca="1" si="58"/>
        <v>0</v>
      </c>
      <c r="M58" s="126">
        <f t="shared" ca="1" si="59"/>
        <v>8.0000000000000007E-5</v>
      </c>
      <c r="N58" s="126" t="str">
        <f t="shared" ca="1" si="69"/>
        <v/>
      </c>
      <c r="O58" s="126" t="str">
        <f t="shared" ca="1" si="69"/>
        <v/>
      </c>
      <c r="P58" s="126" t="str">
        <f t="shared" ca="1" si="69"/>
        <v/>
      </c>
      <c r="Q58" s="126" t="str">
        <f t="shared" ca="1" si="69"/>
        <v/>
      </c>
      <c r="R58" s="126" t="str">
        <f t="shared" ca="1" si="69"/>
        <v/>
      </c>
      <c r="S58" s="126" t="str">
        <f t="shared" ca="1" si="69"/>
        <v/>
      </c>
      <c r="T58" s="126" t="str">
        <f t="shared" ca="1" si="69"/>
        <v/>
      </c>
      <c r="U58" s="126" t="str">
        <f t="shared" ca="1" si="69"/>
        <v/>
      </c>
      <c r="V58" s="126" t="str">
        <f t="shared" ca="1" si="69"/>
        <v/>
      </c>
      <c r="W58" s="126" t="str">
        <f t="shared" ca="1" si="69"/>
        <v/>
      </c>
      <c r="X58" s="126" t="str">
        <f t="shared" ca="1" si="70"/>
        <v/>
      </c>
      <c r="Y58" s="126" t="str">
        <f t="shared" ca="1" si="70"/>
        <v/>
      </c>
      <c r="Z58" s="126" t="str">
        <f t="shared" ca="1" si="70"/>
        <v/>
      </c>
      <c r="AA58" s="126" t="str">
        <f t="shared" ca="1" si="70"/>
        <v/>
      </c>
      <c r="AB58" s="126" t="str">
        <f t="shared" ca="1" si="70"/>
        <v/>
      </c>
      <c r="AC58" s="126" t="str">
        <f t="shared" ca="1" si="70"/>
        <v/>
      </c>
      <c r="AD58" s="126" t="str">
        <f t="shared" ca="1" si="70"/>
        <v/>
      </c>
      <c r="AE58" s="126" t="str">
        <f t="shared" ca="1" si="70"/>
        <v/>
      </c>
      <c r="AF58" s="126" t="str">
        <f t="shared" ca="1" si="70"/>
        <v/>
      </c>
      <c r="AG58" s="126" t="str">
        <f t="shared" ca="1" si="70"/>
        <v/>
      </c>
      <c r="AH58" s="126" t="str">
        <f t="shared" ca="1" si="71"/>
        <v/>
      </c>
      <c r="AI58" s="126" t="str">
        <f t="shared" ca="1" si="71"/>
        <v/>
      </c>
      <c r="AJ58" s="126" t="str">
        <f t="shared" ca="1" si="71"/>
        <v/>
      </c>
      <c r="AK58" s="126" t="str">
        <f t="shared" ca="1" si="71"/>
        <v/>
      </c>
      <c r="AL58" s="126" t="str">
        <f t="shared" ca="1" si="71"/>
        <v/>
      </c>
      <c r="AM58" s="126" t="str">
        <f t="shared" ca="1" si="71"/>
        <v/>
      </c>
      <c r="AN58" s="126" t="str">
        <f t="shared" ca="1" si="71"/>
        <v/>
      </c>
      <c r="AO58" s="126" t="str">
        <f t="shared" ca="1" si="71"/>
        <v/>
      </c>
      <c r="AP58" s="126" t="str">
        <f t="shared" ca="1" si="71"/>
        <v/>
      </c>
      <c r="AQ58" s="126" t="str">
        <f t="shared" ca="1" si="71"/>
        <v/>
      </c>
      <c r="AR58" s="126" t="str">
        <f t="shared" ca="1" si="72"/>
        <v/>
      </c>
      <c r="AS58" s="126" t="str">
        <f t="shared" ca="1" si="72"/>
        <v/>
      </c>
      <c r="AT58" s="126" t="str">
        <f t="shared" ca="1" si="72"/>
        <v/>
      </c>
      <c r="AU58" s="126" t="str">
        <f t="shared" ca="1" si="72"/>
        <v/>
      </c>
      <c r="AV58" s="126" t="str">
        <f t="shared" ca="1" si="72"/>
        <v/>
      </c>
      <c r="AW58" s="126" t="str">
        <f t="shared" ca="1" si="72"/>
        <v/>
      </c>
      <c r="AX58" s="126" t="str">
        <f t="shared" ca="1" si="72"/>
        <v/>
      </c>
      <c r="AY58" s="126" t="str">
        <f t="shared" ca="1" si="72"/>
        <v/>
      </c>
      <c r="AZ58" s="126" t="str">
        <f t="shared" ca="1" si="72"/>
        <v/>
      </c>
      <c r="BA58" s="126" t="str">
        <f t="shared" ca="1" si="72"/>
        <v/>
      </c>
      <c r="BB58" s="126" t="str">
        <f t="shared" ca="1" si="73"/>
        <v/>
      </c>
      <c r="BC58" s="126" t="str">
        <f t="shared" ca="1" si="73"/>
        <v/>
      </c>
      <c r="BD58" s="126" t="str">
        <f t="shared" ca="1" si="73"/>
        <v/>
      </c>
      <c r="BE58" s="126" t="str">
        <f t="shared" ca="1" si="73"/>
        <v/>
      </c>
      <c r="BF58" s="126" t="str">
        <f t="shared" ca="1" si="73"/>
        <v/>
      </c>
      <c r="BG58" s="126" t="str">
        <f t="shared" ca="1" si="73"/>
        <v/>
      </c>
      <c r="BH58" s="126" t="str">
        <f t="shared" ca="1" si="73"/>
        <v/>
      </c>
      <c r="BI58" s="126" t="str">
        <f t="shared" ca="1" si="73"/>
        <v/>
      </c>
      <c r="BJ58" s="126" t="str">
        <f t="shared" ca="1" si="73"/>
        <v/>
      </c>
      <c r="BK58" s="126" t="str">
        <f t="shared" ca="1" si="73"/>
        <v/>
      </c>
      <c r="BL58" s="126" t="str">
        <f t="shared" ca="1" si="74"/>
        <v/>
      </c>
      <c r="BM58" s="126" t="str">
        <f t="shared" ca="1" si="74"/>
        <v/>
      </c>
      <c r="BN58" s="126" t="str">
        <f t="shared" si="74"/>
        <v/>
      </c>
      <c r="BO58" s="126" t="str">
        <f t="shared" si="74"/>
        <v/>
      </c>
      <c r="BP58" s="126" t="str">
        <f t="shared" si="74"/>
        <v/>
      </c>
      <c r="BQ58" s="126" t="str">
        <f t="shared" si="74"/>
        <v/>
      </c>
      <c r="BR58" s="126" t="str">
        <f t="shared" si="74"/>
        <v/>
      </c>
      <c r="BS58" s="126" t="str">
        <f t="shared" si="74"/>
        <v/>
      </c>
      <c r="BT58" s="126" t="str">
        <f t="shared" si="74"/>
        <v/>
      </c>
      <c r="BU58" s="126" t="str">
        <f t="shared" si="74"/>
        <v/>
      </c>
      <c r="BV58" s="194"/>
      <c r="BW58" s="194"/>
      <c r="BX58" s="194"/>
      <c r="BZ58" s="116" t="s">
        <v>265</v>
      </c>
      <c r="CA58" s="116" t="s">
        <v>91</v>
      </c>
      <c r="CB58" s="113">
        <f t="shared" si="32"/>
        <v>52</v>
      </c>
      <c r="CC58" s="116">
        <f t="shared" ca="1" si="33"/>
        <v>0</v>
      </c>
      <c r="CD58" s="117">
        <f t="shared" ca="1" si="60"/>
        <v>0</v>
      </c>
      <c r="CE58" s="117">
        <f t="shared" ca="1" si="60"/>
        <v>0</v>
      </c>
      <c r="CF58" s="117">
        <f t="shared" ca="1" si="60"/>
        <v>0</v>
      </c>
      <c r="CG58" s="117">
        <f t="shared" ca="1" si="60"/>
        <v>0</v>
      </c>
      <c r="CH58" s="117">
        <f t="shared" ca="1" si="30"/>
        <v>0</v>
      </c>
      <c r="CI58" s="117">
        <f t="shared" ca="1" si="31"/>
        <v>0</v>
      </c>
      <c r="CJ58" s="127" cm="1">
        <f t="array" aca="1" ref="CJ58" ca="1">IFERROR(AVERAGE(IF(CD58:CG58&gt;1,CD58:CG58)),0)</f>
        <v>0</v>
      </c>
      <c r="CK58" s="127">
        <f ca="1">CJ58+(COUNTIFS($CJ$5:$CJ58,CJ58)-1)*0.00001</f>
        <v>1.8000000000000001E-4</v>
      </c>
      <c r="CL58" s="127">
        <f t="shared" ca="1" si="35"/>
        <v>8.0000000000000007E-5</v>
      </c>
      <c r="CM58" s="140">
        <f t="shared" ca="1" si="36"/>
        <v>0</v>
      </c>
      <c r="CN58" s="120">
        <f t="shared" ca="1" si="37"/>
        <v>0</v>
      </c>
      <c r="CO58" s="113"/>
      <c r="CP58" s="113"/>
      <c r="CQ58" s="113"/>
      <c r="CR58" s="115"/>
    </row>
    <row r="59" spans="1:96" ht="12.75" customHeight="1" x14ac:dyDescent="0.25">
      <c r="A59" s="204">
        <v>1</v>
      </c>
      <c r="K59" s="101">
        <f t="shared" si="38"/>
        <v>53</v>
      </c>
      <c r="L59" s="125">
        <f t="shared" ca="1" si="58"/>
        <v>0</v>
      </c>
      <c r="M59" s="126">
        <f t="shared" ca="1" si="59"/>
        <v>7.0000000000000007E-5</v>
      </c>
      <c r="N59" s="126" t="str">
        <f t="shared" ca="1" si="69"/>
        <v/>
      </c>
      <c r="O59" s="126" t="str">
        <f t="shared" ca="1" si="69"/>
        <v/>
      </c>
      <c r="P59" s="126" t="str">
        <f t="shared" ca="1" si="69"/>
        <v/>
      </c>
      <c r="Q59" s="126" t="str">
        <f t="shared" ca="1" si="69"/>
        <v/>
      </c>
      <c r="R59" s="126" t="str">
        <f t="shared" ca="1" si="69"/>
        <v/>
      </c>
      <c r="S59" s="126" t="str">
        <f t="shared" ca="1" si="69"/>
        <v/>
      </c>
      <c r="T59" s="126" t="str">
        <f t="shared" ca="1" si="69"/>
        <v/>
      </c>
      <c r="U59" s="126" t="str">
        <f t="shared" ca="1" si="69"/>
        <v/>
      </c>
      <c r="V59" s="126" t="str">
        <f t="shared" ca="1" si="69"/>
        <v/>
      </c>
      <c r="W59" s="126" t="str">
        <f t="shared" ca="1" si="69"/>
        <v/>
      </c>
      <c r="X59" s="126" t="str">
        <f t="shared" ca="1" si="70"/>
        <v/>
      </c>
      <c r="Y59" s="126" t="str">
        <f t="shared" ca="1" si="70"/>
        <v/>
      </c>
      <c r="Z59" s="126" t="str">
        <f t="shared" ca="1" si="70"/>
        <v/>
      </c>
      <c r="AA59" s="126" t="str">
        <f t="shared" ca="1" si="70"/>
        <v/>
      </c>
      <c r="AB59" s="126" t="str">
        <f t="shared" ca="1" si="70"/>
        <v/>
      </c>
      <c r="AC59" s="126" t="str">
        <f t="shared" ca="1" si="70"/>
        <v/>
      </c>
      <c r="AD59" s="126" t="str">
        <f t="shared" ca="1" si="70"/>
        <v/>
      </c>
      <c r="AE59" s="126" t="str">
        <f t="shared" ca="1" si="70"/>
        <v/>
      </c>
      <c r="AF59" s="126" t="str">
        <f t="shared" ca="1" si="70"/>
        <v/>
      </c>
      <c r="AG59" s="126" t="str">
        <f t="shared" ca="1" si="70"/>
        <v/>
      </c>
      <c r="AH59" s="126" t="str">
        <f t="shared" ca="1" si="71"/>
        <v/>
      </c>
      <c r="AI59" s="126" t="str">
        <f t="shared" ca="1" si="71"/>
        <v/>
      </c>
      <c r="AJ59" s="126" t="str">
        <f t="shared" ca="1" si="71"/>
        <v/>
      </c>
      <c r="AK59" s="126" t="str">
        <f t="shared" ca="1" si="71"/>
        <v/>
      </c>
      <c r="AL59" s="126" t="str">
        <f t="shared" ca="1" si="71"/>
        <v/>
      </c>
      <c r="AM59" s="126" t="str">
        <f t="shared" ca="1" si="71"/>
        <v/>
      </c>
      <c r="AN59" s="126" t="str">
        <f t="shared" ca="1" si="71"/>
        <v/>
      </c>
      <c r="AO59" s="126" t="str">
        <f t="shared" ca="1" si="71"/>
        <v/>
      </c>
      <c r="AP59" s="126" t="str">
        <f t="shared" ca="1" si="71"/>
        <v/>
      </c>
      <c r="AQ59" s="126" t="str">
        <f t="shared" ca="1" si="71"/>
        <v/>
      </c>
      <c r="AR59" s="126" t="str">
        <f t="shared" ca="1" si="72"/>
        <v/>
      </c>
      <c r="AS59" s="126" t="str">
        <f t="shared" ca="1" si="72"/>
        <v/>
      </c>
      <c r="AT59" s="126" t="str">
        <f t="shared" ca="1" si="72"/>
        <v/>
      </c>
      <c r="AU59" s="126" t="str">
        <f t="shared" ca="1" si="72"/>
        <v/>
      </c>
      <c r="AV59" s="126" t="str">
        <f t="shared" ca="1" si="72"/>
        <v/>
      </c>
      <c r="AW59" s="126" t="str">
        <f t="shared" ca="1" si="72"/>
        <v/>
      </c>
      <c r="AX59" s="126" t="str">
        <f t="shared" ca="1" si="72"/>
        <v/>
      </c>
      <c r="AY59" s="126" t="str">
        <f t="shared" ca="1" si="72"/>
        <v/>
      </c>
      <c r="AZ59" s="126" t="str">
        <f t="shared" ca="1" si="72"/>
        <v/>
      </c>
      <c r="BA59" s="126" t="str">
        <f t="shared" ca="1" si="72"/>
        <v/>
      </c>
      <c r="BB59" s="126" t="str">
        <f t="shared" ca="1" si="73"/>
        <v/>
      </c>
      <c r="BC59" s="126" t="str">
        <f t="shared" ca="1" si="73"/>
        <v/>
      </c>
      <c r="BD59" s="126" t="str">
        <f t="shared" ca="1" si="73"/>
        <v/>
      </c>
      <c r="BE59" s="126" t="str">
        <f t="shared" ca="1" si="73"/>
        <v/>
      </c>
      <c r="BF59" s="126" t="str">
        <f t="shared" ca="1" si="73"/>
        <v/>
      </c>
      <c r="BG59" s="126" t="str">
        <f t="shared" ca="1" si="73"/>
        <v/>
      </c>
      <c r="BH59" s="126" t="str">
        <f t="shared" ca="1" si="73"/>
        <v/>
      </c>
      <c r="BI59" s="126" t="str">
        <f t="shared" ca="1" si="73"/>
        <v/>
      </c>
      <c r="BJ59" s="126" t="str">
        <f t="shared" ca="1" si="73"/>
        <v/>
      </c>
      <c r="BK59" s="126" t="str">
        <f t="shared" ca="1" si="73"/>
        <v/>
      </c>
      <c r="BL59" s="126" t="str">
        <f t="shared" ca="1" si="74"/>
        <v/>
      </c>
      <c r="BM59" s="126" t="str">
        <f t="shared" ca="1" si="74"/>
        <v/>
      </c>
      <c r="BN59" s="126" t="str">
        <f t="shared" ca="1" si="74"/>
        <v/>
      </c>
      <c r="BO59" s="126" t="str">
        <f t="shared" si="74"/>
        <v/>
      </c>
      <c r="BP59" s="126" t="str">
        <f t="shared" si="74"/>
        <v/>
      </c>
      <c r="BQ59" s="126" t="str">
        <f t="shared" si="74"/>
        <v/>
      </c>
      <c r="BR59" s="126" t="str">
        <f t="shared" si="74"/>
        <v/>
      </c>
      <c r="BS59" s="126" t="str">
        <f t="shared" si="74"/>
        <v/>
      </c>
      <c r="BT59" s="126" t="str">
        <f t="shared" si="74"/>
        <v/>
      </c>
      <c r="BU59" s="126" t="str">
        <f t="shared" si="74"/>
        <v/>
      </c>
      <c r="BV59" s="194"/>
      <c r="BW59" s="194"/>
      <c r="BX59" s="194"/>
      <c r="BZ59" s="116" t="s">
        <v>265</v>
      </c>
      <c r="CA59" s="116" t="s">
        <v>91</v>
      </c>
      <c r="CB59" s="113">
        <f t="shared" si="32"/>
        <v>53</v>
      </c>
      <c r="CC59" s="116">
        <f t="shared" ca="1" si="33"/>
        <v>0</v>
      </c>
      <c r="CD59" s="117">
        <f t="shared" ca="1" si="60"/>
        <v>0</v>
      </c>
      <c r="CE59" s="117">
        <f t="shared" ca="1" si="60"/>
        <v>0</v>
      </c>
      <c r="CF59" s="117">
        <f t="shared" ca="1" si="60"/>
        <v>0</v>
      </c>
      <c r="CG59" s="117">
        <f t="shared" ca="1" si="60"/>
        <v>0</v>
      </c>
      <c r="CH59" s="117">
        <f t="shared" ca="1" si="30"/>
        <v>0</v>
      </c>
      <c r="CI59" s="117">
        <f t="shared" ca="1" si="31"/>
        <v>0</v>
      </c>
      <c r="CJ59" s="127" cm="1">
        <f t="array" aca="1" ref="CJ59" ca="1">IFERROR(AVERAGE(IF(CD59:CG59&gt;1,CD59:CG59)),0)</f>
        <v>0</v>
      </c>
      <c r="CK59" s="127">
        <f ca="1">CJ59+(COUNTIFS($CJ$5:$CJ59,CJ59)-1)*0.00001</f>
        <v>1.9000000000000001E-4</v>
      </c>
      <c r="CL59" s="127">
        <f t="shared" ca="1" si="35"/>
        <v>7.0000000000000007E-5</v>
      </c>
      <c r="CM59" s="140">
        <f t="shared" ca="1" si="36"/>
        <v>0</v>
      </c>
      <c r="CN59" s="120">
        <f t="shared" ca="1" si="37"/>
        <v>0</v>
      </c>
      <c r="CO59" s="113"/>
      <c r="CP59" s="113"/>
      <c r="CQ59" s="113"/>
      <c r="CR59" s="115"/>
    </row>
    <row r="60" spans="1:96" ht="12.75" customHeight="1" x14ac:dyDescent="0.25">
      <c r="A60" s="204">
        <v>1</v>
      </c>
      <c r="K60" s="101">
        <f t="shared" si="38"/>
        <v>54</v>
      </c>
      <c r="L60" s="125">
        <f t="shared" ca="1" si="58"/>
        <v>0</v>
      </c>
      <c r="M60" s="126">
        <f t="shared" ca="1" si="59"/>
        <v>6.0000000000000008E-5</v>
      </c>
      <c r="N60" s="126" t="str">
        <f t="shared" ca="1" si="69"/>
        <v/>
      </c>
      <c r="O60" s="126" t="str">
        <f t="shared" ca="1" si="69"/>
        <v/>
      </c>
      <c r="P60" s="126" t="str">
        <f t="shared" ca="1" si="69"/>
        <v/>
      </c>
      <c r="Q60" s="126" t="str">
        <f t="shared" ca="1" si="69"/>
        <v/>
      </c>
      <c r="R60" s="126" t="str">
        <f t="shared" ca="1" si="69"/>
        <v/>
      </c>
      <c r="S60" s="126" t="str">
        <f t="shared" ca="1" si="69"/>
        <v/>
      </c>
      <c r="T60" s="126" t="str">
        <f t="shared" ca="1" si="69"/>
        <v/>
      </c>
      <c r="U60" s="126" t="str">
        <f t="shared" ca="1" si="69"/>
        <v/>
      </c>
      <c r="V60" s="126" t="str">
        <f t="shared" ca="1" si="69"/>
        <v/>
      </c>
      <c r="W60" s="126" t="str">
        <f t="shared" ca="1" si="69"/>
        <v/>
      </c>
      <c r="X60" s="126" t="str">
        <f t="shared" ca="1" si="70"/>
        <v/>
      </c>
      <c r="Y60" s="126" t="str">
        <f t="shared" ca="1" si="70"/>
        <v/>
      </c>
      <c r="Z60" s="126" t="str">
        <f t="shared" ca="1" si="70"/>
        <v/>
      </c>
      <c r="AA60" s="126" t="str">
        <f t="shared" ca="1" si="70"/>
        <v/>
      </c>
      <c r="AB60" s="126" t="str">
        <f t="shared" ca="1" si="70"/>
        <v/>
      </c>
      <c r="AC60" s="126" t="str">
        <f t="shared" ca="1" si="70"/>
        <v/>
      </c>
      <c r="AD60" s="126" t="str">
        <f t="shared" ca="1" si="70"/>
        <v/>
      </c>
      <c r="AE60" s="126" t="str">
        <f t="shared" ca="1" si="70"/>
        <v/>
      </c>
      <c r="AF60" s="126" t="str">
        <f t="shared" ca="1" si="70"/>
        <v/>
      </c>
      <c r="AG60" s="126" t="str">
        <f t="shared" ca="1" si="70"/>
        <v/>
      </c>
      <c r="AH60" s="126" t="str">
        <f t="shared" ca="1" si="71"/>
        <v/>
      </c>
      <c r="AI60" s="126" t="str">
        <f t="shared" ca="1" si="71"/>
        <v/>
      </c>
      <c r="AJ60" s="126" t="str">
        <f t="shared" ca="1" si="71"/>
        <v/>
      </c>
      <c r="AK60" s="126" t="str">
        <f t="shared" ca="1" si="71"/>
        <v/>
      </c>
      <c r="AL60" s="126" t="str">
        <f t="shared" ca="1" si="71"/>
        <v/>
      </c>
      <c r="AM60" s="126" t="str">
        <f t="shared" ca="1" si="71"/>
        <v/>
      </c>
      <c r="AN60" s="126" t="str">
        <f t="shared" ca="1" si="71"/>
        <v/>
      </c>
      <c r="AO60" s="126" t="str">
        <f t="shared" ca="1" si="71"/>
        <v/>
      </c>
      <c r="AP60" s="126" t="str">
        <f t="shared" ca="1" si="71"/>
        <v/>
      </c>
      <c r="AQ60" s="126" t="str">
        <f t="shared" ca="1" si="71"/>
        <v/>
      </c>
      <c r="AR60" s="126" t="str">
        <f t="shared" ca="1" si="72"/>
        <v/>
      </c>
      <c r="AS60" s="126" t="str">
        <f t="shared" ca="1" si="72"/>
        <v/>
      </c>
      <c r="AT60" s="126" t="str">
        <f t="shared" ca="1" si="72"/>
        <v/>
      </c>
      <c r="AU60" s="126" t="str">
        <f t="shared" ca="1" si="72"/>
        <v/>
      </c>
      <c r="AV60" s="126" t="str">
        <f t="shared" ca="1" si="72"/>
        <v/>
      </c>
      <c r="AW60" s="126" t="str">
        <f t="shared" ca="1" si="72"/>
        <v/>
      </c>
      <c r="AX60" s="126" t="str">
        <f t="shared" ca="1" si="72"/>
        <v/>
      </c>
      <c r="AY60" s="126" t="str">
        <f t="shared" ca="1" si="72"/>
        <v/>
      </c>
      <c r="AZ60" s="126" t="str">
        <f t="shared" ca="1" si="72"/>
        <v/>
      </c>
      <c r="BA60" s="126" t="str">
        <f t="shared" ca="1" si="72"/>
        <v/>
      </c>
      <c r="BB60" s="126" t="str">
        <f t="shared" ca="1" si="73"/>
        <v/>
      </c>
      <c r="BC60" s="126" t="str">
        <f t="shared" ca="1" si="73"/>
        <v/>
      </c>
      <c r="BD60" s="126" t="str">
        <f t="shared" ca="1" si="73"/>
        <v/>
      </c>
      <c r="BE60" s="126" t="str">
        <f t="shared" ca="1" si="73"/>
        <v/>
      </c>
      <c r="BF60" s="126" t="str">
        <f t="shared" ca="1" si="73"/>
        <v/>
      </c>
      <c r="BG60" s="126" t="str">
        <f t="shared" ca="1" si="73"/>
        <v/>
      </c>
      <c r="BH60" s="126" t="str">
        <f t="shared" ca="1" si="73"/>
        <v/>
      </c>
      <c r="BI60" s="126" t="str">
        <f t="shared" ca="1" si="73"/>
        <v/>
      </c>
      <c r="BJ60" s="126" t="str">
        <f t="shared" ca="1" si="73"/>
        <v/>
      </c>
      <c r="BK60" s="126" t="str">
        <f t="shared" ca="1" si="73"/>
        <v/>
      </c>
      <c r="BL60" s="126" t="str">
        <f t="shared" ca="1" si="74"/>
        <v/>
      </c>
      <c r="BM60" s="126" t="str">
        <f t="shared" ca="1" si="74"/>
        <v/>
      </c>
      <c r="BN60" s="126" t="str">
        <f t="shared" ca="1" si="74"/>
        <v/>
      </c>
      <c r="BO60" s="126" t="str">
        <f t="shared" ca="1" si="74"/>
        <v/>
      </c>
      <c r="BP60" s="126" t="str">
        <f t="shared" si="74"/>
        <v/>
      </c>
      <c r="BQ60" s="126" t="str">
        <f t="shared" si="74"/>
        <v/>
      </c>
      <c r="BR60" s="126" t="str">
        <f t="shared" si="74"/>
        <v/>
      </c>
      <c r="BS60" s="126" t="str">
        <f t="shared" si="74"/>
        <v/>
      </c>
      <c r="BT60" s="126" t="str">
        <f t="shared" si="74"/>
        <v/>
      </c>
      <c r="BU60" s="126" t="str">
        <f t="shared" si="74"/>
        <v/>
      </c>
      <c r="BV60" s="194"/>
      <c r="BW60" s="194"/>
      <c r="BX60" s="194"/>
      <c r="BZ60" s="116" t="s">
        <v>265</v>
      </c>
      <c r="CA60" s="116" t="s">
        <v>91</v>
      </c>
      <c r="CB60" s="113">
        <f t="shared" si="32"/>
        <v>54</v>
      </c>
      <c r="CC60" s="116">
        <f t="shared" ca="1" si="33"/>
        <v>0</v>
      </c>
      <c r="CD60" s="117">
        <f t="shared" ca="1" si="60"/>
        <v>0</v>
      </c>
      <c r="CE60" s="117">
        <f t="shared" ca="1" si="60"/>
        <v>0</v>
      </c>
      <c r="CF60" s="117">
        <f t="shared" ca="1" si="60"/>
        <v>0</v>
      </c>
      <c r="CG60" s="117">
        <f t="shared" ca="1" si="60"/>
        <v>0</v>
      </c>
      <c r="CH60" s="117">
        <f t="shared" ca="1" si="30"/>
        <v>0</v>
      </c>
      <c r="CI60" s="117">
        <f t="shared" ca="1" si="31"/>
        <v>0</v>
      </c>
      <c r="CJ60" s="127" cm="1">
        <f t="array" aca="1" ref="CJ60" ca="1">IFERROR(AVERAGE(IF(CD60:CG60&gt;1,CD60:CG60)),0)</f>
        <v>0</v>
      </c>
      <c r="CK60" s="127">
        <f ca="1">CJ60+(COUNTIFS($CJ$5:$CJ60,CJ60)-1)*0.00001</f>
        <v>2.0000000000000001E-4</v>
      </c>
      <c r="CL60" s="127">
        <f t="shared" ca="1" si="35"/>
        <v>6.0000000000000008E-5</v>
      </c>
      <c r="CM60" s="140">
        <f t="shared" ca="1" si="36"/>
        <v>0</v>
      </c>
      <c r="CN60" s="120">
        <f t="shared" ca="1" si="37"/>
        <v>0</v>
      </c>
      <c r="CO60" s="113"/>
      <c r="CP60" s="113"/>
      <c r="CQ60" s="113"/>
      <c r="CR60" s="115"/>
    </row>
    <row r="61" spans="1:96" ht="12.75" customHeight="1" x14ac:dyDescent="0.25">
      <c r="A61" s="204">
        <v>1</v>
      </c>
      <c r="K61" s="101">
        <f t="shared" si="38"/>
        <v>55</v>
      </c>
      <c r="L61" s="125">
        <f t="shared" ca="1" si="58"/>
        <v>0</v>
      </c>
      <c r="M61" s="126">
        <f t="shared" ca="1" si="59"/>
        <v>5.0000000000000002E-5</v>
      </c>
      <c r="N61" s="126" t="str">
        <f t="shared" ca="1" si="69"/>
        <v/>
      </c>
      <c r="O61" s="126" t="str">
        <f t="shared" ca="1" si="69"/>
        <v/>
      </c>
      <c r="P61" s="126" t="str">
        <f t="shared" ca="1" si="69"/>
        <v/>
      </c>
      <c r="Q61" s="126" t="str">
        <f t="shared" ca="1" si="69"/>
        <v/>
      </c>
      <c r="R61" s="126" t="str">
        <f t="shared" ca="1" si="69"/>
        <v/>
      </c>
      <c r="S61" s="126" t="str">
        <f t="shared" ca="1" si="69"/>
        <v/>
      </c>
      <c r="T61" s="126" t="str">
        <f t="shared" ca="1" si="69"/>
        <v/>
      </c>
      <c r="U61" s="126" t="str">
        <f t="shared" ca="1" si="69"/>
        <v/>
      </c>
      <c r="V61" s="126" t="str">
        <f t="shared" ca="1" si="69"/>
        <v/>
      </c>
      <c r="W61" s="126" t="str">
        <f t="shared" ca="1" si="69"/>
        <v/>
      </c>
      <c r="X61" s="126" t="str">
        <f t="shared" ca="1" si="70"/>
        <v/>
      </c>
      <c r="Y61" s="126" t="str">
        <f t="shared" ca="1" si="70"/>
        <v/>
      </c>
      <c r="Z61" s="126" t="str">
        <f t="shared" ca="1" si="70"/>
        <v/>
      </c>
      <c r="AA61" s="126" t="str">
        <f t="shared" ca="1" si="70"/>
        <v/>
      </c>
      <c r="AB61" s="126" t="str">
        <f t="shared" ca="1" si="70"/>
        <v/>
      </c>
      <c r="AC61" s="126" t="str">
        <f t="shared" ca="1" si="70"/>
        <v/>
      </c>
      <c r="AD61" s="126" t="str">
        <f t="shared" ca="1" si="70"/>
        <v/>
      </c>
      <c r="AE61" s="126" t="str">
        <f t="shared" ca="1" si="70"/>
        <v/>
      </c>
      <c r="AF61" s="126" t="str">
        <f t="shared" ca="1" si="70"/>
        <v/>
      </c>
      <c r="AG61" s="126" t="str">
        <f t="shared" ca="1" si="70"/>
        <v/>
      </c>
      <c r="AH61" s="126" t="str">
        <f t="shared" ca="1" si="71"/>
        <v/>
      </c>
      <c r="AI61" s="126" t="str">
        <f t="shared" ca="1" si="71"/>
        <v/>
      </c>
      <c r="AJ61" s="126" t="str">
        <f t="shared" ca="1" si="71"/>
        <v/>
      </c>
      <c r="AK61" s="126" t="str">
        <f t="shared" ca="1" si="71"/>
        <v/>
      </c>
      <c r="AL61" s="126" t="str">
        <f t="shared" ca="1" si="71"/>
        <v/>
      </c>
      <c r="AM61" s="126" t="str">
        <f t="shared" ca="1" si="71"/>
        <v/>
      </c>
      <c r="AN61" s="126" t="str">
        <f t="shared" ca="1" si="71"/>
        <v/>
      </c>
      <c r="AO61" s="126" t="str">
        <f t="shared" ca="1" si="71"/>
        <v/>
      </c>
      <c r="AP61" s="126" t="str">
        <f t="shared" ca="1" si="71"/>
        <v/>
      </c>
      <c r="AQ61" s="126" t="str">
        <f t="shared" ca="1" si="71"/>
        <v/>
      </c>
      <c r="AR61" s="126" t="str">
        <f t="shared" ca="1" si="72"/>
        <v/>
      </c>
      <c r="AS61" s="126" t="str">
        <f t="shared" ca="1" si="72"/>
        <v/>
      </c>
      <c r="AT61" s="126" t="str">
        <f t="shared" ca="1" si="72"/>
        <v/>
      </c>
      <c r="AU61" s="126" t="str">
        <f t="shared" ca="1" si="72"/>
        <v/>
      </c>
      <c r="AV61" s="126" t="str">
        <f t="shared" ca="1" si="72"/>
        <v/>
      </c>
      <c r="AW61" s="126" t="str">
        <f t="shared" ca="1" si="72"/>
        <v/>
      </c>
      <c r="AX61" s="126" t="str">
        <f t="shared" ca="1" si="72"/>
        <v/>
      </c>
      <c r="AY61" s="126" t="str">
        <f t="shared" ca="1" si="72"/>
        <v/>
      </c>
      <c r="AZ61" s="126" t="str">
        <f t="shared" ca="1" si="72"/>
        <v/>
      </c>
      <c r="BA61" s="126" t="str">
        <f t="shared" ca="1" si="72"/>
        <v/>
      </c>
      <c r="BB61" s="126" t="str">
        <f t="shared" ca="1" si="73"/>
        <v/>
      </c>
      <c r="BC61" s="126" t="str">
        <f t="shared" ca="1" si="73"/>
        <v/>
      </c>
      <c r="BD61" s="126" t="str">
        <f t="shared" ca="1" si="73"/>
        <v/>
      </c>
      <c r="BE61" s="126" t="str">
        <f t="shared" ca="1" si="73"/>
        <v/>
      </c>
      <c r="BF61" s="126" t="str">
        <f t="shared" ca="1" si="73"/>
        <v/>
      </c>
      <c r="BG61" s="126" t="str">
        <f t="shared" ca="1" si="73"/>
        <v/>
      </c>
      <c r="BH61" s="126" t="str">
        <f t="shared" ca="1" si="73"/>
        <v/>
      </c>
      <c r="BI61" s="126" t="str">
        <f t="shared" ca="1" si="73"/>
        <v/>
      </c>
      <c r="BJ61" s="126" t="str">
        <f t="shared" ca="1" si="73"/>
        <v/>
      </c>
      <c r="BK61" s="126" t="str">
        <f t="shared" ca="1" si="73"/>
        <v/>
      </c>
      <c r="BL61" s="126" t="str">
        <f t="shared" ca="1" si="74"/>
        <v/>
      </c>
      <c r="BM61" s="126" t="str">
        <f t="shared" ca="1" si="74"/>
        <v/>
      </c>
      <c r="BN61" s="126" t="str">
        <f t="shared" ca="1" si="74"/>
        <v/>
      </c>
      <c r="BO61" s="126" t="str">
        <f t="shared" ca="1" si="74"/>
        <v/>
      </c>
      <c r="BP61" s="126" t="str">
        <f t="shared" ca="1" si="74"/>
        <v/>
      </c>
      <c r="BQ61" s="126" t="str">
        <f t="shared" si="74"/>
        <v/>
      </c>
      <c r="BR61" s="126" t="str">
        <f t="shared" si="74"/>
        <v/>
      </c>
      <c r="BS61" s="126" t="str">
        <f t="shared" si="74"/>
        <v/>
      </c>
      <c r="BT61" s="126" t="str">
        <f t="shared" si="74"/>
        <v/>
      </c>
      <c r="BU61" s="126" t="str">
        <f t="shared" si="74"/>
        <v/>
      </c>
      <c r="BV61" s="194"/>
      <c r="BW61" s="194"/>
      <c r="BX61" s="194"/>
      <c r="BZ61" s="116" t="s">
        <v>265</v>
      </c>
      <c r="CA61" s="116" t="s">
        <v>91</v>
      </c>
      <c r="CB61" s="113">
        <f t="shared" si="32"/>
        <v>55</v>
      </c>
      <c r="CC61" s="116">
        <f t="shared" ca="1" si="33"/>
        <v>0</v>
      </c>
      <c r="CD61" s="117">
        <f t="shared" ca="1" si="60"/>
        <v>0</v>
      </c>
      <c r="CE61" s="117">
        <f t="shared" ca="1" si="60"/>
        <v>0</v>
      </c>
      <c r="CF61" s="117">
        <f t="shared" ca="1" si="60"/>
        <v>0</v>
      </c>
      <c r="CG61" s="117">
        <f t="shared" ca="1" si="60"/>
        <v>0</v>
      </c>
      <c r="CH61" s="117">
        <f t="shared" ca="1" si="30"/>
        <v>0</v>
      </c>
      <c r="CI61" s="117">
        <f t="shared" ca="1" si="31"/>
        <v>0</v>
      </c>
      <c r="CJ61" s="127" cm="1">
        <f t="array" aca="1" ref="CJ61" ca="1">IFERROR(AVERAGE(IF(CD61:CG61&gt;1,CD61:CG61)),0)</f>
        <v>0</v>
      </c>
      <c r="CK61" s="127">
        <f ca="1">CJ61+(COUNTIFS($CJ$5:$CJ61,CJ61)-1)*0.00001</f>
        <v>2.1000000000000001E-4</v>
      </c>
      <c r="CL61" s="127">
        <f t="shared" ca="1" si="35"/>
        <v>5.0000000000000002E-5</v>
      </c>
      <c r="CM61" s="140">
        <f t="shared" ca="1" si="36"/>
        <v>0</v>
      </c>
      <c r="CN61" s="120">
        <f t="shared" ca="1" si="37"/>
        <v>0</v>
      </c>
      <c r="CO61" s="113"/>
      <c r="CP61" s="113"/>
      <c r="CQ61" s="113"/>
      <c r="CR61" s="115"/>
    </row>
    <row r="62" spans="1:96" ht="12.75" customHeight="1" x14ac:dyDescent="0.25">
      <c r="A62" s="204">
        <v>1</v>
      </c>
      <c r="K62" s="101">
        <f t="shared" si="38"/>
        <v>56</v>
      </c>
      <c r="L62" s="125">
        <f t="shared" ca="1" si="58"/>
        <v>0</v>
      </c>
      <c r="M62" s="126">
        <f t="shared" ca="1" si="59"/>
        <v>4.0000000000000003E-5</v>
      </c>
      <c r="N62" s="126" t="str">
        <f t="shared" ca="1" si="69"/>
        <v/>
      </c>
      <c r="O62" s="126" t="str">
        <f t="shared" ca="1" si="69"/>
        <v/>
      </c>
      <c r="P62" s="126" t="str">
        <f t="shared" ca="1" si="69"/>
        <v/>
      </c>
      <c r="Q62" s="126" t="str">
        <f t="shared" ca="1" si="69"/>
        <v/>
      </c>
      <c r="R62" s="126" t="str">
        <f t="shared" ca="1" si="69"/>
        <v/>
      </c>
      <c r="S62" s="126" t="str">
        <f t="shared" ca="1" si="69"/>
        <v/>
      </c>
      <c r="T62" s="126" t="str">
        <f t="shared" ca="1" si="69"/>
        <v/>
      </c>
      <c r="U62" s="126" t="str">
        <f t="shared" ca="1" si="69"/>
        <v/>
      </c>
      <c r="V62" s="126" t="str">
        <f t="shared" ca="1" si="69"/>
        <v/>
      </c>
      <c r="W62" s="126" t="str">
        <f t="shared" ca="1" si="69"/>
        <v/>
      </c>
      <c r="X62" s="126" t="str">
        <f t="shared" ca="1" si="70"/>
        <v/>
      </c>
      <c r="Y62" s="126" t="str">
        <f t="shared" ca="1" si="70"/>
        <v/>
      </c>
      <c r="Z62" s="126" t="str">
        <f t="shared" ca="1" si="70"/>
        <v/>
      </c>
      <c r="AA62" s="126" t="str">
        <f t="shared" ca="1" si="70"/>
        <v/>
      </c>
      <c r="AB62" s="126" t="str">
        <f t="shared" ca="1" si="70"/>
        <v/>
      </c>
      <c r="AC62" s="126" t="str">
        <f t="shared" ca="1" si="70"/>
        <v/>
      </c>
      <c r="AD62" s="126" t="str">
        <f t="shared" ca="1" si="70"/>
        <v/>
      </c>
      <c r="AE62" s="126" t="str">
        <f t="shared" ca="1" si="70"/>
        <v/>
      </c>
      <c r="AF62" s="126" t="str">
        <f t="shared" ca="1" si="70"/>
        <v/>
      </c>
      <c r="AG62" s="126" t="str">
        <f t="shared" ca="1" si="70"/>
        <v/>
      </c>
      <c r="AH62" s="126" t="str">
        <f t="shared" ca="1" si="71"/>
        <v/>
      </c>
      <c r="AI62" s="126" t="str">
        <f t="shared" ca="1" si="71"/>
        <v/>
      </c>
      <c r="AJ62" s="126" t="str">
        <f t="shared" ca="1" si="71"/>
        <v/>
      </c>
      <c r="AK62" s="126" t="str">
        <f t="shared" ca="1" si="71"/>
        <v/>
      </c>
      <c r="AL62" s="126" t="str">
        <f t="shared" ca="1" si="71"/>
        <v/>
      </c>
      <c r="AM62" s="126" t="str">
        <f t="shared" ca="1" si="71"/>
        <v/>
      </c>
      <c r="AN62" s="126" t="str">
        <f t="shared" ca="1" si="71"/>
        <v/>
      </c>
      <c r="AO62" s="126" t="str">
        <f t="shared" ca="1" si="71"/>
        <v/>
      </c>
      <c r="AP62" s="126" t="str">
        <f t="shared" ca="1" si="71"/>
        <v/>
      </c>
      <c r="AQ62" s="126" t="str">
        <f t="shared" ca="1" si="71"/>
        <v/>
      </c>
      <c r="AR62" s="126" t="str">
        <f t="shared" ca="1" si="72"/>
        <v/>
      </c>
      <c r="AS62" s="126" t="str">
        <f t="shared" ca="1" si="72"/>
        <v/>
      </c>
      <c r="AT62" s="126" t="str">
        <f t="shared" ca="1" si="72"/>
        <v/>
      </c>
      <c r="AU62" s="126" t="str">
        <f t="shared" ca="1" si="72"/>
        <v/>
      </c>
      <c r="AV62" s="126" t="str">
        <f t="shared" ca="1" si="72"/>
        <v/>
      </c>
      <c r="AW62" s="126" t="str">
        <f t="shared" ca="1" si="72"/>
        <v/>
      </c>
      <c r="AX62" s="126" t="str">
        <f t="shared" ca="1" si="72"/>
        <v/>
      </c>
      <c r="AY62" s="126" t="str">
        <f t="shared" ca="1" si="72"/>
        <v/>
      </c>
      <c r="AZ62" s="126" t="str">
        <f t="shared" ca="1" si="72"/>
        <v/>
      </c>
      <c r="BA62" s="126" t="str">
        <f t="shared" ca="1" si="72"/>
        <v/>
      </c>
      <c r="BB62" s="126" t="str">
        <f t="shared" ca="1" si="73"/>
        <v/>
      </c>
      <c r="BC62" s="126" t="str">
        <f t="shared" ca="1" si="73"/>
        <v/>
      </c>
      <c r="BD62" s="126" t="str">
        <f t="shared" ca="1" si="73"/>
        <v/>
      </c>
      <c r="BE62" s="126" t="str">
        <f t="shared" ca="1" si="73"/>
        <v/>
      </c>
      <c r="BF62" s="126" t="str">
        <f t="shared" ca="1" si="73"/>
        <v/>
      </c>
      <c r="BG62" s="126" t="str">
        <f t="shared" ca="1" si="73"/>
        <v/>
      </c>
      <c r="BH62" s="126" t="str">
        <f t="shared" ca="1" si="73"/>
        <v/>
      </c>
      <c r="BI62" s="126" t="str">
        <f t="shared" ca="1" si="73"/>
        <v/>
      </c>
      <c r="BJ62" s="126" t="str">
        <f t="shared" ca="1" si="73"/>
        <v/>
      </c>
      <c r="BK62" s="126" t="str">
        <f t="shared" ca="1" si="73"/>
        <v/>
      </c>
      <c r="BL62" s="126" t="str">
        <f t="shared" ca="1" si="74"/>
        <v/>
      </c>
      <c r="BM62" s="126" t="str">
        <f t="shared" ca="1" si="74"/>
        <v/>
      </c>
      <c r="BN62" s="126" t="str">
        <f t="shared" ca="1" si="74"/>
        <v/>
      </c>
      <c r="BO62" s="126" t="str">
        <f t="shared" ca="1" si="74"/>
        <v/>
      </c>
      <c r="BP62" s="126" t="str">
        <f t="shared" ca="1" si="74"/>
        <v/>
      </c>
      <c r="BQ62" s="126" t="str">
        <f t="shared" ca="1" si="74"/>
        <v/>
      </c>
      <c r="BR62" s="126" t="str">
        <f t="shared" si="74"/>
        <v/>
      </c>
      <c r="BS62" s="126" t="str">
        <f t="shared" si="74"/>
        <v/>
      </c>
      <c r="BT62" s="126" t="str">
        <f t="shared" si="74"/>
        <v/>
      </c>
      <c r="BU62" s="126" t="str">
        <f t="shared" si="74"/>
        <v/>
      </c>
      <c r="BV62" s="194"/>
      <c r="BW62" s="194"/>
      <c r="BX62" s="194"/>
      <c r="BZ62" s="116" t="s">
        <v>265</v>
      </c>
      <c r="CA62" s="116" t="s">
        <v>91</v>
      </c>
      <c r="CB62" s="113">
        <f t="shared" si="32"/>
        <v>56</v>
      </c>
      <c r="CC62" s="116">
        <f t="shared" ca="1" si="33"/>
        <v>0</v>
      </c>
      <c r="CD62" s="117">
        <f t="shared" ca="1" si="60"/>
        <v>0</v>
      </c>
      <c r="CE62" s="117">
        <f t="shared" ca="1" si="60"/>
        <v>0</v>
      </c>
      <c r="CF62" s="117">
        <f t="shared" ca="1" si="60"/>
        <v>0</v>
      </c>
      <c r="CG62" s="117">
        <f t="shared" ca="1" si="60"/>
        <v>0</v>
      </c>
      <c r="CH62" s="117">
        <f t="shared" ca="1" si="30"/>
        <v>0</v>
      </c>
      <c r="CI62" s="117">
        <f t="shared" ca="1" si="31"/>
        <v>0</v>
      </c>
      <c r="CJ62" s="127" cm="1">
        <f t="array" aca="1" ref="CJ62" ca="1">IFERROR(AVERAGE(IF(CD62:CG62&gt;1,CD62:CG62)),0)</f>
        <v>0</v>
      </c>
      <c r="CK62" s="127">
        <f ca="1">CJ62+(COUNTIFS($CJ$5:$CJ62,CJ62)-1)*0.00001</f>
        <v>2.2000000000000001E-4</v>
      </c>
      <c r="CL62" s="127">
        <f t="shared" ca="1" si="35"/>
        <v>4.0000000000000003E-5</v>
      </c>
      <c r="CM62" s="140">
        <f t="shared" ca="1" si="36"/>
        <v>0</v>
      </c>
      <c r="CN62" s="120">
        <f t="shared" ca="1" si="37"/>
        <v>0</v>
      </c>
      <c r="CO62" s="113"/>
      <c r="CP62" s="113"/>
      <c r="CQ62" s="113"/>
      <c r="CR62" s="115"/>
    </row>
    <row r="63" spans="1:96" ht="12.75" customHeight="1" x14ac:dyDescent="0.25">
      <c r="A63" s="204">
        <v>1</v>
      </c>
      <c r="K63" s="101">
        <f t="shared" si="38"/>
        <v>57</v>
      </c>
      <c r="L63" s="125">
        <f t="shared" ca="1" si="58"/>
        <v>0</v>
      </c>
      <c r="M63" s="126">
        <f t="shared" ca="1" si="59"/>
        <v>3.0000000000000004E-5</v>
      </c>
      <c r="N63" s="126" t="str">
        <f t="shared" ca="1" si="69"/>
        <v/>
      </c>
      <c r="O63" s="126" t="str">
        <f t="shared" ca="1" si="69"/>
        <v/>
      </c>
      <c r="P63" s="126" t="str">
        <f t="shared" ca="1" si="69"/>
        <v/>
      </c>
      <c r="Q63" s="126" t="str">
        <f t="shared" ca="1" si="69"/>
        <v/>
      </c>
      <c r="R63" s="126" t="str">
        <f t="shared" ca="1" si="69"/>
        <v/>
      </c>
      <c r="S63" s="126" t="str">
        <f t="shared" ca="1" si="69"/>
        <v/>
      </c>
      <c r="T63" s="126" t="str">
        <f t="shared" ca="1" si="69"/>
        <v/>
      </c>
      <c r="U63" s="126" t="str">
        <f t="shared" ca="1" si="69"/>
        <v/>
      </c>
      <c r="V63" s="126" t="str">
        <f t="shared" ca="1" si="69"/>
        <v/>
      </c>
      <c r="W63" s="126" t="str">
        <f t="shared" ca="1" si="69"/>
        <v/>
      </c>
      <c r="X63" s="126" t="str">
        <f t="shared" ca="1" si="70"/>
        <v/>
      </c>
      <c r="Y63" s="126" t="str">
        <f t="shared" ca="1" si="70"/>
        <v/>
      </c>
      <c r="Z63" s="126" t="str">
        <f t="shared" ca="1" si="70"/>
        <v/>
      </c>
      <c r="AA63" s="126" t="str">
        <f t="shared" ca="1" si="70"/>
        <v/>
      </c>
      <c r="AB63" s="126" t="str">
        <f t="shared" ca="1" si="70"/>
        <v/>
      </c>
      <c r="AC63" s="126" t="str">
        <f t="shared" ca="1" si="70"/>
        <v/>
      </c>
      <c r="AD63" s="126" t="str">
        <f t="shared" ca="1" si="70"/>
        <v/>
      </c>
      <c r="AE63" s="126" t="str">
        <f t="shared" ca="1" si="70"/>
        <v/>
      </c>
      <c r="AF63" s="126" t="str">
        <f t="shared" ca="1" si="70"/>
        <v/>
      </c>
      <c r="AG63" s="126" t="str">
        <f t="shared" ca="1" si="70"/>
        <v/>
      </c>
      <c r="AH63" s="126" t="str">
        <f t="shared" ca="1" si="71"/>
        <v/>
      </c>
      <c r="AI63" s="126" t="str">
        <f t="shared" ca="1" si="71"/>
        <v/>
      </c>
      <c r="AJ63" s="126" t="str">
        <f t="shared" ca="1" si="71"/>
        <v/>
      </c>
      <c r="AK63" s="126" t="str">
        <f t="shared" ca="1" si="71"/>
        <v/>
      </c>
      <c r="AL63" s="126" t="str">
        <f t="shared" ca="1" si="71"/>
        <v/>
      </c>
      <c r="AM63" s="126" t="str">
        <f t="shared" ca="1" si="71"/>
        <v/>
      </c>
      <c r="AN63" s="126" t="str">
        <f t="shared" ca="1" si="71"/>
        <v/>
      </c>
      <c r="AO63" s="126" t="str">
        <f t="shared" ca="1" si="71"/>
        <v/>
      </c>
      <c r="AP63" s="126" t="str">
        <f t="shared" ca="1" si="71"/>
        <v/>
      </c>
      <c r="AQ63" s="126" t="str">
        <f t="shared" ca="1" si="71"/>
        <v/>
      </c>
      <c r="AR63" s="126" t="str">
        <f t="shared" ca="1" si="72"/>
        <v/>
      </c>
      <c r="AS63" s="126" t="str">
        <f t="shared" ca="1" si="72"/>
        <v/>
      </c>
      <c r="AT63" s="126" t="str">
        <f t="shared" ca="1" si="72"/>
        <v/>
      </c>
      <c r="AU63" s="126" t="str">
        <f t="shared" ca="1" si="72"/>
        <v/>
      </c>
      <c r="AV63" s="126" t="str">
        <f t="shared" ca="1" si="72"/>
        <v/>
      </c>
      <c r="AW63" s="126" t="str">
        <f t="shared" ca="1" si="72"/>
        <v/>
      </c>
      <c r="AX63" s="126" t="str">
        <f t="shared" ca="1" si="72"/>
        <v/>
      </c>
      <c r="AY63" s="126" t="str">
        <f t="shared" ca="1" si="72"/>
        <v/>
      </c>
      <c r="AZ63" s="126" t="str">
        <f t="shared" ca="1" si="72"/>
        <v/>
      </c>
      <c r="BA63" s="126" t="str">
        <f t="shared" ca="1" si="72"/>
        <v/>
      </c>
      <c r="BB63" s="126" t="str">
        <f t="shared" ca="1" si="73"/>
        <v/>
      </c>
      <c r="BC63" s="126" t="str">
        <f t="shared" ca="1" si="73"/>
        <v/>
      </c>
      <c r="BD63" s="126" t="str">
        <f t="shared" ca="1" si="73"/>
        <v/>
      </c>
      <c r="BE63" s="126" t="str">
        <f t="shared" ca="1" si="73"/>
        <v/>
      </c>
      <c r="BF63" s="126" t="str">
        <f t="shared" ca="1" si="73"/>
        <v/>
      </c>
      <c r="BG63" s="126" t="str">
        <f t="shared" ca="1" si="73"/>
        <v/>
      </c>
      <c r="BH63" s="126" t="str">
        <f t="shared" ca="1" si="73"/>
        <v/>
      </c>
      <c r="BI63" s="126" t="str">
        <f t="shared" ca="1" si="73"/>
        <v/>
      </c>
      <c r="BJ63" s="126" t="str">
        <f t="shared" ca="1" si="73"/>
        <v/>
      </c>
      <c r="BK63" s="126" t="str">
        <f t="shared" ca="1" si="73"/>
        <v/>
      </c>
      <c r="BL63" s="126" t="str">
        <f t="shared" ca="1" si="74"/>
        <v/>
      </c>
      <c r="BM63" s="126" t="str">
        <f t="shared" ca="1" si="74"/>
        <v/>
      </c>
      <c r="BN63" s="126" t="str">
        <f t="shared" ca="1" si="74"/>
        <v/>
      </c>
      <c r="BO63" s="126" t="str">
        <f t="shared" ca="1" si="74"/>
        <v/>
      </c>
      <c r="BP63" s="126" t="str">
        <f t="shared" ca="1" si="74"/>
        <v/>
      </c>
      <c r="BQ63" s="126" t="str">
        <f t="shared" ca="1" si="74"/>
        <v/>
      </c>
      <c r="BR63" s="126" t="str">
        <f t="shared" ca="1" si="74"/>
        <v/>
      </c>
      <c r="BS63" s="126" t="str">
        <f t="shared" si="74"/>
        <v/>
      </c>
      <c r="BT63" s="126" t="str">
        <f t="shared" si="74"/>
        <v/>
      </c>
      <c r="BU63" s="126" t="str">
        <f t="shared" si="74"/>
        <v/>
      </c>
      <c r="BV63" s="194"/>
      <c r="BW63" s="194"/>
      <c r="BX63" s="194"/>
      <c r="BZ63" s="116" t="s">
        <v>265</v>
      </c>
      <c r="CA63" s="116" t="s">
        <v>91</v>
      </c>
      <c r="CB63" s="113">
        <f t="shared" si="32"/>
        <v>57</v>
      </c>
      <c r="CC63" s="116">
        <f t="shared" ca="1" si="33"/>
        <v>0</v>
      </c>
      <c r="CD63" s="117">
        <f t="shared" ca="1" si="60"/>
        <v>0</v>
      </c>
      <c r="CE63" s="117">
        <f t="shared" ca="1" si="60"/>
        <v>0</v>
      </c>
      <c r="CF63" s="117">
        <f t="shared" ca="1" si="60"/>
        <v>0</v>
      </c>
      <c r="CG63" s="117">
        <f t="shared" ca="1" si="60"/>
        <v>0</v>
      </c>
      <c r="CH63" s="117">
        <f t="shared" ca="1" si="30"/>
        <v>0</v>
      </c>
      <c r="CI63" s="117">
        <f t="shared" ca="1" si="31"/>
        <v>0</v>
      </c>
      <c r="CJ63" s="127" cm="1">
        <f t="array" aca="1" ref="CJ63" ca="1">IFERROR(AVERAGE(IF(CD63:CG63&gt;1,CD63:CG63)),0)</f>
        <v>0</v>
      </c>
      <c r="CK63" s="127">
        <f ca="1">CJ63+(COUNTIFS($CJ$5:$CJ63,CJ63)-1)*0.00001</f>
        <v>2.3000000000000001E-4</v>
      </c>
      <c r="CL63" s="127">
        <f t="shared" ca="1" si="35"/>
        <v>3.0000000000000004E-5</v>
      </c>
      <c r="CM63" s="140">
        <f t="shared" ca="1" si="36"/>
        <v>0</v>
      </c>
      <c r="CN63" s="120">
        <f t="shared" ca="1" si="37"/>
        <v>0</v>
      </c>
      <c r="CO63" s="113"/>
      <c r="CP63" s="113"/>
      <c r="CQ63" s="113"/>
      <c r="CR63" s="115"/>
    </row>
    <row r="64" spans="1:96" ht="12.75" customHeight="1" x14ac:dyDescent="0.25">
      <c r="A64" s="204">
        <v>1</v>
      </c>
      <c r="K64" s="101">
        <f t="shared" si="38"/>
        <v>58</v>
      </c>
      <c r="L64" s="125">
        <f t="shared" ca="1" si="58"/>
        <v>0</v>
      </c>
      <c r="M64" s="126">
        <f t="shared" ca="1" si="59"/>
        <v>2.0000000000000002E-5</v>
      </c>
      <c r="N64" s="126" t="str">
        <f t="shared" ca="1" si="69"/>
        <v/>
      </c>
      <c r="O64" s="126" t="str">
        <f t="shared" ca="1" si="69"/>
        <v/>
      </c>
      <c r="P64" s="126" t="str">
        <f t="shared" ca="1" si="69"/>
        <v/>
      </c>
      <c r="Q64" s="126" t="str">
        <f t="shared" ca="1" si="69"/>
        <v/>
      </c>
      <c r="R64" s="126" t="str">
        <f t="shared" ca="1" si="69"/>
        <v/>
      </c>
      <c r="S64" s="126" t="str">
        <f t="shared" ca="1" si="69"/>
        <v/>
      </c>
      <c r="T64" s="126" t="str">
        <f t="shared" ca="1" si="69"/>
        <v/>
      </c>
      <c r="U64" s="126" t="str">
        <f t="shared" ca="1" si="69"/>
        <v/>
      </c>
      <c r="V64" s="126" t="str">
        <f t="shared" ca="1" si="69"/>
        <v/>
      </c>
      <c r="W64" s="126" t="str">
        <f t="shared" ca="1" si="69"/>
        <v/>
      </c>
      <c r="X64" s="126" t="str">
        <f t="shared" ca="1" si="70"/>
        <v/>
      </c>
      <c r="Y64" s="126" t="str">
        <f t="shared" ca="1" si="70"/>
        <v/>
      </c>
      <c r="Z64" s="126" t="str">
        <f t="shared" ca="1" si="70"/>
        <v/>
      </c>
      <c r="AA64" s="126" t="str">
        <f t="shared" ca="1" si="70"/>
        <v/>
      </c>
      <c r="AB64" s="126" t="str">
        <f t="shared" ca="1" si="70"/>
        <v/>
      </c>
      <c r="AC64" s="126" t="str">
        <f t="shared" ca="1" si="70"/>
        <v/>
      </c>
      <c r="AD64" s="126" t="str">
        <f t="shared" ca="1" si="70"/>
        <v/>
      </c>
      <c r="AE64" s="126" t="str">
        <f t="shared" ca="1" si="70"/>
        <v/>
      </c>
      <c r="AF64" s="126" t="str">
        <f t="shared" ca="1" si="70"/>
        <v/>
      </c>
      <c r="AG64" s="126" t="str">
        <f t="shared" ca="1" si="70"/>
        <v/>
      </c>
      <c r="AH64" s="126" t="str">
        <f t="shared" ca="1" si="71"/>
        <v/>
      </c>
      <c r="AI64" s="126" t="str">
        <f t="shared" ca="1" si="71"/>
        <v/>
      </c>
      <c r="AJ64" s="126" t="str">
        <f t="shared" ca="1" si="71"/>
        <v/>
      </c>
      <c r="AK64" s="126" t="str">
        <f t="shared" ca="1" si="71"/>
        <v/>
      </c>
      <c r="AL64" s="126" t="str">
        <f t="shared" ca="1" si="71"/>
        <v/>
      </c>
      <c r="AM64" s="126" t="str">
        <f t="shared" ca="1" si="71"/>
        <v/>
      </c>
      <c r="AN64" s="126" t="str">
        <f t="shared" ca="1" si="71"/>
        <v/>
      </c>
      <c r="AO64" s="126" t="str">
        <f t="shared" ca="1" si="71"/>
        <v/>
      </c>
      <c r="AP64" s="126" t="str">
        <f t="shared" ca="1" si="71"/>
        <v/>
      </c>
      <c r="AQ64" s="126" t="str">
        <f t="shared" ca="1" si="71"/>
        <v/>
      </c>
      <c r="AR64" s="126" t="str">
        <f t="shared" ca="1" si="72"/>
        <v/>
      </c>
      <c r="AS64" s="126" t="str">
        <f t="shared" ca="1" si="72"/>
        <v/>
      </c>
      <c r="AT64" s="126" t="str">
        <f t="shared" ca="1" si="72"/>
        <v/>
      </c>
      <c r="AU64" s="126" t="str">
        <f t="shared" ca="1" si="72"/>
        <v/>
      </c>
      <c r="AV64" s="126" t="str">
        <f t="shared" ca="1" si="72"/>
        <v/>
      </c>
      <c r="AW64" s="126" t="str">
        <f t="shared" ca="1" si="72"/>
        <v/>
      </c>
      <c r="AX64" s="126" t="str">
        <f t="shared" ca="1" si="72"/>
        <v/>
      </c>
      <c r="AY64" s="126" t="str">
        <f t="shared" ca="1" si="72"/>
        <v/>
      </c>
      <c r="AZ64" s="126" t="str">
        <f t="shared" ca="1" si="72"/>
        <v/>
      </c>
      <c r="BA64" s="126" t="str">
        <f t="shared" ca="1" si="72"/>
        <v/>
      </c>
      <c r="BB64" s="126" t="str">
        <f t="shared" ca="1" si="73"/>
        <v/>
      </c>
      <c r="BC64" s="126" t="str">
        <f t="shared" ca="1" si="73"/>
        <v/>
      </c>
      <c r="BD64" s="126" t="str">
        <f t="shared" ca="1" si="73"/>
        <v/>
      </c>
      <c r="BE64" s="126" t="str">
        <f t="shared" ca="1" si="73"/>
        <v/>
      </c>
      <c r="BF64" s="126" t="str">
        <f t="shared" ca="1" si="73"/>
        <v/>
      </c>
      <c r="BG64" s="126" t="str">
        <f t="shared" ca="1" si="73"/>
        <v/>
      </c>
      <c r="BH64" s="126" t="str">
        <f t="shared" ca="1" si="73"/>
        <v/>
      </c>
      <c r="BI64" s="126" t="str">
        <f t="shared" ca="1" si="73"/>
        <v/>
      </c>
      <c r="BJ64" s="126" t="str">
        <f t="shared" ca="1" si="73"/>
        <v/>
      </c>
      <c r="BK64" s="126" t="str">
        <f t="shared" ca="1" si="73"/>
        <v/>
      </c>
      <c r="BL64" s="126" t="str">
        <f t="shared" ca="1" si="74"/>
        <v/>
      </c>
      <c r="BM64" s="126" t="str">
        <f t="shared" ca="1" si="74"/>
        <v/>
      </c>
      <c r="BN64" s="126" t="str">
        <f t="shared" ca="1" si="74"/>
        <v/>
      </c>
      <c r="BO64" s="126" t="str">
        <f t="shared" ca="1" si="74"/>
        <v/>
      </c>
      <c r="BP64" s="126" t="str">
        <f t="shared" ca="1" si="74"/>
        <v/>
      </c>
      <c r="BQ64" s="126" t="str">
        <f t="shared" ca="1" si="74"/>
        <v/>
      </c>
      <c r="BR64" s="126" t="str">
        <f t="shared" ca="1" si="74"/>
        <v/>
      </c>
      <c r="BS64" s="126" t="str">
        <f t="shared" ca="1" si="74"/>
        <v/>
      </c>
      <c r="BT64" s="126" t="str">
        <f t="shared" si="74"/>
        <v/>
      </c>
      <c r="BU64" s="126" t="str">
        <f t="shared" si="74"/>
        <v/>
      </c>
      <c r="BV64" s="194"/>
      <c r="BW64" s="194"/>
      <c r="BX64" s="194"/>
      <c r="BZ64" s="116" t="s">
        <v>265</v>
      </c>
      <c r="CA64" s="116" t="s">
        <v>91</v>
      </c>
      <c r="CB64" s="113">
        <f t="shared" si="32"/>
        <v>58</v>
      </c>
      <c r="CC64" s="116">
        <f t="shared" ca="1" si="33"/>
        <v>0</v>
      </c>
      <c r="CD64" s="117">
        <f t="shared" ca="1" si="60"/>
        <v>0</v>
      </c>
      <c r="CE64" s="117">
        <f t="shared" ca="1" si="60"/>
        <v>0</v>
      </c>
      <c r="CF64" s="117">
        <f t="shared" ca="1" si="60"/>
        <v>0</v>
      </c>
      <c r="CG64" s="117">
        <f t="shared" ca="1" si="60"/>
        <v>0</v>
      </c>
      <c r="CH64" s="117">
        <f t="shared" ca="1" si="30"/>
        <v>0</v>
      </c>
      <c r="CI64" s="117">
        <f t="shared" ca="1" si="31"/>
        <v>0</v>
      </c>
      <c r="CJ64" s="127" cm="1">
        <f t="array" aca="1" ref="CJ64" ca="1">IFERROR(AVERAGE(IF(CD64:CG64&gt;1,CD64:CG64)),0)</f>
        <v>0</v>
      </c>
      <c r="CK64" s="127">
        <f ca="1">CJ64+(COUNTIFS($CJ$5:$CJ64,CJ64)-1)*0.00001</f>
        <v>2.4000000000000003E-4</v>
      </c>
      <c r="CL64" s="127">
        <f t="shared" ca="1" si="35"/>
        <v>2.0000000000000002E-5</v>
      </c>
      <c r="CM64" s="140">
        <f t="shared" ca="1" si="36"/>
        <v>0</v>
      </c>
      <c r="CN64" s="120">
        <f t="shared" ca="1" si="37"/>
        <v>0</v>
      </c>
      <c r="CO64" s="113"/>
      <c r="CP64" s="113"/>
      <c r="CQ64" s="113"/>
      <c r="CR64" s="115"/>
    </row>
    <row r="65" spans="1:96" ht="12.75" customHeight="1" x14ac:dyDescent="0.25">
      <c r="A65" s="204">
        <v>1</v>
      </c>
      <c r="K65" s="101">
        <f t="shared" si="38"/>
        <v>59</v>
      </c>
      <c r="L65" s="125">
        <f t="shared" ca="1" si="58"/>
        <v>0</v>
      </c>
      <c r="M65" s="126">
        <f t="shared" ca="1" si="59"/>
        <v>1.0000000000000001E-5</v>
      </c>
      <c r="N65" s="126" t="str">
        <f t="shared" ca="1" si="69"/>
        <v/>
      </c>
      <c r="O65" s="126" t="str">
        <f t="shared" ca="1" si="69"/>
        <v/>
      </c>
      <c r="P65" s="126" t="str">
        <f t="shared" ca="1" si="69"/>
        <v/>
      </c>
      <c r="Q65" s="126" t="str">
        <f t="shared" ca="1" si="69"/>
        <v/>
      </c>
      <c r="R65" s="126" t="str">
        <f t="shared" ca="1" si="69"/>
        <v/>
      </c>
      <c r="S65" s="126" t="str">
        <f t="shared" ca="1" si="69"/>
        <v/>
      </c>
      <c r="T65" s="126" t="str">
        <f t="shared" ca="1" si="69"/>
        <v/>
      </c>
      <c r="U65" s="126" t="str">
        <f t="shared" ca="1" si="69"/>
        <v/>
      </c>
      <c r="V65" s="126" t="str">
        <f t="shared" ca="1" si="69"/>
        <v/>
      </c>
      <c r="W65" s="126" t="str">
        <f t="shared" ca="1" si="69"/>
        <v/>
      </c>
      <c r="X65" s="126" t="str">
        <f t="shared" ca="1" si="70"/>
        <v/>
      </c>
      <c r="Y65" s="126" t="str">
        <f t="shared" ca="1" si="70"/>
        <v/>
      </c>
      <c r="Z65" s="126" t="str">
        <f t="shared" ca="1" si="70"/>
        <v/>
      </c>
      <c r="AA65" s="126" t="str">
        <f t="shared" ca="1" si="70"/>
        <v/>
      </c>
      <c r="AB65" s="126" t="str">
        <f t="shared" ca="1" si="70"/>
        <v/>
      </c>
      <c r="AC65" s="126" t="str">
        <f t="shared" ca="1" si="70"/>
        <v/>
      </c>
      <c r="AD65" s="126" t="str">
        <f t="shared" ca="1" si="70"/>
        <v/>
      </c>
      <c r="AE65" s="126" t="str">
        <f t="shared" ca="1" si="70"/>
        <v/>
      </c>
      <c r="AF65" s="126" t="str">
        <f t="shared" ca="1" si="70"/>
        <v/>
      </c>
      <c r="AG65" s="126" t="str">
        <f t="shared" ca="1" si="70"/>
        <v/>
      </c>
      <c r="AH65" s="126" t="str">
        <f t="shared" ca="1" si="71"/>
        <v/>
      </c>
      <c r="AI65" s="126" t="str">
        <f t="shared" ca="1" si="71"/>
        <v/>
      </c>
      <c r="AJ65" s="126" t="str">
        <f t="shared" ca="1" si="71"/>
        <v/>
      </c>
      <c r="AK65" s="126" t="str">
        <f t="shared" ca="1" si="71"/>
        <v/>
      </c>
      <c r="AL65" s="126" t="str">
        <f t="shared" ca="1" si="71"/>
        <v/>
      </c>
      <c r="AM65" s="126" t="str">
        <f t="shared" ca="1" si="71"/>
        <v/>
      </c>
      <c r="AN65" s="126" t="str">
        <f t="shared" ca="1" si="71"/>
        <v/>
      </c>
      <c r="AO65" s="126" t="str">
        <f t="shared" ca="1" si="71"/>
        <v/>
      </c>
      <c r="AP65" s="126" t="str">
        <f t="shared" ca="1" si="71"/>
        <v/>
      </c>
      <c r="AQ65" s="126" t="str">
        <f t="shared" ca="1" si="71"/>
        <v/>
      </c>
      <c r="AR65" s="126" t="str">
        <f t="shared" ca="1" si="72"/>
        <v/>
      </c>
      <c r="AS65" s="126" t="str">
        <f t="shared" ca="1" si="72"/>
        <v/>
      </c>
      <c r="AT65" s="126" t="str">
        <f t="shared" ca="1" si="72"/>
        <v/>
      </c>
      <c r="AU65" s="126" t="str">
        <f t="shared" ca="1" si="72"/>
        <v/>
      </c>
      <c r="AV65" s="126" t="str">
        <f t="shared" ca="1" si="72"/>
        <v/>
      </c>
      <c r="AW65" s="126" t="str">
        <f t="shared" ca="1" si="72"/>
        <v/>
      </c>
      <c r="AX65" s="126" t="str">
        <f t="shared" ca="1" si="72"/>
        <v/>
      </c>
      <c r="AY65" s="126" t="str">
        <f t="shared" ca="1" si="72"/>
        <v/>
      </c>
      <c r="AZ65" s="126" t="str">
        <f t="shared" ca="1" si="72"/>
        <v/>
      </c>
      <c r="BA65" s="126" t="str">
        <f t="shared" ca="1" si="72"/>
        <v/>
      </c>
      <c r="BB65" s="126" t="str">
        <f t="shared" ca="1" si="73"/>
        <v/>
      </c>
      <c r="BC65" s="126" t="str">
        <f t="shared" ca="1" si="73"/>
        <v/>
      </c>
      <c r="BD65" s="126" t="str">
        <f t="shared" ca="1" si="73"/>
        <v/>
      </c>
      <c r="BE65" s="126" t="str">
        <f t="shared" ca="1" si="73"/>
        <v/>
      </c>
      <c r="BF65" s="126" t="str">
        <f t="shared" ca="1" si="73"/>
        <v/>
      </c>
      <c r="BG65" s="126" t="str">
        <f t="shared" ca="1" si="73"/>
        <v/>
      </c>
      <c r="BH65" s="126" t="str">
        <f t="shared" ca="1" si="73"/>
        <v/>
      </c>
      <c r="BI65" s="126" t="str">
        <f t="shared" ca="1" si="73"/>
        <v/>
      </c>
      <c r="BJ65" s="126" t="str">
        <f t="shared" ca="1" si="73"/>
        <v/>
      </c>
      <c r="BK65" s="126" t="str">
        <f t="shared" ca="1" si="73"/>
        <v/>
      </c>
      <c r="BL65" s="126" t="str">
        <f t="shared" ca="1" si="74"/>
        <v/>
      </c>
      <c r="BM65" s="126" t="str">
        <f t="shared" ca="1" si="74"/>
        <v/>
      </c>
      <c r="BN65" s="126" t="str">
        <f t="shared" ca="1" si="74"/>
        <v/>
      </c>
      <c r="BO65" s="126" t="str">
        <f t="shared" ca="1" si="74"/>
        <v/>
      </c>
      <c r="BP65" s="126" t="str">
        <f t="shared" ca="1" si="74"/>
        <v/>
      </c>
      <c r="BQ65" s="126" t="str">
        <f t="shared" ca="1" si="74"/>
        <v/>
      </c>
      <c r="BR65" s="126" t="str">
        <f t="shared" ca="1" si="74"/>
        <v/>
      </c>
      <c r="BS65" s="126" t="str">
        <f t="shared" ca="1" si="74"/>
        <v/>
      </c>
      <c r="BT65" s="126" t="str">
        <f t="shared" ca="1" si="74"/>
        <v/>
      </c>
      <c r="BU65" s="126" t="str">
        <f t="shared" si="74"/>
        <v/>
      </c>
      <c r="BV65" s="194"/>
      <c r="BW65" s="194"/>
      <c r="BX65" s="194"/>
      <c r="BZ65" s="116" t="s">
        <v>265</v>
      </c>
      <c r="CA65" s="116" t="s">
        <v>91</v>
      </c>
      <c r="CB65" s="113">
        <f t="shared" si="32"/>
        <v>59</v>
      </c>
      <c r="CC65" s="116">
        <f t="shared" ca="1" si="33"/>
        <v>0</v>
      </c>
      <c r="CD65" s="117">
        <f t="shared" ca="1" si="60"/>
        <v>0</v>
      </c>
      <c r="CE65" s="117">
        <f t="shared" ca="1" si="60"/>
        <v>0</v>
      </c>
      <c r="CF65" s="117">
        <f t="shared" ca="1" si="60"/>
        <v>0</v>
      </c>
      <c r="CG65" s="117">
        <f t="shared" ca="1" si="60"/>
        <v>0</v>
      </c>
      <c r="CH65" s="117">
        <f t="shared" ca="1" si="30"/>
        <v>0</v>
      </c>
      <c r="CI65" s="117">
        <f t="shared" ca="1" si="31"/>
        <v>0</v>
      </c>
      <c r="CJ65" s="127" cm="1">
        <f t="array" aca="1" ref="CJ65" ca="1">IFERROR(AVERAGE(IF(CD65:CG65&gt;1,CD65:CG65)),0)</f>
        <v>0</v>
      </c>
      <c r="CK65" s="127">
        <f ca="1">CJ65+(COUNTIFS($CJ$5:$CJ65,CJ65)-1)*0.00001</f>
        <v>2.5000000000000001E-4</v>
      </c>
      <c r="CL65" s="127">
        <f t="shared" ca="1" si="35"/>
        <v>1.0000000000000001E-5</v>
      </c>
      <c r="CM65" s="140">
        <f t="shared" ca="1" si="36"/>
        <v>0</v>
      </c>
      <c r="CN65" s="120">
        <f t="shared" ca="1" si="37"/>
        <v>0</v>
      </c>
      <c r="CO65" s="113"/>
      <c r="CP65" s="113"/>
      <c r="CQ65" s="113"/>
      <c r="CR65" s="115"/>
    </row>
    <row r="66" spans="1:96" ht="12.75" customHeight="1" x14ac:dyDescent="0.25">
      <c r="A66" s="204">
        <v>1</v>
      </c>
      <c r="K66" s="101">
        <f t="shared" si="38"/>
        <v>60</v>
      </c>
      <c r="L66" s="125">
        <f t="shared" ca="1" si="58"/>
        <v>0</v>
      </c>
      <c r="M66" s="126">
        <f t="shared" ca="1" si="59"/>
        <v>0</v>
      </c>
      <c r="N66" s="126" t="str">
        <f t="shared" ca="1" si="69"/>
        <v/>
      </c>
      <c r="O66" s="126" t="str">
        <f t="shared" ca="1" si="69"/>
        <v/>
      </c>
      <c r="P66" s="126" t="str">
        <f t="shared" ca="1" si="69"/>
        <v/>
      </c>
      <c r="Q66" s="126" t="str">
        <f t="shared" ca="1" si="69"/>
        <v/>
      </c>
      <c r="R66" s="126" t="str">
        <f t="shared" ca="1" si="69"/>
        <v/>
      </c>
      <c r="S66" s="126" t="str">
        <f t="shared" ca="1" si="69"/>
        <v/>
      </c>
      <c r="T66" s="126" t="str">
        <f t="shared" ca="1" si="69"/>
        <v/>
      </c>
      <c r="U66" s="126" t="str">
        <f t="shared" ca="1" si="69"/>
        <v/>
      </c>
      <c r="V66" s="126" t="str">
        <f t="shared" ca="1" si="69"/>
        <v/>
      </c>
      <c r="W66" s="126" t="str">
        <f t="shared" ca="1" si="69"/>
        <v/>
      </c>
      <c r="X66" s="126" t="str">
        <f t="shared" ca="1" si="70"/>
        <v/>
      </c>
      <c r="Y66" s="126" t="str">
        <f t="shared" ca="1" si="70"/>
        <v/>
      </c>
      <c r="Z66" s="126" t="str">
        <f t="shared" ca="1" si="70"/>
        <v/>
      </c>
      <c r="AA66" s="126" t="str">
        <f t="shared" ca="1" si="70"/>
        <v/>
      </c>
      <c r="AB66" s="126" t="str">
        <f t="shared" ca="1" si="70"/>
        <v/>
      </c>
      <c r="AC66" s="126" t="str">
        <f t="shared" ca="1" si="70"/>
        <v/>
      </c>
      <c r="AD66" s="126" t="str">
        <f t="shared" ca="1" si="70"/>
        <v/>
      </c>
      <c r="AE66" s="126" t="str">
        <f t="shared" ca="1" si="70"/>
        <v/>
      </c>
      <c r="AF66" s="126" t="str">
        <f t="shared" ca="1" si="70"/>
        <v/>
      </c>
      <c r="AG66" s="126" t="str">
        <f t="shared" ca="1" si="70"/>
        <v/>
      </c>
      <c r="AH66" s="126" t="str">
        <f t="shared" ca="1" si="71"/>
        <v/>
      </c>
      <c r="AI66" s="126" t="str">
        <f t="shared" ca="1" si="71"/>
        <v/>
      </c>
      <c r="AJ66" s="126" t="str">
        <f t="shared" ca="1" si="71"/>
        <v/>
      </c>
      <c r="AK66" s="126" t="str">
        <f t="shared" ca="1" si="71"/>
        <v/>
      </c>
      <c r="AL66" s="126" t="str">
        <f t="shared" ca="1" si="71"/>
        <v/>
      </c>
      <c r="AM66" s="126" t="str">
        <f t="shared" ca="1" si="71"/>
        <v/>
      </c>
      <c r="AN66" s="126" t="str">
        <f t="shared" ca="1" si="71"/>
        <v/>
      </c>
      <c r="AO66" s="126" t="str">
        <f t="shared" ca="1" si="71"/>
        <v/>
      </c>
      <c r="AP66" s="126" t="str">
        <f t="shared" ca="1" si="71"/>
        <v/>
      </c>
      <c r="AQ66" s="126" t="str">
        <f t="shared" ca="1" si="71"/>
        <v/>
      </c>
      <c r="AR66" s="126" t="str">
        <f t="shared" ca="1" si="72"/>
        <v/>
      </c>
      <c r="AS66" s="126" t="str">
        <f t="shared" ca="1" si="72"/>
        <v/>
      </c>
      <c r="AT66" s="126" t="str">
        <f t="shared" ca="1" si="72"/>
        <v/>
      </c>
      <c r="AU66" s="126" t="str">
        <f t="shared" ca="1" si="72"/>
        <v/>
      </c>
      <c r="AV66" s="126" t="str">
        <f t="shared" ca="1" si="72"/>
        <v/>
      </c>
      <c r="AW66" s="126" t="str">
        <f t="shared" ca="1" si="72"/>
        <v/>
      </c>
      <c r="AX66" s="126" t="str">
        <f t="shared" ca="1" si="72"/>
        <v/>
      </c>
      <c r="AY66" s="126" t="str">
        <f t="shared" ca="1" si="72"/>
        <v/>
      </c>
      <c r="AZ66" s="126" t="str">
        <f t="shared" ca="1" si="72"/>
        <v/>
      </c>
      <c r="BA66" s="126" t="str">
        <f t="shared" ca="1" si="72"/>
        <v/>
      </c>
      <c r="BB66" s="126" t="str">
        <f t="shared" ca="1" si="73"/>
        <v/>
      </c>
      <c r="BC66" s="126" t="str">
        <f t="shared" ca="1" si="73"/>
        <v/>
      </c>
      <c r="BD66" s="126" t="str">
        <f t="shared" ca="1" si="73"/>
        <v/>
      </c>
      <c r="BE66" s="126" t="str">
        <f t="shared" ca="1" si="73"/>
        <v/>
      </c>
      <c r="BF66" s="126" t="str">
        <f t="shared" ca="1" si="73"/>
        <v/>
      </c>
      <c r="BG66" s="126" t="str">
        <f t="shared" ca="1" si="73"/>
        <v/>
      </c>
      <c r="BH66" s="126" t="str">
        <f t="shared" ca="1" si="73"/>
        <v/>
      </c>
      <c r="BI66" s="126" t="str">
        <f t="shared" ca="1" si="73"/>
        <v/>
      </c>
      <c r="BJ66" s="126" t="str">
        <f t="shared" ca="1" si="73"/>
        <v/>
      </c>
      <c r="BK66" s="126" t="str">
        <f t="shared" ca="1" si="73"/>
        <v/>
      </c>
      <c r="BL66" s="126" t="str">
        <f t="shared" ca="1" si="74"/>
        <v/>
      </c>
      <c r="BM66" s="126" t="str">
        <f t="shared" ca="1" si="74"/>
        <v/>
      </c>
      <c r="BN66" s="126" t="str">
        <f t="shared" ca="1" si="74"/>
        <v/>
      </c>
      <c r="BO66" s="126" t="str">
        <f t="shared" ca="1" si="74"/>
        <v/>
      </c>
      <c r="BP66" s="126" t="str">
        <f t="shared" ca="1" si="74"/>
        <v/>
      </c>
      <c r="BQ66" s="126" t="str">
        <f t="shared" ca="1" si="74"/>
        <v/>
      </c>
      <c r="BR66" s="126" t="str">
        <f t="shared" ca="1" si="74"/>
        <v/>
      </c>
      <c r="BS66" s="126" t="str">
        <f t="shared" ca="1" si="74"/>
        <v/>
      </c>
      <c r="BT66" s="126" t="str">
        <f t="shared" ca="1" si="74"/>
        <v/>
      </c>
      <c r="BU66" s="126" t="str">
        <f t="shared" ca="1" si="74"/>
        <v/>
      </c>
      <c r="BV66" s="194"/>
      <c r="BW66" s="194"/>
      <c r="BX66" s="194"/>
      <c r="BZ66" s="116" t="s">
        <v>265</v>
      </c>
      <c r="CA66" s="116" t="s">
        <v>91</v>
      </c>
      <c r="CB66" s="113">
        <f t="shared" si="32"/>
        <v>60</v>
      </c>
      <c r="CC66" s="116">
        <f t="shared" ca="1" si="33"/>
        <v>0</v>
      </c>
      <c r="CD66" s="117">
        <f t="shared" ca="1" si="60"/>
        <v>0</v>
      </c>
      <c r="CE66" s="117">
        <f t="shared" ca="1" si="60"/>
        <v>0</v>
      </c>
      <c r="CF66" s="117">
        <f t="shared" ca="1" si="60"/>
        <v>0</v>
      </c>
      <c r="CG66" s="117">
        <f t="shared" ca="1" si="60"/>
        <v>0</v>
      </c>
      <c r="CH66" s="117">
        <f t="shared" ca="1" si="30"/>
        <v>0</v>
      </c>
      <c r="CI66" s="117">
        <f t="shared" ca="1" si="31"/>
        <v>0</v>
      </c>
      <c r="CJ66" s="127" cm="1">
        <f t="array" aca="1" ref="CJ66" ca="1">IFERROR(AVERAGE(IF(CD66:CG66&gt;1,CD66:CG66)),0)</f>
        <v>0</v>
      </c>
      <c r="CK66" s="127">
        <f ca="1">CJ66+(COUNTIFS($CJ$5:$CJ66,CJ66)-1)*0.00001</f>
        <v>2.6000000000000003E-4</v>
      </c>
      <c r="CL66" s="127">
        <f t="shared" ca="1" si="35"/>
        <v>0</v>
      </c>
      <c r="CM66" s="140">
        <f t="shared" ca="1" si="36"/>
        <v>0</v>
      </c>
      <c r="CN66" s="120">
        <f t="shared" ca="1" si="37"/>
        <v>0</v>
      </c>
      <c r="CO66" s="113"/>
      <c r="CP66" s="113"/>
      <c r="CQ66" s="113"/>
      <c r="CR66" s="115"/>
    </row>
    <row r="67" spans="1:96" ht="12.75" customHeight="1" x14ac:dyDescent="0.25">
      <c r="A67" s="204">
        <v>1</v>
      </c>
      <c r="BZ67" s="116" t="s">
        <v>265</v>
      </c>
      <c r="CA67" s="116" t="s">
        <v>91</v>
      </c>
      <c r="CB67" s="114" t="s">
        <v>67</v>
      </c>
      <c r="CC67" s="117"/>
      <c r="CD67" s="117">
        <f ca="1">COUNTIFS(CD7:CD66,"&gt;1")</f>
        <v>33</v>
      </c>
      <c r="CE67" s="117">
        <f ca="1">COUNTIFS(CE7:CE66,"&gt;1")</f>
        <v>33</v>
      </c>
      <c r="CF67" s="117">
        <f ca="1">COUNTIFS(CF7:CF66,"&gt;1")</f>
        <v>33</v>
      </c>
      <c r="CG67" s="117">
        <f ca="1">COUNTIFS(CG7:CG66,"&gt;1")</f>
        <v>0</v>
      </c>
      <c r="CH67" s="121">
        <f ca="1">IF(CH7=0,-1,IF(COUNTIFS(CD7:CG66,"&gt;1")&lt;&gt;CH7*CD67,-2,1))</f>
        <v>1</v>
      </c>
      <c r="CI67" s="117"/>
      <c r="CJ67" s="117"/>
      <c r="CK67" s="117"/>
      <c r="CL67" s="117"/>
      <c r="CM67" s="117"/>
      <c r="CN67" s="117"/>
      <c r="CO67" s="117"/>
      <c r="CP67" s="113"/>
      <c r="CQ67" s="113"/>
      <c r="CR67" s="115"/>
    </row>
    <row r="68" spans="1:96" ht="12.75" customHeight="1" x14ac:dyDescent="0.25">
      <c r="A68" s="204">
        <v>1</v>
      </c>
      <c r="BZ68" s="116" t="s">
        <v>265</v>
      </c>
      <c r="CA68" s="116" t="s">
        <v>91</v>
      </c>
      <c r="CB68" s="112" t="s">
        <v>35</v>
      </c>
      <c r="CC68" s="112"/>
      <c r="CD68" s="122">
        <f ca="1">IFERROR(SUMIFS(CD7:CD66,CD7:CD66,"&gt;1"),0)</f>
        <v>157558.64048098156</v>
      </c>
      <c r="CE68" s="122">
        <f ca="1">IFERROR(SUMIFS(CE7:CE66,CE7:CE66,"&gt;1"),0)</f>
        <v>168431.43216661387</v>
      </c>
      <c r="CF68" s="122">
        <f ca="1">IFERROR(SUMIFS(CF7:CF66,CF7:CF66,"&gt;1"),0)</f>
        <v>171737.88525173743</v>
      </c>
      <c r="CG68" s="122">
        <f ca="1">IFERROR(SUMIFS(CG7:CG66,CG7:CG66,"&gt;1"),0)</f>
        <v>0</v>
      </c>
      <c r="CH68" s="122"/>
      <c r="CI68" s="117"/>
      <c r="CJ68" s="117"/>
      <c r="CK68" s="117"/>
      <c r="CL68" s="117"/>
      <c r="CM68" s="117"/>
      <c r="CN68" s="117"/>
      <c r="CO68" s="113"/>
      <c r="CP68" s="113"/>
      <c r="CQ68" s="113"/>
      <c r="CR68" s="115"/>
    </row>
    <row r="69" spans="1:96" ht="12.75" customHeight="1" x14ac:dyDescent="0.25">
      <c r="CB69" s="115"/>
      <c r="CC69" s="115"/>
      <c r="CD69" s="115"/>
      <c r="CE69" s="115"/>
      <c r="CF69" s="115"/>
      <c r="CG69" s="115"/>
      <c r="CH69" s="115"/>
      <c r="CI69" s="115"/>
      <c r="CJ69" s="115"/>
      <c r="CK69" s="115"/>
      <c r="CL69" s="115"/>
      <c r="CM69" s="115"/>
      <c r="CN69" s="115"/>
      <c r="CO69" s="115"/>
      <c r="CP69" s="115"/>
      <c r="CQ69" s="115"/>
      <c r="CR69" s="115"/>
    </row>
    <row r="70" spans="1:96" ht="12.75" customHeight="1" x14ac:dyDescent="0.25">
      <c r="CB70" s="115"/>
      <c r="CC70" s="115"/>
      <c r="CD70" s="115"/>
      <c r="CE70" s="115"/>
      <c r="CF70" s="115"/>
      <c r="CG70" s="115"/>
      <c r="CH70" s="115"/>
      <c r="CI70" s="115"/>
      <c r="CJ70" s="115"/>
      <c r="CK70" s="115"/>
      <c r="CL70" s="115"/>
      <c r="CM70" s="115"/>
      <c r="CN70" s="115"/>
      <c r="CO70" s="115"/>
      <c r="CP70" s="115"/>
      <c r="CQ70" s="115"/>
      <c r="CR70" s="115"/>
    </row>
    <row r="71" spans="1:96" ht="12.75" customHeight="1" x14ac:dyDescent="0.25">
      <c r="CB71" s="115"/>
      <c r="CC71" s="115"/>
      <c r="CD71" s="115"/>
      <c r="CE71" s="115"/>
      <c r="CF71" s="115"/>
      <c r="CG71" s="115"/>
      <c r="CH71" s="115"/>
      <c r="CI71" s="115"/>
      <c r="CJ71" s="115"/>
      <c r="CK71" s="115"/>
      <c r="CL71" s="115"/>
      <c r="CM71" s="115"/>
      <c r="CN71" s="115"/>
      <c r="CO71" s="115"/>
      <c r="CP71" s="115"/>
      <c r="CQ71" s="115"/>
      <c r="CR71" s="115"/>
    </row>
    <row r="72" spans="1:96" ht="12.75" customHeight="1" x14ac:dyDescent="0.25">
      <c r="A72" s="205" t="s">
        <v>244</v>
      </c>
      <c r="B72" s="206" t="s">
        <v>245</v>
      </c>
      <c r="C72" s="158"/>
      <c r="D72" s="158"/>
      <c r="E72" s="158"/>
      <c r="F72" s="158"/>
      <c r="G72" s="158"/>
      <c r="H72" s="158"/>
      <c r="I72" s="158"/>
      <c r="J72" s="158"/>
      <c r="K72" s="158"/>
      <c r="L72" s="208"/>
      <c r="M72" s="209"/>
      <c r="N72" s="207">
        <v>1</v>
      </c>
      <c r="O72" s="207">
        <f>N72+1</f>
        <v>2</v>
      </c>
      <c r="P72" s="207">
        <f t="shared" ref="P72" si="75">O72+1</f>
        <v>3</v>
      </c>
      <c r="Q72" s="207">
        <f t="shared" ref="Q72" si="76">P72+1</f>
        <v>4</v>
      </c>
      <c r="R72" s="207">
        <f t="shared" ref="R72" si="77">Q72+1</f>
        <v>5</v>
      </c>
      <c r="S72" s="207">
        <f t="shared" ref="S72" si="78">R72+1</f>
        <v>6</v>
      </c>
      <c r="T72" s="207">
        <f t="shared" ref="T72" si="79">S72+1</f>
        <v>7</v>
      </c>
      <c r="U72" s="207">
        <f t="shared" ref="U72" si="80">T72+1</f>
        <v>8</v>
      </c>
      <c r="V72" s="207">
        <f t="shared" ref="V72" si="81">U72+1</f>
        <v>9</v>
      </c>
      <c r="W72" s="207">
        <f t="shared" ref="W72" si="82">V72+1</f>
        <v>10</v>
      </c>
      <c r="X72" s="207">
        <f t="shared" ref="X72" si="83">W72+1</f>
        <v>11</v>
      </c>
      <c r="Y72" s="207">
        <f t="shared" ref="Y72" si="84">X72+1</f>
        <v>12</v>
      </c>
      <c r="Z72" s="207">
        <f t="shared" ref="Z72" si="85">Y72+1</f>
        <v>13</v>
      </c>
      <c r="AA72" s="207">
        <f t="shared" ref="AA72" si="86">Z72+1</f>
        <v>14</v>
      </c>
      <c r="AB72" s="207">
        <f t="shared" ref="AB72" si="87">AA72+1</f>
        <v>15</v>
      </c>
      <c r="AC72" s="207">
        <f t="shared" ref="AC72" si="88">AB72+1</f>
        <v>16</v>
      </c>
      <c r="AD72" s="207">
        <f t="shared" ref="AD72" si="89">AC72+1</f>
        <v>17</v>
      </c>
      <c r="AE72" s="207">
        <f t="shared" ref="AE72" si="90">AD72+1</f>
        <v>18</v>
      </c>
      <c r="AF72" s="207">
        <f t="shared" ref="AF72" si="91">AE72+1</f>
        <v>19</v>
      </c>
      <c r="AG72" s="207">
        <f t="shared" ref="AG72" si="92">AF72+1</f>
        <v>20</v>
      </c>
      <c r="AH72" s="207">
        <f t="shared" ref="AH72" si="93">AG72+1</f>
        <v>21</v>
      </c>
      <c r="AI72" s="207">
        <f t="shared" ref="AI72" si="94">AH72+1</f>
        <v>22</v>
      </c>
      <c r="AJ72" s="207">
        <f t="shared" ref="AJ72" si="95">AI72+1</f>
        <v>23</v>
      </c>
      <c r="AK72" s="207">
        <f t="shared" ref="AK72" si="96">AJ72+1</f>
        <v>24</v>
      </c>
      <c r="AL72" s="207">
        <f t="shared" ref="AL72" si="97">AK72+1</f>
        <v>25</v>
      </c>
      <c r="AM72" s="207">
        <f t="shared" ref="AM72" si="98">AL72+1</f>
        <v>26</v>
      </c>
      <c r="AN72" s="207">
        <f t="shared" ref="AN72" si="99">AM72+1</f>
        <v>27</v>
      </c>
      <c r="AO72" s="207">
        <f t="shared" ref="AO72" si="100">AN72+1</f>
        <v>28</v>
      </c>
      <c r="AP72" s="207">
        <f t="shared" ref="AP72" si="101">AO72+1</f>
        <v>29</v>
      </c>
      <c r="AQ72" s="207">
        <f t="shared" ref="AQ72" si="102">AP72+1</f>
        <v>30</v>
      </c>
      <c r="AR72" s="207">
        <f t="shared" ref="AR72" si="103">AQ72+1</f>
        <v>31</v>
      </c>
      <c r="AS72" s="207">
        <f t="shared" ref="AS72" si="104">AR72+1</f>
        <v>32</v>
      </c>
      <c r="AT72" s="207">
        <f t="shared" ref="AT72" si="105">AS72+1</f>
        <v>33</v>
      </c>
      <c r="AU72" s="207">
        <f t="shared" ref="AU72" si="106">AT72+1</f>
        <v>34</v>
      </c>
      <c r="AV72" s="207">
        <f t="shared" ref="AV72" si="107">AU72+1</f>
        <v>35</v>
      </c>
      <c r="AW72" s="207">
        <f t="shared" ref="AW72" si="108">AV72+1</f>
        <v>36</v>
      </c>
      <c r="AX72" s="207">
        <f t="shared" ref="AX72" si="109">AW72+1</f>
        <v>37</v>
      </c>
      <c r="AY72" s="207">
        <f t="shared" ref="AY72" si="110">AX72+1</f>
        <v>38</v>
      </c>
      <c r="AZ72" s="207">
        <f t="shared" ref="AZ72" si="111">AY72+1</f>
        <v>39</v>
      </c>
      <c r="BA72" s="207">
        <f t="shared" ref="BA72" si="112">AZ72+1</f>
        <v>40</v>
      </c>
      <c r="BB72" s="207">
        <f t="shared" ref="BB72" si="113">BA72+1</f>
        <v>41</v>
      </c>
      <c r="BC72" s="207">
        <f t="shared" ref="BC72" si="114">BB72+1</f>
        <v>42</v>
      </c>
      <c r="BD72" s="207">
        <f t="shared" ref="BD72" si="115">BC72+1</f>
        <v>43</v>
      </c>
      <c r="BE72" s="207">
        <f t="shared" ref="BE72" si="116">BD72+1</f>
        <v>44</v>
      </c>
      <c r="BF72" s="207">
        <f t="shared" ref="BF72" si="117">BE72+1</f>
        <v>45</v>
      </c>
      <c r="BG72" s="207">
        <f t="shared" ref="BG72" si="118">BF72+1</f>
        <v>46</v>
      </c>
      <c r="BH72" s="207">
        <f t="shared" ref="BH72" si="119">BG72+1</f>
        <v>47</v>
      </c>
      <c r="BI72" s="207">
        <f t="shared" ref="BI72" si="120">BH72+1</f>
        <v>48</v>
      </c>
      <c r="BJ72" s="207">
        <f t="shared" ref="BJ72" si="121">BI72+1</f>
        <v>49</v>
      </c>
      <c r="BK72" s="207">
        <f t="shared" ref="BK72" si="122">BJ72+1</f>
        <v>50</v>
      </c>
      <c r="BL72" s="207">
        <f t="shared" ref="BL72" si="123">BK72+1</f>
        <v>51</v>
      </c>
      <c r="BM72" s="207">
        <f t="shared" ref="BM72" si="124">BL72+1</f>
        <v>52</v>
      </c>
      <c r="BN72" s="207">
        <f t="shared" ref="BN72" si="125">BM72+1</f>
        <v>53</v>
      </c>
      <c r="BO72" s="207">
        <f t="shared" ref="BO72" si="126">BN72+1</f>
        <v>54</v>
      </c>
      <c r="BP72" s="207">
        <f t="shared" ref="BP72" si="127">BO72+1</f>
        <v>55</v>
      </c>
      <c r="BQ72" s="207">
        <f t="shared" ref="BQ72" si="128">BP72+1</f>
        <v>56</v>
      </c>
      <c r="BR72" s="207">
        <f t="shared" ref="BR72" si="129">BQ72+1</f>
        <v>57</v>
      </c>
      <c r="BS72" s="207">
        <f t="shared" ref="BS72" si="130">BR72+1</f>
        <v>58</v>
      </c>
      <c r="BT72" s="207">
        <f t="shared" ref="BT72" si="131">BS72+1</f>
        <v>59</v>
      </c>
      <c r="BU72" s="207">
        <f t="shared" ref="BU72" si="132">BT72+1</f>
        <v>60</v>
      </c>
      <c r="CB72" s="115"/>
      <c r="CC72" s="115"/>
      <c r="CD72" s="115"/>
      <c r="CE72" s="115"/>
      <c r="CF72" s="115"/>
      <c r="CG72" s="115"/>
      <c r="CH72" s="115"/>
      <c r="CI72" s="115"/>
      <c r="CJ72" s="115"/>
      <c r="CK72" s="115"/>
      <c r="CL72" s="115"/>
      <c r="CM72" s="115"/>
      <c r="CN72" s="115"/>
      <c r="CO72" s="115"/>
      <c r="CP72" s="115"/>
      <c r="CQ72" s="115"/>
      <c r="CR72" s="115"/>
    </row>
    <row r="73" spans="1:96" ht="103.5" customHeight="1" x14ac:dyDescent="0.25">
      <c r="A73" s="210">
        <v>2</v>
      </c>
      <c r="K73" s="4"/>
      <c r="L73" s="66" t="s">
        <v>1</v>
      </c>
      <c r="M73" s="67" t="s">
        <v>40</v>
      </c>
      <c r="N73" s="124" t="str" cm="1">
        <f t="array" aca="1" ref="N73" ca="1">INDEX($CN$74:$CN$133,N$5,1)</f>
        <v>765</v>
      </c>
      <c r="O73" s="124" t="str" cm="1">
        <f t="array" aca="1" ref="O73" ca="1">INDEX($CN$74:$CN$133,O$5,1)</f>
        <v>610 BAGUETTE</v>
      </c>
      <c r="P73" s="124" t="str" cm="1">
        <f t="array" aca="1" ref="P73" ca="1">INDEX($CN$74:$CN$133,P$5,1)</f>
        <v>ACA 319</v>
      </c>
      <c r="Q73" s="124" t="str" cm="1">
        <f t="array" aca="1" ref="Q73" ca="1">INDEX($CN$74:$CN$133,Q$5,1)</f>
        <v>ACA 363</v>
      </c>
      <c r="R73" s="124" t="str" cm="1">
        <f t="array" aca="1" ref="R73" ca="1">INDEX($CN$74:$CN$133,R$5,1)</f>
        <v>ACA 364</v>
      </c>
      <c r="S73" s="124" t="str" cm="1">
        <f t="array" aca="1" ref="S73" ca="1">INDEX($CN$74:$CN$133,S$5,1)</f>
        <v>ACA 502</v>
      </c>
      <c r="T73" s="124" t="str" cm="1">
        <f t="array" aca="1" ref="T73" ca="1">INDEX($CN$74:$CN$133,T$5,1)</f>
        <v>ACA 604</v>
      </c>
      <c r="U73" s="124" t="str" cm="1">
        <f t="array" aca="1" ref="U73" ca="1">INDEX($CN$74:$CN$133,U$5,1)</f>
        <v>ACA 605</v>
      </c>
      <c r="V73" s="124" t="str" cm="1">
        <f t="array" aca="1" ref="V73" ca="1">INDEX($CN$74:$CN$133,V$5,1)</f>
        <v>ACA 607</v>
      </c>
      <c r="W73" s="124" t="str" cm="1">
        <f t="array" aca="1" ref="W73" ca="1">INDEX($CN$74:$CN$133,W$5,1)</f>
        <v>ACA 308</v>
      </c>
      <c r="X73" s="124" t="str" cm="1">
        <f t="array" aca="1" ref="X73" ca="1">INDEX($CN$74:$CN$133,X$5,1)</f>
        <v>ARAUCARIA</v>
      </c>
      <c r="Y73" s="124" t="str" cm="1">
        <f t="array" aca="1" ref="Y73" ca="1">INDEX($CN$74:$CN$133,Y$5,1)</f>
        <v>ARAZÁ</v>
      </c>
      <c r="Z73" s="124" t="str" cm="1">
        <f t="array" aca="1" ref="Z73" ca="1">INDEX($CN$74:$CN$133,Z$5,1)</f>
        <v>BAGUETTE 525</v>
      </c>
      <c r="AA73" s="124" t="str" cm="1">
        <f t="array" aca="1" ref="AA73" ca="1">INDEX($CN$74:$CN$133,AA$5,1)</f>
        <v>BASILIO</v>
      </c>
      <c r="AB73" s="124" t="str" cm="1">
        <f t="array" aca="1" ref="AB73" ca="1">INDEX($CN$74:$CN$133,AB$5,1)</f>
        <v>BUCK AIMARÁ</v>
      </c>
      <c r="AC73" s="124" t="str" cm="1">
        <f t="array" aca="1" ref="AC73" ca="1">INDEX($CN$74:$CN$133,AC$5,1)</f>
        <v>BUCK COLIHUE</v>
      </c>
      <c r="AD73" s="124" t="str" cm="1">
        <f t="array" aca="1" ref="AD73" ca="1">INDEX($CN$74:$CN$133,AD$5,1)</f>
        <v>BUCK PACÍFICO</v>
      </c>
      <c r="AE73" s="124" t="str" cm="1">
        <f t="array" aca="1" ref="AE73" ca="1">INDEX($CN$74:$CN$133,AE$5,1)</f>
        <v>CATALPA</v>
      </c>
      <c r="AF73" s="124" t="str" cm="1">
        <f t="array" aca="1" ref="AF73" ca="1">INDEX($CN$74:$CN$133,AF$5,1)</f>
        <v>FD20WW0506 (HB4)</v>
      </c>
      <c r="AG73" s="124" t="str" cm="1">
        <f t="array" aca="1" ref="AG73" ca="1">INDEX($CN$74:$CN$133,AG$5,1)</f>
        <v>FRESNO</v>
      </c>
      <c r="AH73" s="124" t="str" cm="1">
        <f t="array" aca="1" ref="AH73" ca="1">INDEX($CN$74:$CN$133,AH$5,1)</f>
        <v>IS CARPINTERO</v>
      </c>
      <c r="AI73" s="124" t="str" cm="1">
        <f t="array" aca="1" ref="AI73" ca="1">INDEX($CN$74:$CN$133,AI$5,1)</f>
        <v>IS TERO</v>
      </c>
      <c r="AJ73" s="124" t="str" cm="1">
        <f t="array" aca="1" ref="AJ73" ca="1">INDEX($CN$74:$CN$133,AJ$5,1)</f>
        <v>JACARANDÁ</v>
      </c>
      <c r="AK73" s="124" t="str" cm="1">
        <f t="array" aca="1" ref="AK73" ca="1">INDEX($CN$74:$CN$133,AK$5,1)</f>
        <v>KLEIN BALLESTA</v>
      </c>
      <c r="AL73" s="124" t="str" cm="1">
        <f t="array" aca="1" ref="AL73" ca="1">INDEX($CN$74:$CN$133,AL$5,1)</f>
        <v>KLEIN EMBLEMA</v>
      </c>
      <c r="AM73" s="124" t="str" cm="1">
        <f t="array" aca="1" ref="AM73" ca="1">INDEX($CN$74:$CN$133,AM$5,1)</f>
        <v>KLEIN EXTREMO</v>
      </c>
      <c r="AN73" s="124" t="str" cm="1">
        <f t="array" aca="1" ref="AN73" ca="1">INDEX($CN$74:$CN$133,AN$5,1)</f>
        <v>KLEIN LEYENDA</v>
      </c>
      <c r="AO73" s="124" t="str" cm="1">
        <f t="array" aca="1" ref="AO73" ca="1">INDEX($CN$74:$CN$133,AO$5,1)</f>
        <v>LAUREL</v>
      </c>
      <c r="AP73" s="124" t="str" cm="1">
        <f t="array" aca="1" ref="AP73" ca="1">INDEX($CN$74:$CN$133,AP$5,1)</f>
        <v>LG BAYO</v>
      </c>
      <c r="AQ73" s="124" t="str" cm="1">
        <f t="array" aca="1" ref="AQ73" ca="1">INDEX($CN$74:$CN$133,AQ$5,1)</f>
        <v>LG LOBUNO</v>
      </c>
      <c r="AR73" s="124" t="str" cm="1">
        <f t="array" aca="1" ref="AR73" ca="1">INDEX($CN$74:$CN$133,AR$5,1)</f>
        <v>LG MORO</v>
      </c>
      <c r="AS73" s="124" t="str" cm="1">
        <f t="array" aca="1" ref="AS73" ca="1">INDEX($CN$74:$CN$133,AS$5,1)</f>
        <v>LG TOBIANO</v>
      </c>
      <c r="AT73" s="124" t="str" cm="1">
        <f t="array" aca="1" ref="AT73" ca="1">INDEX($CN$74:$CN$133,AT$5,1)</f>
        <v>LIMAY</v>
      </c>
      <c r="AU73" s="124" t="str" cm="1">
        <f t="array" aca="1" ref="AU73" ca="1">INDEX($CN$74:$CN$133,AU$5,1)</f>
        <v>MS INTA BONAERENSE 122</v>
      </c>
      <c r="AV73" s="124" t="str" cm="1">
        <f t="array" aca="1" ref="AV73" ca="1">INDEX($CN$74:$CN$133,AV$5,1)</f>
        <v>MS INTA BONAERENSE 324</v>
      </c>
      <c r="AW73" s="124" t="str" cm="1">
        <f t="array" aca="1" ref="AW73" ca="1">INDEX($CN$74:$CN$133,AW$5,1)</f>
        <v>MS INTA BONAERENSE 423</v>
      </c>
      <c r="AX73" s="124" t="str" cm="1">
        <f t="array" aca="1" ref="AX73" ca="1">INDEX($CN$74:$CN$133,AX$5,1)</f>
        <v>NEO 50T23</v>
      </c>
      <c r="AY73" s="124" t="str" cm="1">
        <f t="array" aca="1" ref="AY73" ca="1">INDEX($CN$74:$CN$133,AY$5,1)</f>
        <v>PEHUÉN</v>
      </c>
      <c r="AZ73" s="124" t="str" cm="1">
        <f t="array" aca="1" ref="AZ73" ca="1">INDEX($CN$74:$CN$133,AZ$5,1)</f>
        <v>RGT BORSALINO</v>
      </c>
      <c r="BA73" s="124" t="str" cm="1">
        <f t="array" aca="1" ref="BA73" ca="1">INDEX($CN$74:$CN$133,BA$5,1)</f>
        <v>RGT QUIRIKO</v>
      </c>
      <c r="BB73" s="124" t="str" cm="1">
        <f t="array" aca="1" ref="BB73" ca="1">INDEX($CN$74:$CN$133,BB$5,1)</f>
        <v>SARANDÍ</v>
      </c>
      <c r="BC73" s="124" t="str" cm="1">
        <f t="array" aca="1" ref="BC73" ca="1">INDEX($CN$74:$CN$133,BC$5,1)</f>
        <v>SY 109</v>
      </c>
      <c r="BD73" s="124" t="str" cm="1">
        <f t="array" aca="1" ref="BD73" ca="1">INDEX($CN$74:$CN$133,BD$5,1)</f>
        <v>SY 134</v>
      </c>
      <c r="BE73" s="124" t="str" cm="1">
        <f t="array" aca="1" ref="BE73" ca="1">INDEX($CN$74:$CN$133,BE$5,1)</f>
        <v>TIMBÓ</v>
      </c>
      <c r="BF73" s="124" t="str" cm="1">
        <f t="array" aca="1" ref="BF73" ca="1">INDEX($CN$74:$CN$133,BF$5,1)</f>
        <v>TRAFUL HB4</v>
      </c>
      <c r="BG73" s="124" t="str" cm="1">
        <f t="array" aca="1" ref="BG73" ca="1">INDEX($CN$74:$CN$133,BG$5,1)</f>
        <v>ZONDA</v>
      </c>
      <c r="BH73" s="124" cm="1">
        <f t="array" aca="1" ref="BH73" ca="1">INDEX($CN$74:$CN$133,BH$5,1)</f>
        <v>0</v>
      </c>
      <c r="BI73" s="124" cm="1">
        <f t="array" aca="1" ref="BI73" ca="1">INDEX($CN$74:$CN$133,BI$5,1)</f>
        <v>0</v>
      </c>
      <c r="BJ73" s="124" cm="1">
        <f t="array" aca="1" ref="BJ73" ca="1">INDEX($CN$74:$CN$133,BJ$5,1)</f>
        <v>0</v>
      </c>
      <c r="BK73" s="124" cm="1">
        <f t="array" aca="1" ref="BK73" ca="1">INDEX($CN$74:$CN$133,BK$5,1)</f>
        <v>0</v>
      </c>
      <c r="BL73" s="124" cm="1">
        <f t="array" aca="1" ref="BL73" ca="1">INDEX($CN$74:$CN$133,BL$5,1)</f>
        <v>0</v>
      </c>
      <c r="BM73" s="124" cm="1">
        <f t="array" aca="1" ref="BM73" ca="1">INDEX($CN$74:$CN$133,BM$5,1)</f>
        <v>0</v>
      </c>
      <c r="BN73" s="124" cm="1">
        <f t="array" aca="1" ref="BN73" ca="1">INDEX($CN$74:$CN$133,BN$5,1)</f>
        <v>0</v>
      </c>
      <c r="BO73" s="124" cm="1">
        <f t="array" aca="1" ref="BO73" ca="1">INDEX($CN$74:$CN$133,BO$5,1)</f>
        <v>0</v>
      </c>
      <c r="BP73" s="124" cm="1">
        <f t="array" aca="1" ref="BP73" ca="1">INDEX($CN$74:$CN$133,BP$5,1)</f>
        <v>0</v>
      </c>
      <c r="BQ73" s="124" cm="1">
        <f t="array" aca="1" ref="BQ73" ca="1">INDEX($CN$74:$CN$133,BQ$5,1)</f>
        <v>0</v>
      </c>
      <c r="BR73" s="124" cm="1">
        <f t="array" aca="1" ref="BR73" ca="1">INDEX($CN$74:$CN$133,BR$5,1)</f>
        <v>0</v>
      </c>
      <c r="BS73" s="124" cm="1">
        <f t="array" aca="1" ref="BS73" ca="1">INDEX($CN$74:$CN$133,BS$5,1)</f>
        <v>0</v>
      </c>
      <c r="BT73" s="124" cm="1">
        <f t="array" aca="1" ref="BT73" ca="1">INDEX($CN$74:$CN$133,BT$5,1)</f>
        <v>0</v>
      </c>
      <c r="BU73" s="124" cm="1">
        <f t="array" aca="1" ref="BU73" ca="1">INDEX($CN$74:$CN$133,BU$5,1)</f>
        <v>0</v>
      </c>
      <c r="BV73" s="203"/>
      <c r="BW73" s="203"/>
      <c r="BX73" s="203"/>
      <c r="BZ73" s="120" t="s">
        <v>264</v>
      </c>
      <c r="CA73" s="120" t="s">
        <v>264</v>
      </c>
      <c r="CB73" s="114" t="s">
        <v>263</v>
      </c>
      <c r="CC73" s="113" t="s">
        <v>1</v>
      </c>
      <c r="CD73" s="113">
        <v>1</v>
      </c>
      <c r="CE73" s="113">
        <v>2</v>
      </c>
      <c r="CF73" s="113">
        <v>3</v>
      </c>
      <c r="CG73" s="113">
        <v>4</v>
      </c>
      <c r="CH73" s="114" t="s">
        <v>68</v>
      </c>
      <c r="CI73" s="114" t="s">
        <v>35</v>
      </c>
      <c r="CJ73" s="114" t="s">
        <v>269</v>
      </c>
      <c r="CK73" s="114" t="s">
        <v>270</v>
      </c>
      <c r="CL73" s="140" t="s">
        <v>272</v>
      </c>
      <c r="CM73" s="114" t="s">
        <v>271</v>
      </c>
      <c r="CN73" s="118" t="s">
        <v>273</v>
      </c>
      <c r="CO73" s="113"/>
      <c r="CP73" s="113" t="s">
        <v>87</v>
      </c>
      <c r="CQ73" s="113"/>
      <c r="CR73" s="115"/>
    </row>
    <row r="74" spans="1:96" ht="12.75" customHeight="1" x14ac:dyDescent="0.25">
      <c r="A74" s="210">
        <v>2</v>
      </c>
      <c r="B74" s="23" t="s">
        <v>276</v>
      </c>
      <c r="C74" s="150" t="str">
        <f ca="1">IF(CH134=-1,"No hay datos disponibles",IF(CH134=-2,"Error en los datos !!!",IF(G76&gt;H76,"Sin diferencia significativa entre cultivares",IF(B84&gt;C84,"Coeficiente de variación muy alto","Datos sin problemas"))))</f>
        <v>No hay datos disponibles</v>
      </c>
      <c r="K74" s="101">
        <v>1</v>
      </c>
      <c r="L74" s="125" t="str">
        <f ca="1">CN74</f>
        <v>765</v>
      </c>
      <c r="M74" s="126">
        <f ca="1">CL74</f>
        <v>5.9000000000000003E-4</v>
      </c>
      <c r="N74" s="126" t="str">
        <f ca="1">IF(N$5&gt;$K74,"",IF($L74=0,"",IF($G$9&gt;$H$9,"ns",IF(ABS($M74-INDEX($CL$74:$CL$133,N$5,1))&gt;$B$91,"s","ns"))))</f>
        <v>ns</v>
      </c>
      <c r="O74" s="126" t="str">
        <f t="shared" ref="O74:AD89" si="133">IF(O$5&gt;$K74,"",IF($L74=0,"",IF($G$9&gt;$H$9,"ns",IF(ABS($M74-INDEX($CL$74:$CL$133,O$5,1))&gt;$B$91,"s","ns"))))</f>
        <v/>
      </c>
      <c r="P74" s="126" t="str">
        <f t="shared" si="133"/>
        <v/>
      </c>
      <c r="Q74" s="126" t="str">
        <f t="shared" si="133"/>
        <v/>
      </c>
      <c r="R74" s="126" t="str">
        <f t="shared" si="133"/>
        <v/>
      </c>
      <c r="S74" s="126" t="str">
        <f t="shared" si="133"/>
        <v/>
      </c>
      <c r="T74" s="126" t="str">
        <f t="shared" si="133"/>
        <v/>
      </c>
      <c r="U74" s="126" t="str">
        <f t="shared" si="133"/>
        <v/>
      </c>
      <c r="V74" s="126" t="str">
        <f t="shared" si="133"/>
        <v/>
      </c>
      <c r="W74" s="126" t="str">
        <f t="shared" si="133"/>
        <v/>
      </c>
      <c r="X74" s="126" t="str">
        <f t="shared" si="133"/>
        <v/>
      </c>
      <c r="Y74" s="126" t="str">
        <f t="shared" si="133"/>
        <v/>
      </c>
      <c r="Z74" s="126" t="str">
        <f t="shared" si="133"/>
        <v/>
      </c>
      <c r="AA74" s="126" t="str">
        <f t="shared" si="133"/>
        <v/>
      </c>
      <c r="AB74" s="126" t="str">
        <f t="shared" si="133"/>
        <v/>
      </c>
      <c r="AC74" s="126" t="str">
        <f t="shared" si="133"/>
        <v/>
      </c>
      <c r="AD74" s="126" t="str">
        <f t="shared" si="133"/>
        <v/>
      </c>
      <c r="AE74" s="126" t="str">
        <f t="shared" ref="AE74:AT89" si="134">IF(AE$5&gt;$K74,"",IF($L74=0,"",IF($G$9&gt;$H$9,"ns",IF(ABS($M74-INDEX($CL$74:$CL$133,AE$5,1))&gt;$B$91,"s","ns"))))</f>
        <v/>
      </c>
      <c r="AF74" s="126" t="str">
        <f t="shared" si="134"/>
        <v/>
      </c>
      <c r="AG74" s="126" t="str">
        <f t="shared" si="134"/>
        <v/>
      </c>
      <c r="AH74" s="126" t="str">
        <f t="shared" si="134"/>
        <v/>
      </c>
      <c r="AI74" s="126" t="str">
        <f t="shared" si="134"/>
        <v/>
      </c>
      <c r="AJ74" s="126" t="str">
        <f t="shared" si="134"/>
        <v/>
      </c>
      <c r="AK74" s="126" t="str">
        <f t="shared" si="134"/>
        <v/>
      </c>
      <c r="AL74" s="126" t="str">
        <f t="shared" si="134"/>
        <v/>
      </c>
      <c r="AM74" s="126" t="str">
        <f t="shared" si="134"/>
        <v/>
      </c>
      <c r="AN74" s="126" t="str">
        <f t="shared" si="134"/>
        <v/>
      </c>
      <c r="AO74" s="126" t="str">
        <f t="shared" si="134"/>
        <v/>
      </c>
      <c r="AP74" s="126" t="str">
        <f t="shared" si="134"/>
        <v/>
      </c>
      <c r="AQ74" s="126" t="str">
        <f t="shared" si="134"/>
        <v/>
      </c>
      <c r="AR74" s="126" t="str">
        <f t="shared" si="134"/>
        <v/>
      </c>
      <c r="AS74" s="126" t="str">
        <f t="shared" si="134"/>
        <v/>
      </c>
      <c r="AT74" s="126" t="str">
        <f t="shared" si="134"/>
        <v/>
      </c>
      <c r="AU74" s="126" t="str">
        <f t="shared" ref="AU74:BJ89" si="135">IF(AU$5&gt;$K74,"",IF($L74=0,"",IF($G$9&gt;$H$9,"ns",IF(ABS($M74-INDEX($CL$74:$CL$133,AU$5,1))&gt;$B$91,"s","ns"))))</f>
        <v/>
      </c>
      <c r="AV74" s="126" t="str">
        <f t="shared" si="135"/>
        <v/>
      </c>
      <c r="AW74" s="126" t="str">
        <f t="shared" si="135"/>
        <v/>
      </c>
      <c r="AX74" s="126" t="str">
        <f t="shared" si="135"/>
        <v/>
      </c>
      <c r="AY74" s="126" t="str">
        <f t="shared" si="135"/>
        <v/>
      </c>
      <c r="AZ74" s="126" t="str">
        <f t="shared" si="135"/>
        <v/>
      </c>
      <c r="BA74" s="126" t="str">
        <f t="shared" si="135"/>
        <v/>
      </c>
      <c r="BB74" s="126" t="str">
        <f t="shared" si="135"/>
        <v/>
      </c>
      <c r="BC74" s="126" t="str">
        <f t="shared" si="135"/>
        <v/>
      </c>
      <c r="BD74" s="126" t="str">
        <f t="shared" si="135"/>
        <v/>
      </c>
      <c r="BE74" s="126" t="str">
        <f t="shared" si="135"/>
        <v/>
      </c>
      <c r="BF74" s="126" t="str">
        <f t="shared" si="135"/>
        <v/>
      </c>
      <c r="BG74" s="126" t="str">
        <f t="shared" si="135"/>
        <v/>
      </c>
      <c r="BH74" s="126" t="str">
        <f t="shared" si="135"/>
        <v/>
      </c>
      <c r="BI74" s="126" t="str">
        <f t="shared" si="135"/>
        <v/>
      </c>
      <c r="BJ74" s="126" t="str">
        <f t="shared" si="135"/>
        <v/>
      </c>
      <c r="BK74" s="126" t="str">
        <f t="shared" ref="BK74:BU89" si="136">IF(BK$5&gt;$K74,"",IF($L74=0,"",IF($G$9&gt;$H$9,"ns",IF(ABS($M74-INDEX($CL$74:$CL$133,BK$5,1))&gt;$B$91,"s","ns"))))</f>
        <v/>
      </c>
      <c r="BL74" s="126" t="str">
        <f t="shared" si="136"/>
        <v/>
      </c>
      <c r="BM74" s="126" t="str">
        <f t="shared" si="136"/>
        <v/>
      </c>
      <c r="BN74" s="126" t="str">
        <f t="shared" si="136"/>
        <v/>
      </c>
      <c r="BO74" s="126" t="str">
        <f t="shared" si="136"/>
        <v/>
      </c>
      <c r="BP74" s="126" t="str">
        <f t="shared" si="136"/>
        <v/>
      </c>
      <c r="BQ74" s="126" t="str">
        <f t="shared" si="136"/>
        <v/>
      </c>
      <c r="BR74" s="126" t="str">
        <f t="shared" si="136"/>
        <v/>
      </c>
      <c r="BS74" s="126" t="str">
        <f t="shared" si="136"/>
        <v/>
      </c>
      <c r="BT74" s="126" t="str">
        <f t="shared" si="136"/>
        <v/>
      </c>
      <c r="BU74" s="126" t="str">
        <f t="shared" si="136"/>
        <v/>
      </c>
      <c r="BV74" s="155"/>
      <c r="BW74" s="155"/>
      <c r="BX74" s="155"/>
      <c r="BZ74" s="116" t="s">
        <v>266</v>
      </c>
      <c r="CA74" s="118" t="s">
        <v>96</v>
      </c>
      <c r="CB74" s="113">
        <v>1</v>
      </c>
      <c r="CC74" s="116" t="str">
        <f t="shared" ref="CC74:CC133" ca="1" si="137">IFERROR(INDEX(INDIRECT($BZ74),$CB74,1),0)</f>
        <v>765</v>
      </c>
      <c r="CD74" s="117">
        <f ca="1">IFERROR(INDEX(INDIRECT($CA74),$CB74,CD$6),0)</f>
        <v>0</v>
      </c>
      <c r="CE74" s="117">
        <f t="shared" ref="CE74:CG89" ca="1" si="138">IFERROR(INDEX(INDIRECT($CA74),$CB74,CE$6),0)</f>
        <v>0</v>
      </c>
      <c r="CF74" s="117">
        <f t="shared" ca="1" si="138"/>
        <v>0</v>
      </c>
      <c r="CG74" s="117">
        <f t="shared" ca="1" si="138"/>
        <v>0</v>
      </c>
      <c r="CH74" s="117">
        <f t="shared" ref="CH74:CH113" ca="1" si="139">COUNTIFS(CD74:CG74,"&gt;1")</f>
        <v>0</v>
      </c>
      <c r="CI74" s="117">
        <f t="shared" ref="CI74:CI75" ca="1" si="140">IFERROR(SUMIFS(CD74:CG74,CD74:CG74,"&gt;1"),0)</f>
        <v>0</v>
      </c>
      <c r="CJ74" s="127" cm="1">
        <f t="array" aca="1" ref="CJ74" ca="1">IFERROR(AVERAGE(IF(CD74:CG74&gt;1,CD74:CG74)),0)</f>
        <v>0</v>
      </c>
      <c r="CK74" s="127">
        <f ca="1">CJ74+(COUNTIFS($CJ$74:$CJ74,CJ74)-1)*0.00001</f>
        <v>0</v>
      </c>
      <c r="CL74" s="127">
        <f ca="1">LARGE($CK$74:$CK$133,CB74)</f>
        <v>5.9000000000000003E-4</v>
      </c>
      <c r="CM74" s="140">
        <f ca="1">IF(CL74&lt;1,0,MATCH(CL74,$CK$74:$CK$133,0))</f>
        <v>0</v>
      </c>
      <c r="CN74" s="120" t="str">
        <f ca="1">INDEX($CC$74:$CC$133,CM74,1)</f>
        <v>765</v>
      </c>
      <c r="CO74" s="113"/>
      <c r="CP74" s="113" t="s">
        <v>69</v>
      </c>
      <c r="CQ74" s="117">
        <f ca="1">CD134*CH134</f>
        <v>0</v>
      </c>
      <c r="CR74" s="115"/>
    </row>
    <row r="75" spans="1:96" ht="12.75" customHeight="1" x14ac:dyDescent="0.25">
      <c r="A75" s="210">
        <v>2</v>
      </c>
      <c r="B75" s="89" t="s">
        <v>32</v>
      </c>
      <c r="C75" s="47" t="s">
        <v>39</v>
      </c>
      <c r="D75" s="68" t="s">
        <v>36</v>
      </c>
      <c r="E75" s="47" t="s">
        <v>37</v>
      </c>
      <c r="F75" s="47" t="s">
        <v>38</v>
      </c>
      <c r="G75" s="47" t="s">
        <v>88</v>
      </c>
      <c r="H75" s="68" t="s">
        <v>124</v>
      </c>
      <c r="K75" s="101">
        <f>K74+1</f>
        <v>2</v>
      </c>
      <c r="L75" s="125" t="str">
        <f t="shared" ref="L75:L133" ca="1" si="141">CN75</f>
        <v>610 BAGUETTE</v>
      </c>
      <c r="M75" s="126">
        <f t="shared" ref="M75:M133" ca="1" si="142">CL75</f>
        <v>5.8E-4</v>
      </c>
      <c r="N75" s="126" t="str">
        <f t="shared" ref="N75:AC90" ca="1" si="143">IF(N$5&gt;$K75,"",IF($L75=0,"",IF($G$9&gt;$H$9,"ns",IF(ABS($M75-INDEX($CL$74:$CL$133,N$5,1))&gt;$B$91,"s","ns"))))</f>
        <v>ns</v>
      </c>
      <c r="O75" s="126" t="str">
        <f t="shared" ca="1" si="133"/>
        <v>ns</v>
      </c>
      <c r="P75" s="126" t="str">
        <f t="shared" si="133"/>
        <v/>
      </c>
      <c r="Q75" s="126" t="str">
        <f t="shared" si="133"/>
        <v/>
      </c>
      <c r="R75" s="126" t="str">
        <f t="shared" si="133"/>
        <v/>
      </c>
      <c r="S75" s="126" t="str">
        <f t="shared" si="133"/>
        <v/>
      </c>
      <c r="T75" s="126" t="str">
        <f t="shared" si="133"/>
        <v/>
      </c>
      <c r="U75" s="126" t="str">
        <f t="shared" si="133"/>
        <v/>
      </c>
      <c r="V75" s="126" t="str">
        <f t="shared" si="133"/>
        <v/>
      </c>
      <c r="W75" s="126" t="str">
        <f t="shared" si="133"/>
        <v/>
      </c>
      <c r="X75" s="126" t="str">
        <f t="shared" si="133"/>
        <v/>
      </c>
      <c r="Y75" s="126" t="str">
        <f t="shared" si="133"/>
        <v/>
      </c>
      <c r="Z75" s="126" t="str">
        <f t="shared" si="133"/>
        <v/>
      </c>
      <c r="AA75" s="126" t="str">
        <f t="shared" si="133"/>
        <v/>
      </c>
      <c r="AB75" s="126" t="str">
        <f t="shared" si="133"/>
        <v/>
      </c>
      <c r="AC75" s="126" t="str">
        <f t="shared" si="133"/>
        <v/>
      </c>
      <c r="AD75" s="126" t="str">
        <f t="shared" si="133"/>
        <v/>
      </c>
      <c r="AE75" s="126" t="str">
        <f t="shared" si="134"/>
        <v/>
      </c>
      <c r="AF75" s="126" t="str">
        <f t="shared" si="134"/>
        <v/>
      </c>
      <c r="AG75" s="126" t="str">
        <f t="shared" si="134"/>
        <v/>
      </c>
      <c r="AH75" s="126" t="str">
        <f t="shared" si="134"/>
        <v/>
      </c>
      <c r="AI75" s="126" t="str">
        <f t="shared" si="134"/>
        <v/>
      </c>
      <c r="AJ75" s="126" t="str">
        <f t="shared" si="134"/>
        <v/>
      </c>
      <c r="AK75" s="126" t="str">
        <f t="shared" si="134"/>
        <v/>
      </c>
      <c r="AL75" s="126" t="str">
        <f t="shared" si="134"/>
        <v/>
      </c>
      <c r="AM75" s="126" t="str">
        <f t="shared" si="134"/>
        <v/>
      </c>
      <c r="AN75" s="126" t="str">
        <f t="shared" si="134"/>
        <v/>
      </c>
      <c r="AO75" s="126" t="str">
        <f t="shared" si="134"/>
        <v/>
      </c>
      <c r="AP75" s="126" t="str">
        <f t="shared" si="134"/>
        <v/>
      </c>
      <c r="AQ75" s="126" t="str">
        <f t="shared" si="134"/>
        <v/>
      </c>
      <c r="AR75" s="126" t="str">
        <f t="shared" si="134"/>
        <v/>
      </c>
      <c r="AS75" s="126" t="str">
        <f t="shared" si="134"/>
        <v/>
      </c>
      <c r="AT75" s="126" t="str">
        <f t="shared" si="134"/>
        <v/>
      </c>
      <c r="AU75" s="126" t="str">
        <f t="shared" si="135"/>
        <v/>
      </c>
      <c r="AV75" s="126" t="str">
        <f t="shared" si="135"/>
        <v/>
      </c>
      <c r="AW75" s="126" t="str">
        <f t="shared" si="135"/>
        <v/>
      </c>
      <c r="AX75" s="126" t="str">
        <f t="shared" si="135"/>
        <v/>
      </c>
      <c r="AY75" s="126" t="str">
        <f t="shared" si="135"/>
        <v/>
      </c>
      <c r="AZ75" s="126" t="str">
        <f t="shared" si="135"/>
        <v/>
      </c>
      <c r="BA75" s="126" t="str">
        <f t="shared" si="135"/>
        <v/>
      </c>
      <c r="BB75" s="126" t="str">
        <f t="shared" si="135"/>
        <v/>
      </c>
      <c r="BC75" s="126" t="str">
        <f t="shared" si="135"/>
        <v/>
      </c>
      <c r="BD75" s="126" t="str">
        <f t="shared" si="135"/>
        <v/>
      </c>
      <c r="BE75" s="126" t="str">
        <f t="shared" si="135"/>
        <v/>
      </c>
      <c r="BF75" s="126" t="str">
        <f t="shared" si="135"/>
        <v/>
      </c>
      <c r="BG75" s="126" t="str">
        <f t="shared" si="135"/>
        <v/>
      </c>
      <c r="BH75" s="126" t="str">
        <f t="shared" si="135"/>
        <v/>
      </c>
      <c r="BI75" s="126" t="str">
        <f t="shared" si="135"/>
        <v/>
      </c>
      <c r="BJ75" s="126" t="str">
        <f t="shared" si="135"/>
        <v/>
      </c>
      <c r="BK75" s="126" t="str">
        <f t="shared" si="136"/>
        <v/>
      </c>
      <c r="BL75" s="126" t="str">
        <f t="shared" si="136"/>
        <v/>
      </c>
      <c r="BM75" s="126" t="str">
        <f t="shared" si="136"/>
        <v/>
      </c>
      <c r="BN75" s="126" t="str">
        <f t="shared" si="136"/>
        <v/>
      </c>
      <c r="BO75" s="126" t="str">
        <f t="shared" si="136"/>
        <v/>
      </c>
      <c r="BP75" s="126" t="str">
        <f t="shared" si="136"/>
        <v/>
      </c>
      <c r="BQ75" s="126" t="str">
        <f t="shared" si="136"/>
        <v/>
      </c>
      <c r="BR75" s="126" t="str">
        <f t="shared" si="136"/>
        <v/>
      </c>
      <c r="BS75" s="126" t="str">
        <f t="shared" si="136"/>
        <v/>
      </c>
      <c r="BT75" s="126" t="str">
        <f t="shared" si="136"/>
        <v/>
      </c>
      <c r="BU75" s="126" t="str">
        <f t="shared" si="136"/>
        <v/>
      </c>
      <c r="BV75" s="194"/>
      <c r="BW75" s="194"/>
      <c r="BX75" s="194"/>
      <c r="BZ75" s="116" t="s">
        <v>266</v>
      </c>
      <c r="CA75" s="118" t="s">
        <v>96</v>
      </c>
      <c r="CB75" s="113">
        <f t="shared" ref="CB75:CB133" si="144">CB74+1</f>
        <v>2</v>
      </c>
      <c r="CC75" s="116" t="str">
        <f t="shared" ca="1" si="137"/>
        <v>610 BAGUETTE</v>
      </c>
      <c r="CD75" s="117">
        <f t="shared" ref="CD75:CG114" ca="1" si="145">IFERROR(INDEX(INDIRECT($CA75),$CB75,CD$6),0)</f>
        <v>0</v>
      </c>
      <c r="CE75" s="117">
        <f t="shared" ca="1" si="138"/>
        <v>0</v>
      </c>
      <c r="CF75" s="117">
        <f t="shared" ca="1" si="138"/>
        <v>0</v>
      </c>
      <c r="CG75" s="117">
        <f t="shared" ca="1" si="138"/>
        <v>0</v>
      </c>
      <c r="CH75" s="117">
        <f t="shared" ca="1" si="139"/>
        <v>0</v>
      </c>
      <c r="CI75" s="117">
        <f t="shared" ca="1" si="140"/>
        <v>0</v>
      </c>
      <c r="CJ75" s="127" cm="1">
        <f t="array" aca="1" ref="CJ75" ca="1">IFERROR(AVERAGE(IF(CD75:CG75&gt;1,CD75:CG75)),0)</f>
        <v>0</v>
      </c>
      <c r="CK75" s="127">
        <f ca="1">CJ75+(COUNTIFS($CJ$74:$CJ75,CJ75)-1)*0.00001</f>
        <v>1.0000000000000001E-5</v>
      </c>
      <c r="CL75" s="127">
        <f t="shared" ref="CL75" ca="1" si="146">LARGE($CK$74:$CK$133,CB75)</f>
        <v>5.8E-4</v>
      </c>
      <c r="CM75" s="140">
        <f t="shared" ref="CM75:CM133" ca="1" si="147">IF(CL75&lt;1,0,MATCH(CL75,$CK$74:$CK$133,0))</f>
        <v>0</v>
      </c>
      <c r="CN75" s="120" t="str">
        <f t="shared" ref="CN75:CN133" ca="1" si="148">INDEX($CC$74:$CC$133,CM75,1)</f>
        <v>610 BAGUETTE</v>
      </c>
      <c r="CO75" s="113"/>
      <c r="CP75" s="113" t="s">
        <v>70</v>
      </c>
      <c r="CQ75" s="117">
        <f ca="1">CH74*CH134</f>
        <v>0</v>
      </c>
      <c r="CR75" s="115"/>
    </row>
    <row r="76" spans="1:96" ht="12.75" customHeight="1" x14ac:dyDescent="0.25">
      <c r="A76" s="210">
        <v>2</v>
      </c>
      <c r="B76" s="49" t="s">
        <v>1</v>
      </c>
      <c r="C76" s="101" t="str">
        <f ca="1">'ANVA-MDS Sin Fung.'!CQ80</f>
        <v>sd</v>
      </c>
      <c r="D76" s="102" t="str">
        <f ca="1">'ANVA-MDS Sin Fung.'!CQ84</f>
        <v>sd</v>
      </c>
      <c r="E76" s="103" t="str">
        <f ca="1">IFERROR(D76/C76,"sd")</f>
        <v>sd</v>
      </c>
      <c r="F76" s="103" t="str">
        <f ca="1">IFERROR(E76/E78,"sd")</f>
        <v>sd</v>
      </c>
      <c r="G76" s="109" t="str">
        <f ca="1">IFERROR(FDIST(F76,C76,C78),"sd")</f>
        <v>sd</v>
      </c>
      <c r="H76" s="101">
        <v>0.05</v>
      </c>
      <c r="I76" s="115" t="str">
        <f ca="1">IF(G76&gt;H76,"ns",IF(G76&lt;0.001,"***",IF(G76&lt;0.01,"**",IF(G76&lt;0.05,"*",""))))</f>
        <v>ns</v>
      </c>
      <c r="K76" s="101">
        <f t="shared" ref="K76:K133" si="149">K75+1</f>
        <v>3</v>
      </c>
      <c r="L76" s="125" t="str">
        <f t="shared" ca="1" si="141"/>
        <v>ACA 319</v>
      </c>
      <c r="M76" s="126">
        <f t="shared" ca="1" si="142"/>
        <v>5.7000000000000009E-4</v>
      </c>
      <c r="N76" s="126" t="str">
        <f t="shared" ca="1" si="143"/>
        <v>ns</v>
      </c>
      <c r="O76" s="126" t="str">
        <f t="shared" ca="1" si="133"/>
        <v>ns</v>
      </c>
      <c r="P76" s="126" t="str">
        <f t="shared" ca="1" si="133"/>
        <v>ns</v>
      </c>
      <c r="Q76" s="126" t="str">
        <f t="shared" si="133"/>
        <v/>
      </c>
      <c r="R76" s="126" t="str">
        <f t="shared" si="133"/>
        <v/>
      </c>
      <c r="S76" s="126" t="str">
        <f t="shared" si="133"/>
        <v/>
      </c>
      <c r="T76" s="126" t="str">
        <f t="shared" si="133"/>
        <v/>
      </c>
      <c r="U76" s="126" t="str">
        <f t="shared" si="133"/>
        <v/>
      </c>
      <c r="V76" s="126" t="str">
        <f t="shared" si="133"/>
        <v/>
      </c>
      <c r="W76" s="126" t="str">
        <f t="shared" si="133"/>
        <v/>
      </c>
      <c r="X76" s="126" t="str">
        <f t="shared" si="133"/>
        <v/>
      </c>
      <c r="Y76" s="126" t="str">
        <f t="shared" si="133"/>
        <v/>
      </c>
      <c r="Z76" s="126" t="str">
        <f t="shared" si="133"/>
        <v/>
      </c>
      <c r="AA76" s="126" t="str">
        <f t="shared" si="133"/>
        <v/>
      </c>
      <c r="AB76" s="126" t="str">
        <f t="shared" si="133"/>
        <v/>
      </c>
      <c r="AC76" s="126" t="str">
        <f t="shared" si="133"/>
        <v/>
      </c>
      <c r="AD76" s="126" t="str">
        <f t="shared" si="133"/>
        <v/>
      </c>
      <c r="AE76" s="126" t="str">
        <f t="shared" si="134"/>
        <v/>
      </c>
      <c r="AF76" s="126" t="str">
        <f t="shared" si="134"/>
        <v/>
      </c>
      <c r="AG76" s="126" t="str">
        <f t="shared" si="134"/>
        <v/>
      </c>
      <c r="AH76" s="126" t="str">
        <f t="shared" si="134"/>
        <v/>
      </c>
      <c r="AI76" s="126" t="str">
        <f t="shared" si="134"/>
        <v/>
      </c>
      <c r="AJ76" s="126" t="str">
        <f t="shared" si="134"/>
        <v/>
      </c>
      <c r="AK76" s="126" t="str">
        <f t="shared" si="134"/>
        <v/>
      </c>
      <c r="AL76" s="126" t="str">
        <f t="shared" si="134"/>
        <v/>
      </c>
      <c r="AM76" s="126" t="str">
        <f t="shared" si="134"/>
        <v/>
      </c>
      <c r="AN76" s="126" t="str">
        <f t="shared" si="134"/>
        <v/>
      </c>
      <c r="AO76" s="126" t="str">
        <f t="shared" si="134"/>
        <v/>
      </c>
      <c r="AP76" s="126" t="str">
        <f t="shared" si="134"/>
        <v/>
      </c>
      <c r="AQ76" s="126" t="str">
        <f t="shared" si="134"/>
        <v/>
      </c>
      <c r="AR76" s="126" t="str">
        <f t="shared" si="134"/>
        <v/>
      </c>
      <c r="AS76" s="126" t="str">
        <f t="shared" si="134"/>
        <v/>
      </c>
      <c r="AT76" s="126" t="str">
        <f t="shared" si="134"/>
        <v/>
      </c>
      <c r="AU76" s="126" t="str">
        <f t="shared" si="135"/>
        <v/>
      </c>
      <c r="AV76" s="126" t="str">
        <f t="shared" si="135"/>
        <v/>
      </c>
      <c r="AW76" s="126" t="str">
        <f t="shared" si="135"/>
        <v/>
      </c>
      <c r="AX76" s="126" t="str">
        <f t="shared" si="135"/>
        <v/>
      </c>
      <c r="AY76" s="126" t="str">
        <f t="shared" si="135"/>
        <v/>
      </c>
      <c r="AZ76" s="126" t="str">
        <f t="shared" si="135"/>
        <v/>
      </c>
      <c r="BA76" s="126" t="str">
        <f t="shared" si="135"/>
        <v/>
      </c>
      <c r="BB76" s="126" t="str">
        <f t="shared" si="135"/>
        <v/>
      </c>
      <c r="BC76" s="126" t="str">
        <f t="shared" si="135"/>
        <v/>
      </c>
      <c r="BD76" s="126" t="str">
        <f t="shared" si="135"/>
        <v/>
      </c>
      <c r="BE76" s="126" t="str">
        <f t="shared" si="135"/>
        <v/>
      </c>
      <c r="BF76" s="126" t="str">
        <f t="shared" si="135"/>
        <v/>
      </c>
      <c r="BG76" s="126" t="str">
        <f t="shared" si="135"/>
        <v/>
      </c>
      <c r="BH76" s="126" t="str">
        <f t="shared" si="135"/>
        <v/>
      </c>
      <c r="BI76" s="126" t="str">
        <f t="shared" si="135"/>
        <v/>
      </c>
      <c r="BJ76" s="126" t="str">
        <f t="shared" si="135"/>
        <v/>
      </c>
      <c r="BK76" s="126" t="str">
        <f t="shared" si="136"/>
        <v/>
      </c>
      <c r="BL76" s="126" t="str">
        <f t="shared" si="136"/>
        <v/>
      </c>
      <c r="BM76" s="126" t="str">
        <f t="shared" si="136"/>
        <v/>
      </c>
      <c r="BN76" s="126" t="str">
        <f t="shared" si="136"/>
        <v/>
      </c>
      <c r="BO76" s="126" t="str">
        <f t="shared" si="136"/>
        <v/>
      </c>
      <c r="BP76" s="126" t="str">
        <f t="shared" si="136"/>
        <v/>
      </c>
      <c r="BQ76" s="126" t="str">
        <f t="shared" si="136"/>
        <v/>
      </c>
      <c r="BR76" s="126" t="str">
        <f t="shared" si="136"/>
        <v/>
      </c>
      <c r="BS76" s="126" t="str">
        <f t="shared" si="136"/>
        <v/>
      </c>
      <c r="BT76" s="126" t="str">
        <f t="shared" si="136"/>
        <v/>
      </c>
      <c r="BU76" s="126" t="str">
        <f t="shared" si="136"/>
        <v/>
      </c>
      <c r="BV76" s="194"/>
      <c r="BW76" s="194"/>
      <c r="BX76" s="194"/>
      <c r="BZ76" s="116" t="s">
        <v>266</v>
      </c>
      <c r="CA76" s="118" t="s">
        <v>96</v>
      </c>
      <c r="CB76" s="113">
        <f t="shared" si="144"/>
        <v>3</v>
      </c>
      <c r="CC76" s="116" t="str">
        <f t="shared" ca="1" si="137"/>
        <v>ACA 319</v>
      </c>
      <c r="CD76" s="117">
        <f t="shared" ca="1" si="145"/>
        <v>0</v>
      </c>
      <c r="CE76" s="117">
        <f t="shared" ca="1" si="138"/>
        <v>0</v>
      </c>
      <c r="CF76" s="117">
        <f t="shared" ca="1" si="138"/>
        <v>0</v>
      </c>
      <c r="CG76" s="117">
        <f t="shared" ca="1" si="138"/>
        <v>0</v>
      </c>
      <c r="CH76" s="117">
        <f t="shared" ca="1" si="139"/>
        <v>0</v>
      </c>
      <c r="CI76" s="117">
        <f t="shared" ref="CI76:CI133" ca="1" si="150">IFERROR(SUMIFS(CD76:CG76,CD76:CG76,"&gt;1"),0)</f>
        <v>0</v>
      </c>
      <c r="CJ76" s="127" cm="1">
        <f t="array" aca="1" ref="CJ76" ca="1">IFERROR(AVERAGE(IF(CD76:CG76&gt;1,CD76:CG76)),0)</f>
        <v>0</v>
      </c>
      <c r="CK76" s="127">
        <f ca="1">CJ76+(COUNTIFS($CJ$74:$CJ76,CJ76)-1)*0.00001</f>
        <v>2.0000000000000002E-5</v>
      </c>
      <c r="CL76" s="127">
        <f t="shared" ref="CL76:CL133" ca="1" si="151">LARGE($CK$74:$CK$133,CB76)</f>
        <v>5.7000000000000009E-4</v>
      </c>
      <c r="CM76" s="140">
        <f t="shared" ca="1" si="147"/>
        <v>0</v>
      </c>
      <c r="CN76" s="120" t="str">
        <f t="shared" ca="1" si="148"/>
        <v>ACA 319</v>
      </c>
      <c r="CO76" s="113"/>
      <c r="CP76" s="113" t="s">
        <v>71</v>
      </c>
      <c r="CQ76" s="113">
        <f ca="1">CQ74*CQ75</f>
        <v>0</v>
      </c>
      <c r="CR76" s="115"/>
    </row>
    <row r="77" spans="1:96" ht="12.75" customHeight="1" x14ac:dyDescent="0.25">
      <c r="A77" s="210">
        <v>2</v>
      </c>
      <c r="B77" s="49" t="s">
        <v>33</v>
      </c>
      <c r="C77" s="101" t="str">
        <f ca="1">'ANVA-MDS Sin Fung.'!CQ81</f>
        <v>sd</v>
      </c>
      <c r="D77" s="102" t="str">
        <f ca="1">'ANVA-MDS Sin Fung.'!CQ85</f>
        <v>sd</v>
      </c>
      <c r="E77" s="103" t="str">
        <f t="shared" ref="E77:E78" ca="1" si="152">IFERROR(D77/C77,"sd")</f>
        <v>sd</v>
      </c>
      <c r="F77" s="103" t="str">
        <f ca="1">IFERROR(E77/E78,"sd")</f>
        <v>sd</v>
      </c>
      <c r="G77" s="109" t="str">
        <f ca="1">IFERROR(FDIST(F77,C77,C78),"sd")</f>
        <v>sd</v>
      </c>
      <c r="H77" s="101">
        <v>0.05</v>
      </c>
      <c r="I77" s="115" t="str">
        <f ca="1">IF(G77&gt;H77,"ns",IF(G77&lt;0.001,"***",IF(G77&lt;0.01,"**",IF(G77&lt;0.05,"*",""))))</f>
        <v>ns</v>
      </c>
      <c r="K77" s="101">
        <f t="shared" si="149"/>
        <v>4</v>
      </c>
      <c r="L77" s="125" t="str">
        <f t="shared" ca="1" si="141"/>
        <v>ACA 363</v>
      </c>
      <c r="M77" s="126">
        <f t="shared" ca="1" si="142"/>
        <v>5.6000000000000006E-4</v>
      </c>
      <c r="N77" s="126" t="str">
        <f t="shared" ca="1" si="143"/>
        <v>ns</v>
      </c>
      <c r="O77" s="126" t="str">
        <f t="shared" ca="1" si="133"/>
        <v>ns</v>
      </c>
      <c r="P77" s="126" t="str">
        <f t="shared" ca="1" si="133"/>
        <v>ns</v>
      </c>
      <c r="Q77" s="126" t="str">
        <f t="shared" ca="1" si="133"/>
        <v>ns</v>
      </c>
      <c r="R77" s="126" t="str">
        <f t="shared" si="133"/>
        <v/>
      </c>
      <c r="S77" s="126" t="str">
        <f t="shared" si="133"/>
        <v/>
      </c>
      <c r="T77" s="126" t="str">
        <f t="shared" si="133"/>
        <v/>
      </c>
      <c r="U77" s="126" t="str">
        <f t="shared" si="133"/>
        <v/>
      </c>
      <c r="V77" s="126" t="str">
        <f t="shared" si="133"/>
        <v/>
      </c>
      <c r="W77" s="126" t="str">
        <f t="shared" si="133"/>
        <v/>
      </c>
      <c r="X77" s="126" t="str">
        <f t="shared" si="133"/>
        <v/>
      </c>
      <c r="Y77" s="126" t="str">
        <f t="shared" si="133"/>
        <v/>
      </c>
      <c r="Z77" s="126" t="str">
        <f t="shared" si="133"/>
        <v/>
      </c>
      <c r="AA77" s="126" t="str">
        <f t="shared" si="133"/>
        <v/>
      </c>
      <c r="AB77" s="126" t="str">
        <f t="shared" si="133"/>
        <v/>
      </c>
      <c r="AC77" s="126" t="str">
        <f t="shared" si="133"/>
        <v/>
      </c>
      <c r="AD77" s="126" t="str">
        <f t="shared" si="133"/>
        <v/>
      </c>
      <c r="AE77" s="126" t="str">
        <f t="shared" si="134"/>
        <v/>
      </c>
      <c r="AF77" s="126" t="str">
        <f t="shared" si="134"/>
        <v/>
      </c>
      <c r="AG77" s="126" t="str">
        <f t="shared" si="134"/>
        <v/>
      </c>
      <c r="AH77" s="126" t="str">
        <f t="shared" si="134"/>
        <v/>
      </c>
      <c r="AI77" s="126" t="str">
        <f t="shared" si="134"/>
        <v/>
      </c>
      <c r="AJ77" s="126" t="str">
        <f t="shared" si="134"/>
        <v/>
      </c>
      <c r="AK77" s="126" t="str">
        <f t="shared" si="134"/>
        <v/>
      </c>
      <c r="AL77" s="126" t="str">
        <f t="shared" si="134"/>
        <v/>
      </c>
      <c r="AM77" s="126" t="str">
        <f t="shared" si="134"/>
        <v/>
      </c>
      <c r="AN77" s="126" t="str">
        <f t="shared" si="134"/>
        <v/>
      </c>
      <c r="AO77" s="126" t="str">
        <f t="shared" si="134"/>
        <v/>
      </c>
      <c r="AP77" s="126" t="str">
        <f t="shared" si="134"/>
        <v/>
      </c>
      <c r="AQ77" s="126" t="str">
        <f t="shared" si="134"/>
        <v/>
      </c>
      <c r="AR77" s="126" t="str">
        <f t="shared" si="134"/>
        <v/>
      </c>
      <c r="AS77" s="126" t="str">
        <f t="shared" si="134"/>
        <v/>
      </c>
      <c r="AT77" s="126" t="str">
        <f t="shared" si="134"/>
        <v/>
      </c>
      <c r="AU77" s="126" t="str">
        <f t="shared" si="135"/>
        <v/>
      </c>
      <c r="AV77" s="126" t="str">
        <f t="shared" si="135"/>
        <v/>
      </c>
      <c r="AW77" s="126" t="str">
        <f t="shared" si="135"/>
        <v/>
      </c>
      <c r="AX77" s="126" t="str">
        <f t="shared" si="135"/>
        <v/>
      </c>
      <c r="AY77" s="126" t="str">
        <f t="shared" si="135"/>
        <v/>
      </c>
      <c r="AZ77" s="126" t="str">
        <f t="shared" si="135"/>
        <v/>
      </c>
      <c r="BA77" s="126" t="str">
        <f t="shared" si="135"/>
        <v/>
      </c>
      <c r="BB77" s="126" t="str">
        <f t="shared" si="135"/>
        <v/>
      </c>
      <c r="BC77" s="126" t="str">
        <f t="shared" si="135"/>
        <v/>
      </c>
      <c r="BD77" s="126" t="str">
        <f t="shared" si="135"/>
        <v/>
      </c>
      <c r="BE77" s="126" t="str">
        <f t="shared" si="135"/>
        <v/>
      </c>
      <c r="BF77" s="126" t="str">
        <f t="shared" si="135"/>
        <v/>
      </c>
      <c r="BG77" s="126" t="str">
        <f t="shared" si="135"/>
        <v/>
      </c>
      <c r="BH77" s="126" t="str">
        <f t="shared" si="135"/>
        <v/>
      </c>
      <c r="BI77" s="126" t="str">
        <f t="shared" si="135"/>
        <v/>
      </c>
      <c r="BJ77" s="126" t="str">
        <f t="shared" si="135"/>
        <v/>
      </c>
      <c r="BK77" s="126" t="str">
        <f t="shared" si="136"/>
        <v/>
      </c>
      <c r="BL77" s="126" t="str">
        <f t="shared" si="136"/>
        <v/>
      </c>
      <c r="BM77" s="126" t="str">
        <f t="shared" si="136"/>
        <v/>
      </c>
      <c r="BN77" s="126" t="str">
        <f t="shared" si="136"/>
        <v/>
      </c>
      <c r="BO77" s="126" t="str">
        <f t="shared" si="136"/>
        <v/>
      </c>
      <c r="BP77" s="126" t="str">
        <f t="shared" si="136"/>
        <v/>
      </c>
      <c r="BQ77" s="126" t="str">
        <f t="shared" si="136"/>
        <v/>
      </c>
      <c r="BR77" s="126" t="str">
        <f t="shared" si="136"/>
        <v/>
      </c>
      <c r="BS77" s="126" t="str">
        <f t="shared" si="136"/>
        <v/>
      </c>
      <c r="BT77" s="126" t="str">
        <f t="shared" si="136"/>
        <v/>
      </c>
      <c r="BU77" s="126" t="str">
        <f t="shared" si="136"/>
        <v/>
      </c>
      <c r="BV77" s="194"/>
      <c r="BW77" s="194"/>
      <c r="BX77" s="194"/>
      <c r="BZ77" s="116" t="s">
        <v>266</v>
      </c>
      <c r="CA77" s="118" t="s">
        <v>96</v>
      </c>
      <c r="CB77" s="113">
        <f t="shared" si="144"/>
        <v>4</v>
      </c>
      <c r="CC77" s="116" t="str">
        <f t="shared" ca="1" si="137"/>
        <v>ACA 363</v>
      </c>
      <c r="CD77" s="117">
        <f t="shared" ca="1" si="145"/>
        <v>0</v>
      </c>
      <c r="CE77" s="117">
        <f t="shared" ca="1" si="138"/>
        <v>0</v>
      </c>
      <c r="CF77" s="117">
        <f t="shared" ca="1" si="138"/>
        <v>0</v>
      </c>
      <c r="CG77" s="117">
        <f t="shared" ca="1" si="138"/>
        <v>0</v>
      </c>
      <c r="CH77" s="117">
        <f t="shared" ca="1" si="139"/>
        <v>0</v>
      </c>
      <c r="CI77" s="117">
        <f t="shared" ca="1" si="150"/>
        <v>0</v>
      </c>
      <c r="CJ77" s="127" cm="1">
        <f t="array" aca="1" ref="CJ77" ca="1">IFERROR(AVERAGE(IF(CD77:CG77&gt;1,CD77:CG77)),0)</f>
        <v>0</v>
      </c>
      <c r="CK77" s="127">
        <f ca="1">CJ77+(COUNTIFS($CJ$74:$CJ77,CJ77)-1)*0.00001</f>
        <v>3.0000000000000004E-5</v>
      </c>
      <c r="CL77" s="127">
        <f t="shared" ca="1" si="151"/>
        <v>5.6000000000000006E-4</v>
      </c>
      <c r="CM77" s="140">
        <f t="shared" ca="1" si="147"/>
        <v>0</v>
      </c>
      <c r="CN77" s="120" t="str">
        <f t="shared" ca="1" si="148"/>
        <v>ACA 363</v>
      </c>
      <c r="CO77" s="113"/>
      <c r="CP77" s="113" t="s">
        <v>72</v>
      </c>
      <c r="CQ77" s="112">
        <f ca="1">SUMIFS(CD74:CG133,CD74:CG133,"&gt;1")</f>
        <v>0</v>
      </c>
      <c r="CR77" s="115"/>
    </row>
    <row r="78" spans="1:96" ht="12.75" customHeight="1" x14ac:dyDescent="0.25">
      <c r="A78" s="210">
        <v>2</v>
      </c>
      <c r="B78" s="49" t="s">
        <v>34</v>
      </c>
      <c r="C78" s="104" t="str">
        <f ca="1">'ANVA-MDS Sin Fung.'!CQ82</f>
        <v>sd</v>
      </c>
      <c r="D78" s="102" t="str">
        <f ca="1">'ANVA-MDS Sin Fung.'!CQ86</f>
        <v>sd</v>
      </c>
      <c r="E78" s="103" t="str">
        <f t="shared" ca="1" si="152"/>
        <v>sd</v>
      </c>
      <c r="F78" s="105"/>
      <c r="G78" s="105"/>
      <c r="K78" s="101">
        <f t="shared" si="149"/>
        <v>5</v>
      </c>
      <c r="L78" s="125" t="str">
        <f t="shared" ca="1" si="141"/>
        <v>ACA 364</v>
      </c>
      <c r="M78" s="126">
        <f t="shared" ca="1" si="142"/>
        <v>5.5000000000000003E-4</v>
      </c>
      <c r="N78" s="126" t="str">
        <f t="shared" ca="1" si="143"/>
        <v>ns</v>
      </c>
      <c r="O78" s="126" t="str">
        <f t="shared" ca="1" si="133"/>
        <v>ns</v>
      </c>
      <c r="P78" s="126" t="str">
        <f t="shared" ca="1" si="133"/>
        <v>ns</v>
      </c>
      <c r="Q78" s="126" t="str">
        <f t="shared" ca="1" si="133"/>
        <v>ns</v>
      </c>
      <c r="R78" s="126" t="str">
        <f t="shared" ca="1" si="133"/>
        <v>ns</v>
      </c>
      <c r="S78" s="126" t="str">
        <f t="shared" si="133"/>
        <v/>
      </c>
      <c r="T78" s="126" t="str">
        <f t="shared" si="133"/>
        <v/>
      </c>
      <c r="U78" s="126" t="str">
        <f t="shared" si="133"/>
        <v/>
      </c>
      <c r="V78" s="126" t="str">
        <f t="shared" si="133"/>
        <v/>
      </c>
      <c r="W78" s="126" t="str">
        <f t="shared" si="133"/>
        <v/>
      </c>
      <c r="X78" s="126" t="str">
        <f t="shared" si="133"/>
        <v/>
      </c>
      <c r="Y78" s="126" t="str">
        <f t="shared" si="133"/>
        <v/>
      </c>
      <c r="Z78" s="126" t="str">
        <f t="shared" si="133"/>
        <v/>
      </c>
      <c r="AA78" s="126" t="str">
        <f t="shared" si="133"/>
        <v/>
      </c>
      <c r="AB78" s="126" t="str">
        <f t="shared" si="133"/>
        <v/>
      </c>
      <c r="AC78" s="126" t="str">
        <f t="shared" si="133"/>
        <v/>
      </c>
      <c r="AD78" s="126" t="str">
        <f t="shared" si="133"/>
        <v/>
      </c>
      <c r="AE78" s="126" t="str">
        <f t="shared" si="134"/>
        <v/>
      </c>
      <c r="AF78" s="126" t="str">
        <f t="shared" si="134"/>
        <v/>
      </c>
      <c r="AG78" s="126" t="str">
        <f t="shared" si="134"/>
        <v/>
      </c>
      <c r="AH78" s="126" t="str">
        <f t="shared" si="134"/>
        <v/>
      </c>
      <c r="AI78" s="126" t="str">
        <f t="shared" si="134"/>
        <v/>
      </c>
      <c r="AJ78" s="126" t="str">
        <f t="shared" si="134"/>
        <v/>
      </c>
      <c r="AK78" s="126" t="str">
        <f t="shared" si="134"/>
        <v/>
      </c>
      <c r="AL78" s="126" t="str">
        <f t="shared" si="134"/>
        <v/>
      </c>
      <c r="AM78" s="126" t="str">
        <f t="shared" si="134"/>
        <v/>
      </c>
      <c r="AN78" s="126" t="str">
        <f t="shared" si="134"/>
        <v/>
      </c>
      <c r="AO78" s="126" t="str">
        <f t="shared" si="134"/>
        <v/>
      </c>
      <c r="AP78" s="126" t="str">
        <f t="shared" si="134"/>
        <v/>
      </c>
      <c r="AQ78" s="126" t="str">
        <f t="shared" si="134"/>
        <v/>
      </c>
      <c r="AR78" s="126" t="str">
        <f t="shared" si="134"/>
        <v/>
      </c>
      <c r="AS78" s="126" t="str">
        <f t="shared" si="134"/>
        <v/>
      </c>
      <c r="AT78" s="126" t="str">
        <f t="shared" si="134"/>
        <v/>
      </c>
      <c r="AU78" s="126" t="str">
        <f t="shared" si="135"/>
        <v/>
      </c>
      <c r="AV78" s="126" t="str">
        <f t="shared" si="135"/>
        <v/>
      </c>
      <c r="AW78" s="126" t="str">
        <f t="shared" si="135"/>
        <v/>
      </c>
      <c r="AX78" s="126" t="str">
        <f t="shared" si="135"/>
        <v/>
      </c>
      <c r="AY78" s="126" t="str">
        <f t="shared" si="135"/>
        <v/>
      </c>
      <c r="AZ78" s="126" t="str">
        <f t="shared" si="135"/>
        <v/>
      </c>
      <c r="BA78" s="126" t="str">
        <f t="shared" si="135"/>
        <v/>
      </c>
      <c r="BB78" s="126" t="str">
        <f t="shared" si="135"/>
        <v/>
      </c>
      <c r="BC78" s="126" t="str">
        <f t="shared" si="135"/>
        <v/>
      </c>
      <c r="BD78" s="126" t="str">
        <f t="shared" si="135"/>
        <v/>
      </c>
      <c r="BE78" s="126" t="str">
        <f t="shared" si="135"/>
        <v/>
      </c>
      <c r="BF78" s="126" t="str">
        <f t="shared" si="135"/>
        <v/>
      </c>
      <c r="BG78" s="126" t="str">
        <f t="shared" si="135"/>
        <v/>
      </c>
      <c r="BH78" s="126" t="str">
        <f t="shared" si="135"/>
        <v/>
      </c>
      <c r="BI78" s="126" t="str">
        <f t="shared" si="135"/>
        <v/>
      </c>
      <c r="BJ78" s="126" t="str">
        <f t="shared" si="135"/>
        <v/>
      </c>
      <c r="BK78" s="126" t="str">
        <f t="shared" si="136"/>
        <v/>
      </c>
      <c r="BL78" s="126" t="str">
        <f t="shared" si="136"/>
        <v/>
      </c>
      <c r="BM78" s="126" t="str">
        <f t="shared" si="136"/>
        <v/>
      </c>
      <c r="BN78" s="126" t="str">
        <f t="shared" si="136"/>
        <v/>
      </c>
      <c r="BO78" s="126" t="str">
        <f t="shared" si="136"/>
        <v/>
      </c>
      <c r="BP78" s="126" t="str">
        <f t="shared" si="136"/>
        <v/>
      </c>
      <c r="BQ78" s="126" t="str">
        <f t="shared" si="136"/>
        <v/>
      </c>
      <c r="BR78" s="126" t="str">
        <f t="shared" si="136"/>
        <v/>
      </c>
      <c r="BS78" s="126" t="str">
        <f t="shared" si="136"/>
        <v/>
      </c>
      <c r="BT78" s="126" t="str">
        <f t="shared" si="136"/>
        <v/>
      </c>
      <c r="BU78" s="126" t="str">
        <f t="shared" si="136"/>
        <v/>
      </c>
      <c r="BV78" s="194"/>
      <c r="BW78" s="194"/>
      <c r="BX78" s="194"/>
      <c r="BZ78" s="116" t="s">
        <v>266</v>
      </c>
      <c r="CA78" s="118" t="s">
        <v>96</v>
      </c>
      <c r="CB78" s="113">
        <f t="shared" si="144"/>
        <v>5</v>
      </c>
      <c r="CC78" s="116" t="str">
        <f t="shared" ca="1" si="137"/>
        <v>ACA 364</v>
      </c>
      <c r="CD78" s="117">
        <f t="shared" ca="1" si="145"/>
        <v>0</v>
      </c>
      <c r="CE78" s="117">
        <f t="shared" ca="1" si="138"/>
        <v>0</v>
      </c>
      <c r="CF78" s="117">
        <f t="shared" ca="1" si="138"/>
        <v>0</v>
      </c>
      <c r="CG78" s="117">
        <f t="shared" ca="1" si="138"/>
        <v>0</v>
      </c>
      <c r="CH78" s="117">
        <f t="shared" ca="1" si="139"/>
        <v>0</v>
      </c>
      <c r="CI78" s="117">
        <f t="shared" ca="1" si="150"/>
        <v>0</v>
      </c>
      <c r="CJ78" s="127" cm="1">
        <f t="array" aca="1" ref="CJ78" ca="1">IFERROR(AVERAGE(IF(CD78:CG78&gt;1,CD78:CG78)),0)</f>
        <v>0</v>
      </c>
      <c r="CK78" s="127">
        <f ca="1">CJ78+(COUNTIFS($CJ$74:$CJ78,CJ78)-1)*0.00001</f>
        <v>4.0000000000000003E-5</v>
      </c>
      <c r="CL78" s="127">
        <f t="shared" ca="1" si="151"/>
        <v>5.5000000000000003E-4</v>
      </c>
      <c r="CM78" s="140">
        <f t="shared" ca="1" si="147"/>
        <v>0</v>
      </c>
      <c r="CN78" s="120" t="str">
        <f t="shared" ca="1" si="148"/>
        <v>ACA 364</v>
      </c>
      <c r="CO78" s="113"/>
      <c r="CP78" s="113" t="s">
        <v>73</v>
      </c>
      <c r="CQ78" s="112" t="str">
        <f ca="1">IF(CH134&lt;&gt;1,"sd",CQ77/CQ76)</f>
        <v>sd</v>
      </c>
      <c r="CR78" s="115"/>
    </row>
    <row r="79" spans="1:96" ht="12.75" customHeight="1" x14ac:dyDescent="0.25">
      <c r="A79" s="210">
        <v>2</v>
      </c>
      <c r="B79" s="49" t="s">
        <v>35</v>
      </c>
      <c r="C79" s="101" t="str">
        <f ca="1">CQ83</f>
        <v>sd</v>
      </c>
      <c r="D79" s="102" t="str">
        <f ca="1">'ANVA-MDS Sin Fung.'!CQ87</f>
        <v>sd</v>
      </c>
      <c r="E79" s="105"/>
      <c r="F79" s="105"/>
      <c r="G79" s="105"/>
      <c r="K79" s="101">
        <f t="shared" si="149"/>
        <v>6</v>
      </c>
      <c r="L79" s="125" t="str">
        <f t="shared" ca="1" si="141"/>
        <v>ACA 502</v>
      </c>
      <c r="M79" s="126">
        <f t="shared" ca="1" si="142"/>
        <v>5.4000000000000001E-4</v>
      </c>
      <c r="N79" s="126" t="str">
        <f t="shared" ca="1" si="143"/>
        <v>ns</v>
      </c>
      <c r="O79" s="126" t="str">
        <f t="shared" ca="1" si="133"/>
        <v>ns</v>
      </c>
      <c r="P79" s="126" t="str">
        <f t="shared" ca="1" si="133"/>
        <v>ns</v>
      </c>
      <c r="Q79" s="126" t="str">
        <f t="shared" ca="1" si="133"/>
        <v>ns</v>
      </c>
      <c r="R79" s="126" t="str">
        <f t="shared" ca="1" si="133"/>
        <v>ns</v>
      </c>
      <c r="S79" s="126" t="str">
        <f t="shared" ca="1" si="133"/>
        <v>ns</v>
      </c>
      <c r="T79" s="126" t="str">
        <f t="shared" si="133"/>
        <v/>
      </c>
      <c r="U79" s="126" t="str">
        <f t="shared" si="133"/>
        <v/>
      </c>
      <c r="V79" s="126" t="str">
        <f t="shared" si="133"/>
        <v/>
      </c>
      <c r="W79" s="126" t="str">
        <f t="shared" si="133"/>
        <v/>
      </c>
      <c r="X79" s="126" t="str">
        <f t="shared" si="133"/>
        <v/>
      </c>
      <c r="Y79" s="126" t="str">
        <f t="shared" si="133"/>
        <v/>
      </c>
      <c r="Z79" s="126" t="str">
        <f t="shared" si="133"/>
        <v/>
      </c>
      <c r="AA79" s="126" t="str">
        <f t="shared" si="133"/>
        <v/>
      </c>
      <c r="AB79" s="126" t="str">
        <f t="shared" si="133"/>
        <v/>
      </c>
      <c r="AC79" s="126" t="str">
        <f t="shared" si="133"/>
        <v/>
      </c>
      <c r="AD79" s="126" t="str">
        <f t="shared" si="133"/>
        <v/>
      </c>
      <c r="AE79" s="126" t="str">
        <f t="shared" si="134"/>
        <v/>
      </c>
      <c r="AF79" s="126" t="str">
        <f t="shared" si="134"/>
        <v/>
      </c>
      <c r="AG79" s="126" t="str">
        <f t="shared" si="134"/>
        <v/>
      </c>
      <c r="AH79" s="126" t="str">
        <f t="shared" si="134"/>
        <v/>
      </c>
      <c r="AI79" s="126" t="str">
        <f t="shared" si="134"/>
        <v/>
      </c>
      <c r="AJ79" s="126" t="str">
        <f t="shared" si="134"/>
        <v/>
      </c>
      <c r="AK79" s="126" t="str">
        <f t="shared" si="134"/>
        <v/>
      </c>
      <c r="AL79" s="126" t="str">
        <f t="shared" si="134"/>
        <v/>
      </c>
      <c r="AM79" s="126" t="str">
        <f t="shared" si="134"/>
        <v/>
      </c>
      <c r="AN79" s="126" t="str">
        <f t="shared" si="134"/>
        <v/>
      </c>
      <c r="AO79" s="126" t="str">
        <f t="shared" si="134"/>
        <v/>
      </c>
      <c r="AP79" s="126" t="str">
        <f t="shared" si="134"/>
        <v/>
      </c>
      <c r="AQ79" s="126" t="str">
        <f t="shared" si="134"/>
        <v/>
      </c>
      <c r="AR79" s="126" t="str">
        <f t="shared" si="134"/>
        <v/>
      </c>
      <c r="AS79" s="126" t="str">
        <f t="shared" si="134"/>
        <v/>
      </c>
      <c r="AT79" s="126" t="str">
        <f t="shared" si="134"/>
        <v/>
      </c>
      <c r="AU79" s="126" t="str">
        <f t="shared" si="135"/>
        <v/>
      </c>
      <c r="AV79" s="126" t="str">
        <f t="shared" si="135"/>
        <v/>
      </c>
      <c r="AW79" s="126" t="str">
        <f t="shared" si="135"/>
        <v/>
      </c>
      <c r="AX79" s="126" t="str">
        <f t="shared" si="135"/>
        <v/>
      </c>
      <c r="AY79" s="126" t="str">
        <f t="shared" si="135"/>
        <v/>
      </c>
      <c r="AZ79" s="126" t="str">
        <f t="shared" si="135"/>
        <v/>
      </c>
      <c r="BA79" s="126" t="str">
        <f t="shared" si="135"/>
        <v/>
      </c>
      <c r="BB79" s="126" t="str">
        <f t="shared" si="135"/>
        <v/>
      </c>
      <c r="BC79" s="126" t="str">
        <f t="shared" si="135"/>
        <v/>
      </c>
      <c r="BD79" s="126" t="str">
        <f t="shared" si="135"/>
        <v/>
      </c>
      <c r="BE79" s="126" t="str">
        <f t="shared" si="135"/>
        <v/>
      </c>
      <c r="BF79" s="126" t="str">
        <f t="shared" si="135"/>
        <v/>
      </c>
      <c r="BG79" s="126" t="str">
        <f t="shared" si="135"/>
        <v/>
      </c>
      <c r="BH79" s="126" t="str">
        <f t="shared" si="135"/>
        <v/>
      </c>
      <c r="BI79" s="126" t="str">
        <f t="shared" si="135"/>
        <v/>
      </c>
      <c r="BJ79" s="126" t="str">
        <f t="shared" si="135"/>
        <v/>
      </c>
      <c r="BK79" s="126" t="str">
        <f t="shared" si="136"/>
        <v/>
      </c>
      <c r="BL79" s="126" t="str">
        <f t="shared" si="136"/>
        <v/>
      </c>
      <c r="BM79" s="126" t="str">
        <f t="shared" si="136"/>
        <v/>
      </c>
      <c r="BN79" s="126" t="str">
        <f t="shared" si="136"/>
        <v/>
      </c>
      <c r="BO79" s="126" t="str">
        <f t="shared" si="136"/>
        <v/>
      </c>
      <c r="BP79" s="126" t="str">
        <f t="shared" si="136"/>
        <v/>
      </c>
      <c r="BQ79" s="126" t="str">
        <f t="shared" si="136"/>
        <v/>
      </c>
      <c r="BR79" s="126" t="str">
        <f t="shared" si="136"/>
        <v/>
      </c>
      <c r="BS79" s="126" t="str">
        <f t="shared" si="136"/>
        <v/>
      </c>
      <c r="BT79" s="126" t="str">
        <f t="shared" si="136"/>
        <v/>
      </c>
      <c r="BU79" s="126" t="str">
        <f t="shared" si="136"/>
        <v/>
      </c>
      <c r="BV79" s="194"/>
      <c r="BW79" s="194"/>
      <c r="BX79" s="194"/>
      <c r="BZ79" s="116" t="s">
        <v>266</v>
      </c>
      <c r="CA79" s="118" t="s">
        <v>96</v>
      </c>
      <c r="CB79" s="113">
        <f t="shared" si="144"/>
        <v>6</v>
      </c>
      <c r="CC79" s="116" t="str">
        <f t="shared" ca="1" si="137"/>
        <v>ACA 502</v>
      </c>
      <c r="CD79" s="117">
        <f t="shared" ca="1" si="145"/>
        <v>0</v>
      </c>
      <c r="CE79" s="117">
        <f t="shared" ca="1" si="138"/>
        <v>0</v>
      </c>
      <c r="CF79" s="117">
        <f t="shared" ca="1" si="138"/>
        <v>0</v>
      </c>
      <c r="CG79" s="117">
        <f t="shared" ca="1" si="138"/>
        <v>0</v>
      </c>
      <c r="CH79" s="117">
        <f t="shared" ca="1" si="139"/>
        <v>0</v>
      </c>
      <c r="CI79" s="117">
        <f t="shared" ca="1" si="150"/>
        <v>0</v>
      </c>
      <c r="CJ79" s="127" cm="1">
        <f t="array" aca="1" ref="CJ79" ca="1">IFERROR(AVERAGE(IF(CD79:CG79&gt;1,CD79:CG79)),0)</f>
        <v>0</v>
      </c>
      <c r="CK79" s="127">
        <f ca="1">CJ79+(COUNTIFS($CJ$74:$CJ79,CJ79)-1)*0.00001</f>
        <v>5.0000000000000002E-5</v>
      </c>
      <c r="CL79" s="127">
        <f t="shared" ca="1" si="151"/>
        <v>5.4000000000000001E-4</v>
      </c>
      <c r="CM79" s="140">
        <f t="shared" ca="1" si="147"/>
        <v>0</v>
      </c>
      <c r="CN79" s="120" t="str">
        <f t="shared" ca="1" si="148"/>
        <v>ACA 502</v>
      </c>
      <c r="CO79" s="113"/>
      <c r="CP79" s="113" t="s">
        <v>74</v>
      </c>
      <c r="CQ79" s="112" t="str">
        <f ca="1">IF(CH134&lt;&gt;1,"sd",CQ77^2/CQ76)</f>
        <v>sd</v>
      </c>
      <c r="CR79" s="115"/>
    </row>
    <row r="80" spans="1:96" ht="12.75" customHeight="1" x14ac:dyDescent="0.25">
      <c r="A80" s="210">
        <v>2</v>
      </c>
      <c r="B80" s="2" t="s">
        <v>234</v>
      </c>
      <c r="K80" s="101">
        <f t="shared" si="149"/>
        <v>7</v>
      </c>
      <c r="L80" s="125" t="str">
        <f t="shared" ca="1" si="141"/>
        <v>ACA 604</v>
      </c>
      <c r="M80" s="126">
        <f t="shared" ca="1" si="142"/>
        <v>5.3000000000000009E-4</v>
      </c>
      <c r="N80" s="126" t="str">
        <f t="shared" ca="1" si="143"/>
        <v>ns</v>
      </c>
      <c r="O80" s="126" t="str">
        <f t="shared" ca="1" si="133"/>
        <v>ns</v>
      </c>
      <c r="P80" s="126" t="str">
        <f t="shared" ca="1" si="133"/>
        <v>ns</v>
      </c>
      <c r="Q80" s="126" t="str">
        <f t="shared" ca="1" si="133"/>
        <v>ns</v>
      </c>
      <c r="R80" s="126" t="str">
        <f t="shared" ca="1" si="133"/>
        <v>ns</v>
      </c>
      <c r="S80" s="126" t="str">
        <f t="shared" ca="1" si="133"/>
        <v>ns</v>
      </c>
      <c r="T80" s="126" t="str">
        <f t="shared" ca="1" si="133"/>
        <v>ns</v>
      </c>
      <c r="U80" s="126" t="str">
        <f t="shared" si="133"/>
        <v/>
      </c>
      <c r="V80" s="126" t="str">
        <f t="shared" si="133"/>
        <v/>
      </c>
      <c r="W80" s="126" t="str">
        <f t="shared" si="133"/>
        <v/>
      </c>
      <c r="X80" s="126" t="str">
        <f t="shared" si="133"/>
        <v/>
      </c>
      <c r="Y80" s="126" t="str">
        <f t="shared" si="133"/>
        <v/>
      </c>
      <c r="Z80" s="126" t="str">
        <f t="shared" si="133"/>
        <v/>
      </c>
      <c r="AA80" s="126" t="str">
        <f t="shared" si="133"/>
        <v/>
      </c>
      <c r="AB80" s="126" t="str">
        <f t="shared" si="133"/>
        <v/>
      </c>
      <c r="AC80" s="126" t="str">
        <f t="shared" si="133"/>
        <v/>
      </c>
      <c r="AD80" s="126" t="str">
        <f t="shared" si="133"/>
        <v/>
      </c>
      <c r="AE80" s="126" t="str">
        <f t="shared" si="134"/>
        <v/>
      </c>
      <c r="AF80" s="126" t="str">
        <f t="shared" si="134"/>
        <v/>
      </c>
      <c r="AG80" s="126" t="str">
        <f t="shared" si="134"/>
        <v/>
      </c>
      <c r="AH80" s="126" t="str">
        <f t="shared" si="134"/>
        <v/>
      </c>
      <c r="AI80" s="126" t="str">
        <f t="shared" si="134"/>
        <v/>
      </c>
      <c r="AJ80" s="126" t="str">
        <f t="shared" si="134"/>
        <v/>
      </c>
      <c r="AK80" s="126" t="str">
        <f t="shared" si="134"/>
        <v/>
      </c>
      <c r="AL80" s="126" t="str">
        <f t="shared" si="134"/>
        <v/>
      </c>
      <c r="AM80" s="126" t="str">
        <f t="shared" si="134"/>
        <v/>
      </c>
      <c r="AN80" s="126" t="str">
        <f t="shared" si="134"/>
        <v/>
      </c>
      <c r="AO80" s="126" t="str">
        <f t="shared" si="134"/>
        <v/>
      </c>
      <c r="AP80" s="126" t="str">
        <f t="shared" si="134"/>
        <v/>
      </c>
      <c r="AQ80" s="126" t="str">
        <f t="shared" si="134"/>
        <v/>
      </c>
      <c r="AR80" s="126" t="str">
        <f t="shared" si="134"/>
        <v/>
      </c>
      <c r="AS80" s="126" t="str">
        <f t="shared" si="134"/>
        <v/>
      </c>
      <c r="AT80" s="126" t="str">
        <f t="shared" si="134"/>
        <v/>
      </c>
      <c r="AU80" s="126" t="str">
        <f t="shared" si="135"/>
        <v/>
      </c>
      <c r="AV80" s="126" t="str">
        <f t="shared" si="135"/>
        <v/>
      </c>
      <c r="AW80" s="126" t="str">
        <f t="shared" si="135"/>
        <v/>
      </c>
      <c r="AX80" s="126" t="str">
        <f t="shared" si="135"/>
        <v/>
      </c>
      <c r="AY80" s="126" t="str">
        <f t="shared" si="135"/>
        <v/>
      </c>
      <c r="AZ80" s="126" t="str">
        <f t="shared" si="135"/>
        <v/>
      </c>
      <c r="BA80" s="126" t="str">
        <f t="shared" si="135"/>
        <v/>
      </c>
      <c r="BB80" s="126" t="str">
        <f t="shared" si="135"/>
        <v/>
      </c>
      <c r="BC80" s="126" t="str">
        <f t="shared" si="135"/>
        <v/>
      </c>
      <c r="BD80" s="126" t="str">
        <f t="shared" si="135"/>
        <v/>
      </c>
      <c r="BE80" s="126" t="str">
        <f t="shared" si="135"/>
        <v/>
      </c>
      <c r="BF80" s="126" t="str">
        <f t="shared" si="135"/>
        <v/>
      </c>
      <c r="BG80" s="126" t="str">
        <f t="shared" si="135"/>
        <v/>
      </c>
      <c r="BH80" s="126" t="str">
        <f t="shared" si="135"/>
        <v/>
      </c>
      <c r="BI80" s="126" t="str">
        <f t="shared" si="135"/>
        <v/>
      </c>
      <c r="BJ80" s="126" t="str">
        <f t="shared" si="135"/>
        <v/>
      </c>
      <c r="BK80" s="126" t="str">
        <f t="shared" si="136"/>
        <v/>
      </c>
      <c r="BL80" s="126" t="str">
        <f t="shared" si="136"/>
        <v/>
      </c>
      <c r="BM80" s="126" t="str">
        <f t="shared" si="136"/>
        <v/>
      </c>
      <c r="BN80" s="126" t="str">
        <f t="shared" si="136"/>
        <v/>
      </c>
      <c r="BO80" s="126" t="str">
        <f t="shared" si="136"/>
        <v/>
      </c>
      <c r="BP80" s="126" t="str">
        <f t="shared" si="136"/>
        <v/>
      </c>
      <c r="BQ80" s="126" t="str">
        <f t="shared" si="136"/>
        <v/>
      </c>
      <c r="BR80" s="126" t="str">
        <f t="shared" si="136"/>
        <v/>
      </c>
      <c r="BS80" s="126" t="str">
        <f t="shared" si="136"/>
        <v/>
      </c>
      <c r="BT80" s="126" t="str">
        <f t="shared" si="136"/>
        <v/>
      </c>
      <c r="BU80" s="126" t="str">
        <f t="shared" si="136"/>
        <v/>
      </c>
      <c r="BV80" s="194"/>
      <c r="BW80" s="194"/>
      <c r="BX80" s="194"/>
      <c r="BZ80" s="116" t="s">
        <v>266</v>
      </c>
      <c r="CA80" s="118" t="s">
        <v>96</v>
      </c>
      <c r="CB80" s="113">
        <f t="shared" si="144"/>
        <v>7</v>
      </c>
      <c r="CC80" s="116" t="str">
        <f t="shared" ca="1" si="137"/>
        <v>ACA 604</v>
      </c>
      <c r="CD80" s="117">
        <f t="shared" ca="1" si="145"/>
        <v>0</v>
      </c>
      <c r="CE80" s="117">
        <f t="shared" ca="1" si="138"/>
        <v>0</v>
      </c>
      <c r="CF80" s="117">
        <f t="shared" ca="1" si="138"/>
        <v>0</v>
      </c>
      <c r="CG80" s="117">
        <f t="shared" ca="1" si="138"/>
        <v>0</v>
      </c>
      <c r="CH80" s="117">
        <f t="shared" ca="1" si="139"/>
        <v>0</v>
      </c>
      <c r="CI80" s="117">
        <f t="shared" ca="1" si="150"/>
        <v>0</v>
      </c>
      <c r="CJ80" s="127" cm="1">
        <f t="array" aca="1" ref="CJ80" ca="1">IFERROR(AVERAGE(IF(CD80:CG80&gt;1,CD80:CG80)),0)</f>
        <v>0</v>
      </c>
      <c r="CK80" s="127">
        <f ca="1">CJ80+(COUNTIFS($CJ$74:$CJ80,CJ80)-1)*0.00001</f>
        <v>6.0000000000000008E-5</v>
      </c>
      <c r="CL80" s="127">
        <f t="shared" ca="1" si="151"/>
        <v>5.3000000000000009E-4</v>
      </c>
      <c r="CM80" s="140">
        <f t="shared" ca="1" si="147"/>
        <v>0</v>
      </c>
      <c r="CN80" s="120" t="str">
        <f t="shared" ca="1" si="148"/>
        <v>ACA 604</v>
      </c>
      <c r="CO80" s="113"/>
      <c r="CP80" s="113" t="s">
        <v>75</v>
      </c>
      <c r="CQ80" s="122" t="str">
        <f ca="1">IF(CH134&lt;&gt;1,"sd",CQ74-1)</f>
        <v>sd</v>
      </c>
      <c r="CR80" s="115"/>
    </row>
    <row r="81" spans="1:96" ht="12.75" customHeight="1" x14ac:dyDescent="0.25">
      <c r="A81" s="210">
        <v>2</v>
      </c>
      <c r="B81" s="3"/>
      <c r="K81" s="101">
        <f t="shared" si="149"/>
        <v>8</v>
      </c>
      <c r="L81" s="125" t="str">
        <f t="shared" ca="1" si="141"/>
        <v>ACA 605</v>
      </c>
      <c r="M81" s="126">
        <f t="shared" ca="1" si="142"/>
        <v>5.2000000000000006E-4</v>
      </c>
      <c r="N81" s="126" t="str">
        <f t="shared" ca="1" si="143"/>
        <v>ns</v>
      </c>
      <c r="O81" s="126" t="str">
        <f t="shared" ca="1" si="133"/>
        <v>ns</v>
      </c>
      <c r="P81" s="126" t="str">
        <f t="shared" ca="1" si="133"/>
        <v>ns</v>
      </c>
      <c r="Q81" s="126" t="str">
        <f t="shared" ca="1" si="133"/>
        <v>ns</v>
      </c>
      <c r="R81" s="126" t="str">
        <f t="shared" ca="1" si="133"/>
        <v>ns</v>
      </c>
      <c r="S81" s="126" t="str">
        <f t="shared" ca="1" si="133"/>
        <v>ns</v>
      </c>
      <c r="T81" s="126" t="str">
        <f t="shared" ca="1" si="133"/>
        <v>ns</v>
      </c>
      <c r="U81" s="126" t="str">
        <f t="shared" ca="1" si="133"/>
        <v>ns</v>
      </c>
      <c r="V81" s="126" t="str">
        <f t="shared" si="133"/>
        <v/>
      </c>
      <c r="W81" s="126" t="str">
        <f t="shared" si="133"/>
        <v/>
      </c>
      <c r="X81" s="126" t="str">
        <f t="shared" si="133"/>
        <v/>
      </c>
      <c r="Y81" s="126" t="str">
        <f t="shared" si="133"/>
        <v/>
      </c>
      <c r="Z81" s="126" t="str">
        <f t="shared" si="133"/>
        <v/>
      </c>
      <c r="AA81" s="126" t="str">
        <f t="shared" si="133"/>
        <v/>
      </c>
      <c r="AB81" s="126" t="str">
        <f t="shared" si="133"/>
        <v/>
      </c>
      <c r="AC81" s="126" t="str">
        <f t="shared" si="133"/>
        <v/>
      </c>
      <c r="AD81" s="126" t="str">
        <f t="shared" si="133"/>
        <v/>
      </c>
      <c r="AE81" s="126" t="str">
        <f t="shared" si="134"/>
        <v/>
      </c>
      <c r="AF81" s="126" t="str">
        <f t="shared" si="134"/>
        <v/>
      </c>
      <c r="AG81" s="126" t="str">
        <f t="shared" si="134"/>
        <v/>
      </c>
      <c r="AH81" s="126" t="str">
        <f t="shared" si="134"/>
        <v/>
      </c>
      <c r="AI81" s="126" t="str">
        <f t="shared" si="134"/>
        <v/>
      </c>
      <c r="AJ81" s="126" t="str">
        <f t="shared" si="134"/>
        <v/>
      </c>
      <c r="AK81" s="126" t="str">
        <f t="shared" si="134"/>
        <v/>
      </c>
      <c r="AL81" s="126" t="str">
        <f t="shared" si="134"/>
        <v/>
      </c>
      <c r="AM81" s="126" t="str">
        <f t="shared" si="134"/>
        <v/>
      </c>
      <c r="AN81" s="126" t="str">
        <f t="shared" si="134"/>
        <v/>
      </c>
      <c r="AO81" s="126" t="str">
        <f t="shared" si="134"/>
        <v/>
      </c>
      <c r="AP81" s="126" t="str">
        <f t="shared" si="134"/>
        <v/>
      </c>
      <c r="AQ81" s="126" t="str">
        <f t="shared" si="134"/>
        <v/>
      </c>
      <c r="AR81" s="126" t="str">
        <f t="shared" si="134"/>
        <v/>
      </c>
      <c r="AS81" s="126" t="str">
        <f t="shared" si="134"/>
        <v/>
      </c>
      <c r="AT81" s="126" t="str">
        <f t="shared" si="134"/>
        <v/>
      </c>
      <c r="AU81" s="126" t="str">
        <f t="shared" si="135"/>
        <v/>
      </c>
      <c r="AV81" s="126" t="str">
        <f t="shared" si="135"/>
        <v/>
      </c>
      <c r="AW81" s="126" t="str">
        <f t="shared" si="135"/>
        <v/>
      </c>
      <c r="AX81" s="126" t="str">
        <f t="shared" si="135"/>
        <v/>
      </c>
      <c r="AY81" s="126" t="str">
        <f t="shared" si="135"/>
        <v/>
      </c>
      <c r="AZ81" s="126" t="str">
        <f t="shared" si="135"/>
        <v/>
      </c>
      <c r="BA81" s="126" t="str">
        <f t="shared" si="135"/>
        <v/>
      </c>
      <c r="BB81" s="126" t="str">
        <f t="shared" si="135"/>
        <v/>
      </c>
      <c r="BC81" s="126" t="str">
        <f t="shared" si="135"/>
        <v/>
      </c>
      <c r="BD81" s="126" t="str">
        <f t="shared" si="135"/>
        <v/>
      </c>
      <c r="BE81" s="126" t="str">
        <f t="shared" si="135"/>
        <v/>
      </c>
      <c r="BF81" s="126" t="str">
        <f t="shared" si="135"/>
        <v/>
      </c>
      <c r="BG81" s="126" t="str">
        <f t="shared" si="135"/>
        <v/>
      </c>
      <c r="BH81" s="126" t="str">
        <f t="shared" si="135"/>
        <v/>
      </c>
      <c r="BI81" s="126" t="str">
        <f t="shared" si="135"/>
        <v/>
      </c>
      <c r="BJ81" s="126" t="str">
        <f t="shared" si="135"/>
        <v/>
      </c>
      <c r="BK81" s="126" t="str">
        <f t="shared" si="136"/>
        <v/>
      </c>
      <c r="BL81" s="126" t="str">
        <f t="shared" si="136"/>
        <v/>
      </c>
      <c r="BM81" s="126" t="str">
        <f t="shared" si="136"/>
        <v/>
      </c>
      <c r="BN81" s="126" t="str">
        <f t="shared" si="136"/>
        <v/>
      </c>
      <c r="BO81" s="126" t="str">
        <f t="shared" si="136"/>
        <v/>
      </c>
      <c r="BP81" s="126" t="str">
        <f t="shared" si="136"/>
        <v/>
      </c>
      <c r="BQ81" s="126" t="str">
        <f t="shared" si="136"/>
        <v/>
      </c>
      <c r="BR81" s="126" t="str">
        <f t="shared" si="136"/>
        <v/>
      </c>
      <c r="BS81" s="126" t="str">
        <f t="shared" si="136"/>
        <v/>
      </c>
      <c r="BT81" s="126" t="str">
        <f t="shared" si="136"/>
        <v/>
      </c>
      <c r="BU81" s="126" t="str">
        <f t="shared" si="136"/>
        <v/>
      </c>
      <c r="BV81" s="194"/>
      <c r="BW81" s="194"/>
      <c r="BX81" s="194"/>
      <c r="BZ81" s="116" t="s">
        <v>266</v>
      </c>
      <c r="CA81" s="118" t="s">
        <v>96</v>
      </c>
      <c r="CB81" s="113">
        <f t="shared" si="144"/>
        <v>8</v>
      </c>
      <c r="CC81" s="116" t="str">
        <f t="shared" ca="1" si="137"/>
        <v>ACA 605</v>
      </c>
      <c r="CD81" s="117">
        <f t="shared" ca="1" si="145"/>
        <v>0</v>
      </c>
      <c r="CE81" s="117">
        <f t="shared" ca="1" si="138"/>
        <v>0</v>
      </c>
      <c r="CF81" s="117">
        <f t="shared" ca="1" si="138"/>
        <v>0</v>
      </c>
      <c r="CG81" s="117">
        <f t="shared" ca="1" si="138"/>
        <v>0</v>
      </c>
      <c r="CH81" s="117">
        <f t="shared" ca="1" si="139"/>
        <v>0</v>
      </c>
      <c r="CI81" s="117">
        <f t="shared" ca="1" si="150"/>
        <v>0</v>
      </c>
      <c r="CJ81" s="127" cm="1">
        <f t="array" aca="1" ref="CJ81" ca="1">IFERROR(AVERAGE(IF(CD81:CG81&gt;1,CD81:CG81)),0)</f>
        <v>0</v>
      </c>
      <c r="CK81" s="127">
        <f ca="1">CJ81+(COUNTIFS($CJ$74:$CJ81,CJ81)-1)*0.00001</f>
        <v>7.0000000000000007E-5</v>
      </c>
      <c r="CL81" s="127">
        <f t="shared" ca="1" si="151"/>
        <v>5.2000000000000006E-4</v>
      </c>
      <c r="CM81" s="140">
        <f t="shared" ca="1" si="147"/>
        <v>0</v>
      </c>
      <c r="CN81" s="120" t="str">
        <f t="shared" ca="1" si="148"/>
        <v>ACA 605</v>
      </c>
      <c r="CO81" s="113"/>
      <c r="CP81" s="113" t="s">
        <v>76</v>
      </c>
      <c r="CQ81" s="122" t="str">
        <f ca="1">IF(CH134&lt;&gt;1,"sd",CQ75-1)</f>
        <v>sd</v>
      </c>
      <c r="CR81" s="115"/>
    </row>
    <row r="82" spans="1:96" ht="12.75" customHeight="1" x14ac:dyDescent="0.25">
      <c r="A82" s="210">
        <v>2</v>
      </c>
      <c r="K82" s="101">
        <f t="shared" si="149"/>
        <v>9</v>
      </c>
      <c r="L82" s="125" t="str">
        <f t="shared" ca="1" si="141"/>
        <v>ACA 607</v>
      </c>
      <c r="M82" s="126">
        <f t="shared" ca="1" si="142"/>
        <v>5.1000000000000004E-4</v>
      </c>
      <c r="N82" s="126" t="str">
        <f t="shared" ca="1" si="143"/>
        <v>ns</v>
      </c>
      <c r="O82" s="126" t="str">
        <f t="shared" ca="1" si="133"/>
        <v>ns</v>
      </c>
      <c r="P82" s="126" t="str">
        <f t="shared" ca="1" si="133"/>
        <v>ns</v>
      </c>
      <c r="Q82" s="126" t="str">
        <f t="shared" ca="1" si="133"/>
        <v>ns</v>
      </c>
      <c r="R82" s="126" t="str">
        <f t="shared" ca="1" si="133"/>
        <v>ns</v>
      </c>
      <c r="S82" s="126" t="str">
        <f t="shared" ca="1" si="133"/>
        <v>ns</v>
      </c>
      <c r="T82" s="126" t="str">
        <f t="shared" ca="1" si="133"/>
        <v>ns</v>
      </c>
      <c r="U82" s="126" t="str">
        <f t="shared" ca="1" si="133"/>
        <v>ns</v>
      </c>
      <c r="V82" s="126" t="str">
        <f t="shared" ca="1" si="133"/>
        <v>ns</v>
      </c>
      <c r="W82" s="126" t="str">
        <f t="shared" si="133"/>
        <v/>
      </c>
      <c r="X82" s="126" t="str">
        <f t="shared" si="133"/>
        <v/>
      </c>
      <c r="Y82" s="126" t="str">
        <f t="shared" si="133"/>
        <v/>
      </c>
      <c r="Z82" s="126" t="str">
        <f t="shared" si="133"/>
        <v/>
      </c>
      <c r="AA82" s="126" t="str">
        <f t="shared" si="133"/>
        <v/>
      </c>
      <c r="AB82" s="126" t="str">
        <f t="shared" si="133"/>
        <v/>
      </c>
      <c r="AC82" s="126" t="str">
        <f t="shared" si="133"/>
        <v/>
      </c>
      <c r="AD82" s="126" t="str">
        <f t="shared" si="133"/>
        <v/>
      </c>
      <c r="AE82" s="126" t="str">
        <f t="shared" si="134"/>
        <v/>
      </c>
      <c r="AF82" s="126" t="str">
        <f t="shared" si="134"/>
        <v/>
      </c>
      <c r="AG82" s="126" t="str">
        <f t="shared" si="134"/>
        <v/>
      </c>
      <c r="AH82" s="126" t="str">
        <f t="shared" si="134"/>
        <v/>
      </c>
      <c r="AI82" s="126" t="str">
        <f t="shared" si="134"/>
        <v/>
      </c>
      <c r="AJ82" s="126" t="str">
        <f t="shared" si="134"/>
        <v/>
      </c>
      <c r="AK82" s="126" t="str">
        <f t="shared" si="134"/>
        <v/>
      </c>
      <c r="AL82" s="126" t="str">
        <f t="shared" si="134"/>
        <v/>
      </c>
      <c r="AM82" s="126" t="str">
        <f t="shared" si="134"/>
        <v/>
      </c>
      <c r="AN82" s="126" t="str">
        <f t="shared" si="134"/>
        <v/>
      </c>
      <c r="AO82" s="126" t="str">
        <f t="shared" si="134"/>
        <v/>
      </c>
      <c r="AP82" s="126" t="str">
        <f t="shared" si="134"/>
        <v/>
      </c>
      <c r="AQ82" s="126" t="str">
        <f t="shared" si="134"/>
        <v/>
      </c>
      <c r="AR82" s="126" t="str">
        <f t="shared" si="134"/>
        <v/>
      </c>
      <c r="AS82" s="126" t="str">
        <f t="shared" si="134"/>
        <v/>
      </c>
      <c r="AT82" s="126" t="str">
        <f t="shared" si="134"/>
        <v/>
      </c>
      <c r="AU82" s="126" t="str">
        <f t="shared" si="135"/>
        <v/>
      </c>
      <c r="AV82" s="126" t="str">
        <f t="shared" si="135"/>
        <v/>
      </c>
      <c r="AW82" s="126" t="str">
        <f t="shared" si="135"/>
        <v/>
      </c>
      <c r="AX82" s="126" t="str">
        <f t="shared" si="135"/>
        <v/>
      </c>
      <c r="AY82" s="126" t="str">
        <f t="shared" si="135"/>
        <v/>
      </c>
      <c r="AZ82" s="126" t="str">
        <f t="shared" si="135"/>
        <v/>
      </c>
      <c r="BA82" s="126" t="str">
        <f t="shared" si="135"/>
        <v/>
      </c>
      <c r="BB82" s="126" t="str">
        <f t="shared" si="135"/>
        <v/>
      </c>
      <c r="BC82" s="126" t="str">
        <f t="shared" si="135"/>
        <v/>
      </c>
      <c r="BD82" s="126" t="str">
        <f t="shared" si="135"/>
        <v/>
      </c>
      <c r="BE82" s="126" t="str">
        <f t="shared" si="135"/>
        <v/>
      </c>
      <c r="BF82" s="126" t="str">
        <f t="shared" si="135"/>
        <v/>
      </c>
      <c r="BG82" s="126" t="str">
        <f t="shared" si="135"/>
        <v/>
      </c>
      <c r="BH82" s="126" t="str">
        <f t="shared" si="135"/>
        <v/>
      </c>
      <c r="BI82" s="126" t="str">
        <f t="shared" si="135"/>
        <v/>
      </c>
      <c r="BJ82" s="126" t="str">
        <f t="shared" si="135"/>
        <v/>
      </c>
      <c r="BK82" s="126" t="str">
        <f t="shared" si="136"/>
        <v/>
      </c>
      <c r="BL82" s="126" t="str">
        <f t="shared" si="136"/>
        <v/>
      </c>
      <c r="BM82" s="126" t="str">
        <f t="shared" si="136"/>
        <v/>
      </c>
      <c r="BN82" s="126" t="str">
        <f t="shared" si="136"/>
        <v/>
      </c>
      <c r="BO82" s="126" t="str">
        <f t="shared" si="136"/>
        <v/>
      </c>
      <c r="BP82" s="126" t="str">
        <f t="shared" si="136"/>
        <v/>
      </c>
      <c r="BQ82" s="126" t="str">
        <f t="shared" si="136"/>
        <v/>
      </c>
      <c r="BR82" s="126" t="str">
        <f t="shared" si="136"/>
        <v/>
      </c>
      <c r="BS82" s="126" t="str">
        <f t="shared" si="136"/>
        <v/>
      </c>
      <c r="BT82" s="126" t="str">
        <f t="shared" si="136"/>
        <v/>
      </c>
      <c r="BU82" s="126" t="str">
        <f t="shared" si="136"/>
        <v/>
      </c>
      <c r="BV82" s="194"/>
      <c r="BW82" s="194"/>
      <c r="BX82" s="194"/>
      <c r="BZ82" s="116" t="s">
        <v>266</v>
      </c>
      <c r="CA82" s="118" t="s">
        <v>96</v>
      </c>
      <c r="CB82" s="113">
        <f t="shared" si="144"/>
        <v>9</v>
      </c>
      <c r="CC82" s="116" t="str">
        <f t="shared" ca="1" si="137"/>
        <v>ACA 607</v>
      </c>
      <c r="CD82" s="117">
        <f t="shared" ca="1" si="145"/>
        <v>0</v>
      </c>
      <c r="CE82" s="117">
        <f t="shared" ca="1" si="138"/>
        <v>0</v>
      </c>
      <c r="CF82" s="117">
        <f t="shared" ca="1" si="138"/>
        <v>0</v>
      </c>
      <c r="CG82" s="117">
        <f t="shared" ca="1" si="138"/>
        <v>0</v>
      </c>
      <c r="CH82" s="117">
        <f t="shared" ca="1" si="139"/>
        <v>0</v>
      </c>
      <c r="CI82" s="117">
        <f t="shared" ca="1" si="150"/>
        <v>0</v>
      </c>
      <c r="CJ82" s="127" cm="1">
        <f t="array" aca="1" ref="CJ82" ca="1">IFERROR(AVERAGE(IF(CD82:CG82&gt;1,CD82:CG82)),0)</f>
        <v>0</v>
      </c>
      <c r="CK82" s="127">
        <f ca="1">CJ82+(COUNTIFS($CJ$74:$CJ82,CJ82)-1)*0.00001</f>
        <v>8.0000000000000007E-5</v>
      </c>
      <c r="CL82" s="127">
        <f t="shared" ca="1" si="151"/>
        <v>5.1000000000000004E-4</v>
      </c>
      <c r="CM82" s="140">
        <f t="shared" ca="1" si="147"/>
        <v>0</v>
      </c>
      <c r="CN82" s="120" t="str">
        <f t="shared" ca="1" si="148"/>
        <v>ACA 607</v>
      </c>
      <c r="CO82" s="113"/>
      <c r="CP82" s="113" t="s">
        <v>77</v>
      </c>
      <c r="CQ82" s="112" t="str">
        <f ca="1">IF(CH134&lt;&gt;1,"sd",CQ80*CQ81)</f>
        <v>sd</v>
      </c>
      <c r="CR82" s="115"/>
    </row>
    <row r="83" spans="1:96" ht="12.75" customHeight="1" x14ac:dyDescent="0.25">
      <c r="A83" s="210">
        <v>2</v>
      </c>
      <c r="B83" s="2" t="s">
        <v>275</v>
      </c>
      <c r="K83" s="101">
        <f t="shared" si="149"/>
        <v>10</v>
      </c>
      <c r="L83" s="125" t="str">
        <f t="shared" ca="1" si="141"/>
        <v>ACA 308</v>
      </c>
      <c r="M83" s="126">
        <f t="shared" ca="1" si="142"/>
        <v>5.0000000000000001E-4</v>
      </c>
      <c r="N83" s="126" t="str">
        <f t="shared" ca="1" si="143"/>
        <v>ns</v>
      </c>
      <c r="O83" s="126" t="str">
        <f t="shared" ca="1" si="133"/>
        <v>ns</v>
      </c>
      <c r="P83" s="126" t="str">
        <f t="shared" ca="1" si="133"/>
        <v>ns</v>
      </c>
      <c r="Q83" s="126" t="str">
        <f t="shared" ca="1" si="133"/>
        <v>ns</v>
      </c>
      <c r="R83" s="126" t="str">
        <f t="shared" ca="1" si="133"/>
        <v>ns</v>
      </c>
      <c r="S83" s="126" t="str">
        <f t="shared" ca="1" si="133"/>
        <v>ns</v>
      </c>
      <c r="T83" s="126" t="str">
        <f t="shared" ca="1" si="133"/>
        <v>ns</v>
      </c>
      <c r="U83" s="126" t="str">
        <f t="shared" ca="1" si="133"/>
        <v>ns</v>
      </c>
      <c r="V83" s="126" t="str">
        <f t="shared" ca="1" si="133"/>
        <v>ns</v>
      </c>
      <c r="W83" s="126" t="str">
        <f t="shared" ca="1" si="133"/>
        <v>ns</v>
      </c>
      <c r="X83" s="126" t="str">
        <f t="shared" si="133"/>
        <v/>
      </c>
      <c r="Y83" s="126" t="str">
        <f t="shared" si="133"/>
        <v/>
      </c>
      <c r="Z83" s="126" t="str">
        <f t="shared" si="133"/>
        <v/>
      </c>
      <c r="AA83" s="126" t="str">
        <f t="shared" si="133"/>
        <v/>
      </c>
      <c r="AB83" s="126" t="str">
        <f t="shared" si="133"/>
        <v/>
      </c>
      <c r="AC83" s="126" t="str">
        <f t="shared" si="133"/>
        <v/>
      </c>
      <c r="AD83" s="126" t="str">
        <f t="shared" si="133"/>
        <v/>
      </c>
      <c r="AE83" s="126" t="str">
        <f t="shared" si="134"/>
        <v/>
      </c>
      <c r="AF83" s="126" t="str">
        <f t="shared" si="134"/>
        <v/>
      </c>
      <c r="AG83" s="126" t="str">
        <f t="shared" si="134"/>
        <v/>
      </c>
      <c r="AH83" s="126" t="str">
        <f t="shared" si="134"/>
        <v/>
      </c>
      <c r="AI83" s="126" t="str">
        <f t="shared" si="134"/>
        <v/>
      </c>
      <c r="AJ83" s="126" t="str">
        <f t="shared" si="134"/>
        <v/>
      </c>
      <c r="AK83" s="126" t="str">
        <f t="shared" si="134"/>
        <v/>
      </c>
      <c r="AL83" s="126" t="str">
        <f t="shared" si="134"/>
        <v/>
      </c>
      <c r="AM83" s="126" t="str">
        <f t="shared" si="134"/>
        <v/>
      </c>
      <c r="AN83" s="126" t="str">
        <f t="shared" si="134"/>
        <v/>
      </c>
      <c r="AO83" s="126" t="str">
        <f t="shared" si="134"/>
        <v/>
      </c>
      <c r="AP83" s="126" t="str">
        <f t="shared" si="134"/>
        <v/>
      </c>
      <c r="AQ83" s="126" t="str">
        <f t="shared" si="134"/>
        <v/>
      </c>
      <c r="AR83" s="126" t="str">
        <f t="shared" si="134"/>
        <v/>
      </c>
      <c r="AS83" s="126" t="str">
        <f t="shared" si="134"/>
        <v/>
      </c>
      <c r="AT83" s="126" t="str">
        <f t="shared" si="134"/>
        <v/>
      </c>
      <c r="AU83" s="126" t="str">
        <f t="shared" si="135"/>
        <v/>
      </c>
      <c r="AV83" s="126" t="str">
        <f t="shared" si="135"/>
        <v/>
      </c>
      <c r="AW83" s="126" t="str">
        <f t="shared" si="135"/>
        <v/>
      </c>
      <c r="AX83" s="126" t="str">
        <f t="shared" si="135"/>
        <v/>
      </c>
      <c r="AY83" s="126" t="str">
        <f t="shared" si="135"/>
        <v/>
      </c>
      <c r="AZ83" s="126" t="str">
        <f t="shared" si="135"/>
        <v/>
      </c>
      <c r="BA83" s="126" t="str">
        <f t="shared" si="135"/>
        <v/>
      </c>
      <c r="BB83" s="126" t="str">
        <f t="shared" si="135"/>
        <v/>
      </c>
      <c r="BC83" s="126" t="str">
        <f t="shared" si="135"/>
        <v/>
      </c>
      <c r="BD83" s="126" t="str">
        <f t="shared" si="135"/>
        <v/>
      </c>
      <c r="BE83" s="126" t="str">
        <f t="shared" si="135"/>
        <v/>
      </c>
      <c r="BF83" s="126" t="str">
        <f t="shared" si="135"/>
        <v/>
      </c>
      <c r="BG83" s="126" t="str">
        <f t="shared" si="135"/>
        <v/>
      </c>
      <c r="BH83" s="126" t="str">
        <f t="shared" si="135"/>
        <v/>
      </c>
      <c r="BI83" s="126" t="str">
        <f t="shared" si="135"/>
        <v/>
      </c>
      <c r="BJ83" s="126" t="str">
        <f t="shared" si="135"/>
        <v/>
      </c>
      <c r="BK83" s="126" t="str">
        <f t="shared" si="136"/>
        <v/>
      </c>
      <c r="BL83" s="126" t="str">
        <f t="shared" si="136"/>
        <v/>
      </c>
      <c r="BM83" s="126" t="str">
        <f t="shared" si="136"/>
        <v/>
      </c>
      <c r="BN83" s="126" t="str">
        <f t="shared" si="136"/>
        <v/>
      </c>
      <c r="BO83" s="126" t="str">
        <f t="shared" si="136"/>
        <v/>
      </c>
      <c r="BP83" s="126" t="str">
        <f t="shared" si="136"/>
        <v/>
      </c>
      <c r="BQ83" s="126" t="str">
        <f t="shared" si="136"/>
        <v/>
      </c>
      <c r="BR83" s="126" t="str">
        <f t="shared" si="136"/>
        <v/>
      </c>
      <c r="BS83" s="126" t="str">
        <f t="shared" si="136"/>
        <v/>
      </c>
      <c r="BT83" s="126" t="str">
        <f t="shared" si="136"/>
        <v/>
      </c>
      <c r="BU83" s="126" t="str">
        <f t="shared" si="136"/>
        <v/>
      </c>
      <c r="BV83" s="194"/>
      <c r="BW83" s="194"/>
      <c r="BX83" s="194"/>
      <c r="BZ83" s="116" t="s">
        <v>266</v>
      </c>
      <c r="CA83" s="118" t="s">
        <v>96</v>
      </c>
      <c r="CB83" s="113">
        <f t="shared" si="144"/>
        <v>10</v>
      </c>
      <c r="CC83" s="116" t="str">
        <f t="shared" ca="1" si="137"/>
        <v>ACA 308</v>
      </c>
      <c r="CD83" s="117">
        <f t="shared" ca="1" si="145"/>
        <v>0</v>
      </c>
      <c r="CE83" s="117">
        <f t="shared" ca="1" si="138"/>
        <v>0</v>
      </c>
      <c r="CF83" s="117">
        <f t="shared" ca="1" si="138"/>
        <v>0</v>
      </c>
      <c r="CG83" s="117">
        <f t="shared" ca="1" si="138"/>
        <v>0</v>
      </c>
      <c r="CH83" s="117">
        <f t="shared" ca="1" si="139"/>
        <v>0</v>
      </c>
      <c r="CI83" s="117">
        <f t="shared" ca="1" si="150"/>
        <v>0</v>
      </c>
      <c r="CJ83" s="127" cm="1">
        <f t="array" aca="1" ref="CJ83" ca="1">IFERROR(AVERAGE(IF(CD83:CG83&gt;1,CD83:CG83)),0)</f>
        <v>0</v>
      </c>
      <c r="CK83" s="127">
        <f ca="1">CJ83+(COUNTIFS($CJ$74:$CJ83,CJ83)-1)*0.00001</f>
        <v>9.0000000000000006E-5</v>
      </c>
      <c r="CL83" s="127">
        <f t="shared" ca="1" si="151"/>
        <v>5.0000000000000001E-4</v>
      </c>
      <c r="CM83" s="140">
        <f t="shared" ca="1" si="147"/>
        <v>0</v>
      </c>
      <c r="CN83" s="120" t="str">
        <f t="shared" ca="1" si="148"/>
        <v>ACA 308</v>
      </c>
      <c r="CO83" s="113"/>
      <c r="CP83" s="113" t="s">
        <v>152</v>
      </c>
      <c r="CQ83" s="112" t="str">
        <f ca="1">IF(CH134&lt;&gt;1,"sd",SUM(CQ80:CQ82))</f>
        <v>sd</v>
      </c>
      <c r="CR83" s="115"/>
    </row>
    <row r="84" spans="1:96" ht="12.75" customHeight="1" x14ac:dyDescent="0.25">
      <c r="A84" s="210">
        <v>2</v>
      </c>
      <c r="B84" s="110" t="str">
        <f ca="1">'ANVA-MDS Sin Fung.'!CQ89</f>
        <v>sd</v>
      </c>
      <c r="C84" s="214">
        <v>0.15</v>
      </c>
      <c r="D84" s="115" t="str">
        <f ca="1">IF(B84&gt;C84,"ns","*")</f>
        <v>ns</v>
      </c>
      <c r="K84" s="101">
        <f t="shared" si="149"/>
        <v>11</v>
      </c>
      <c r="L84" s="125" t="str">
        <f t="shared" ca="1" si="141"/>
        <v>ARAUCARIA</v>
      </c>
      <c r="M84" s="126">
        <f t="shared" ca="1" si="142"/>
        <v>4.9000000000000009E-4</v>
      </c>
      <c r="N84" s="126" t="str">
        <f t="shared" ca="1" si="143"/>
        <v>ns</v>
      </c>
      <c r="O84" s="126" t="str">
        <f t="shared" ca="1" si="133"/>
        <v>ns</v>
      </c>
      <c r="P84" s="126" t="str">
        <f t="shared" ca="1" si="133"/>
        <v>ns</v>
      </c>
      <c r="Q84" s="126" t="str">
        <f t="shared" ca="1" si="133"/>
        <v>ns</v>
      </c>
      <c r="R84" s="126" t="str">
        <f t="shared" ca="1" si="133"/>
        <v>ns</v>
      </c>
      <c r="S84" s="126" t="str">
        <f t="shared" ca="1" si="133"/>
        <v>ns</v>
      </c>
      <c r="T84" s="126" t="str">
        <f t="shared" ca="1" si="133"/>
        <v>ns</v>
      </c>
      <c r="U84" s="126" t="str">
        <f t="shared" ca="1" si="133"/>
        <v>ns</v>
      </c>
      <c r="V84" s="126" t="str">
        <f t="shared" ca="1" si="133"/>
        <v>ns</v>
      </c>
      <c r="W84" s="126" t="str">
        <f t="shared" ca="1" si="133"/>
        <v>ns</v>
      </c>
      <c r="X84" s="126" t="str">
        <f t="shared" ca="1" si="133"/>
        <v>ns</v>
      </c>
      <c r="Y84" s="126" t="str">
        <f t="shared" si="133"/>
        <v/>
      </c>
      <c r="Z84" s="126" t="str">
        <f t="shared" si="133"/>
        <v/>
      </c>
      <c r="AA84" s="126" t="str">
        <f t="shared" si="133"/>
        <v/>
      </c>
      <c r="AB84" s="126" t="str">
        <f t="shared" si="133"/>
        <v/>
      </c>
      <c r="AC84" s="126" t="str">
        <f t="shared" si="133"/>
        <v/>
      </c>
      <c r="AD84" s="126" t="str">
        <f t="shared" si="133"/>
        <v/>
      </c>
      <c r="AE84" s="126" t="str">
        <f t="shared" si="134"/>
        <v/>
      </c>
      <c r="AF84" s="126" t="str">
        <f t="shared" si="134"/>
        <v/>
      </c>
      <c r="AG84" s="126" t="str">
        <f t="shared" si="134"/>
        <v/>
      </c>
      <c r="AH84" s="126" t="str">
        <f t="shared" si="134"/>
        <v/>
      </c>
      <c r="AI84" s="126" t="str">
        <f t="shared" si="134"/>
        <v/>
      </c>
      <c r="AJ84" s="126" t="str">
        <f t="shared" si="134"/>
        <v/>
      </c>
      <c r="AK84" s="126" t="str">
        <f t="shared" si="134"/>
        <v/>
      </c>
      <c r="AL84" s="126" t="str">
        <f t="shared" si="134"/>
        <v/>
      </c>
      <c r="AM84" s="126" t="str">
        <f t="shared" si="134"/>
        <v/>
      </c>
      <c r="AN84" s="126" t="str">
        <f t="shared" si="134"/>
        <v/>
      </c>
      <c r="AO84" s="126" t="str">
        <f t="shared" si="134"/>
        <v/>
      </c>
      <c r="AP84" s="126" t="str">
        <f t="shared" si="134"/>
        <v/>
      </c>
      <c r="AQ84" s="126" t="str">
        <f t="shared" si="134"/>
        <v/>
      </c>
      <c r="AR84" s="126" t="str">
        <f t="shared" si="134"/>
        <v/>
      </c>
      <c r="AS84" s="126" t="str">
        <f t="shared" si="134"/>
        <v/>
      </c>
      <c r="AT84" s="126" t="str">
        <f t="shared" si="134"/>
        <v/>
      </c>
      <c r="AU84" s="126" t="str">
        <f t="shared" si="135"/>
        <v/>
      </c>
      <c r="AV84" s="126" t="str">
        <f t="shared" si="135"/>
        <v/>
      </c>
      <c r="AW84" s="126" t="str">
        <f t="shared" si="135"/>
        <v/>
      </c>
      <c r="AX84" s="126" t="str">
        <f t="shared" si="135"/>
        <v/>
      </c>
      <c r="AY84" s="126" t="str">
        <f t="shared" si="135"/>
        <v/>
      </c>
      <c r="AZ84" s="126" t="str">
        <f t="shared" si="135"/>
        <v/>
      </c>
      <c r="BA84" s="126" t="str">
        <f t="shared" si="135"/>
        <v/>
      </c>
      <c r="BB84" s="126" t="str">
        <f t="shared" si="135"/>
        <v/>
      </c>
      <c r="BC84" s="126" t="str">
        <f t="shared" si="135"/>
        <v/>
      </c>
      <c r="BD84" s="126" t="str">
        <f t="shared" si="135"/>
        <v/>
      </c>
      <c r="BE84" s="126" t="str">
        <f t="shared" si="135"/>
        <v/>
      </c>
      <c r="BF84" s="126" t="str">
        <f t="shared" si="135"/>
        <v/>
      </c>
      <c r="BG84" s="126" t="str">
        <f t="shared" si="135"/>
        <v/>
      </c>
      <c r="BH84" s="126" t="str">
        <f t="shared" si="135"/>
        <v/>
      </c>
      <c r="BI84" s="126" t="str">
        <f t="shared" si="135"/>
        <v/>
      </c>
      <c r="BJ84" s="126" t="str">
        <f t="shared" si="135"/>
        <v/>
      </c>
      <c r="BK84" s="126" t="str">
        <f t="shared" si="136"/>
        <v/>
      </c>
      <c r="BL84" s="126" t="str">
        <f t="shared" si="136"/>
        <v/>
      </c>
      <c r="BM84" s="126" t="str">
        <f t="shared" si="136"/>
        <v/>
      </c>
      <c r="BN84" s="126" t="str">
        <f t="shared" si="136"/>
        <v/>
      </c>
      <c r="BO84" s="126" t="str">
        <f t="shared" si="136"/>
        <v/>
      </c>
      <c r="BP84" s="126" t="str">
        <f t="shared" si="136"/>
        <v/>
      </c>
      <c r="BQ84" s="126" t="str">
        <f t="shared" si="136"/>
        <v/>
      </c>
      <c r="BR84" s="126" t="str">
        <f t="shared" si="136"/>
        <v/>
      </c>
      <c r="BS84" s="126" t="str">
        <f t="shared" si="136"/>
        <v/>
      </c>
      <c r="BT84" s="126" t="str">
        <f t="shared" si="136"/>
        <v/>
      </c>
      <c r="BU84" s="126" t="str">
        <f t="shared" si="136"/>
        <v/>
      </c>
      <c r="BV84" s="194"/>
      <c r="BW84" s="194"/>
      <c r="BX84" s="194"/>
      <c r="BZ84" s="116" t="s">
        <v>266</v>
      </c>
      <c r="CA84" s="118" t="s">
        <v>96</v>
      </c>
      <c r="CB84" s="113">
        <f t="shared" si="144"/>
        <v>11</v>
      </c>
      <c r="CC84" s="116" t="str">
        <f t="shared" ca="1" si="137"/>
        <v>ARAUCARIA</v>
      </c>
      <c r="CD84" s="117">
        <f t="shared" ca="1" si="145"/>
        <v>0</v>
      </c>
      <c r="CE84" s="117">
        <f t="shared" ca="1" si="138"/>
        <v>0</v>
      </c>
      <c r="CF84" s="117">
        <f t="shared" ca="1" si="138"/>
        <v>0</v>
      </c>
      <c r="CG84" s="117">
        <f t="shared" ca="1" si="138"/>
        <v>0</v>
      </c>
      <c r="CH84" s="117">
        <f t="shared" ca="1" si="139"/>
        <v>0</v>
      </c>
      <c r="CI84" s="117">
        <f t="shared" ca="1" si="150"/>
        <v>0</v>
      </c>
      <c r="CJ84" s="127" cm="1">
        <f t="array" aca="1" ref="CJ84" ca="1">IFERROR(AVERAGE(IF(CD84:CG84&gt;1,CD84:CG84)),0)</f>
        <v>0</v>
      </c>
      <c r="CK84" s="127">
        <f ca="1">CJ84+(COUNTIFS($CJ$74:$CJ84,CJ84)-1)*0.00001</f>
        <v>1E-4</v>
      </c>
      <c r="CL84" s="127">
        <f t="shared" ca="1" si="151"/>
        <v>4.9000000000000009E-4</v>
      </c>
      <c r="CM84" s="140">
        <f t="shared" ca="1" si="147"/>
        <v>0</v>
      </c>
      <c r="CN84" s="120" t="str">
        <f t="shared" ca="1" si="148"/>
        <v>ARAUCARIA</v>
      </c>
      <c r="CO84" s="113"/>
      <c r="CP84" s="113" t="s">
        <v>80</v>
      </c>
      <c r="CQ84" s="112" t="str">
        <f t="array" aca="1" ref="CQ84" ca="1">IF(CH134&lt;&gt;1,"sd",SUM(IF(CI74:CI133&gt;1,(CI74:CI133)^2))/CQ75-CQ79)</f>
        <v>sd</v>
      </c>
      <c r="CR84" s="115"/>
    </row>
    <row r="85" spans="1:96" ht="12.75" customHeight="1" x14ac:dyDescent="0.25">
      <c r="A85" s="210">
        <v>2</v>
      </c>
      <c r="B85" s="2"/>
      <c r="K85" s="101">
        <f t="shared" si="149"/>
        <v>12</v>
      </c>
      <c r="L85" s="125" t="str">
        <f t="shared" ca="1" si="141"/>
        <v>ARAZÁ</v>
      </c>
      <c r="M85" s="126">
        <f t="shared" ca="1" si="142"/>
        <v>4.8000000000000007E-4</v>
      </c>
      <c r="N85" s="126" t="str">
        <f t="shared" ca="1" si="143"/>
        <v>ns</v>
      </c>
      <c r="O85" s="126" t="str">
        <f t="shared" ca="1" si="133"/>
        <v>ns</v>
      </c>
      <c r="P85" s="126" t="str">
        <f t="shared" ca="1" si="133"/>
        <v>ns</v>
      </c>
      <c r="Q85" s="126" t="str">
        <f t="shared" ca="1" si="133"/>
        <v>ns</v>
      </c>
      <c r="R85" s="126" t="str">
        <f t="shared" ca="1" si="133"/>
        <v>ns</v>
      </c>
      <c r="S85" s="126" t="str">
        <f t="shared" ca="1" si="133"/>
        <v>ns</v>
      </c>
      <c r="T85" s="126" t="str">
        <f t="shared" ca="1" si="133"/>
        <v>ns</v>
      </c>
      <c r="U85" s="126" t="str">
        <f t="shared" ca="1" si="133"/>
        <v>ns</v>
      </c>
      <c r="V85" s="126" t="str">
        <f t="shared" ca="1" si="133"/>
        <v>ns</v>
      </c>
      <c r="W85" s="126" t="str">
        <f t="shared" ca="1" si="133"/>
        <v>ns</v>
      </c>
      <c r="X85" s="126" t="str">
        <f t="shared" ca="1" si="133"/>
        <v>ns</v>
      </c>
      <c r="Y85" s="126" t="str">
        <f t="shared" ca="1" si="133"/>
        <v>ns</v>
      </c>
      <c r="Z85" s="126" t="str">
        <f t="shared" si="133"/>
        <v/>
      </c>
      <c r="AA85" s="126" t="str">
        <f t="shared" si="133"/>
        <v/>
      </c>
      <c r="AB85" s="126" t="str">
        <f t="shared" si="133"/>
        <v/>
      </c>
      <c r="AC85" s="126" t="str">
        <f t="shared" si="133"/>
        <v/>
      </c>
      <c r="AD85" s="126" t="str">
        <f t="shared" si="133"/>
        <v/>
      </c>
      <c r="AE85" s="126" t="str">
        <f t="shared" si="134"/>
        <v/>
      </c>
      <c r="AF85" s="126" t="str">
        <f t="shared" si="134"/>
        <v/>
      </c>
      <c r="AG85" s="126" t="str">
        <f t="shared" si="134"/>
        <v/>
      </c>
      <c r="AH85" s="126" t="str">
        <f t="shared" si="134"/>
        <v/>
      </c>
      <c r="AI85" s="126" t="str">
        <f t="shared" si="134"/>
        <v/>
      </c>
      <c r="AJ85" s="126" t="str">
        <f t="shared" si="134"/>
        <v/>
      </c>
      <c r="AK85" s="126" t="str">
        <f t="shared" si="134"/>
        <v/>
      </c>
      <c r="AL85" s="126" t="str">
        <f t="shared" si="134"/>
        <v/>
      </c>
      <c r="AM85" s="126" t="str">
        <f t="shared" si="134"/>
        <v/>
      </c>
      <c r="AN85" s="126" t="str">
        <f t="shared" si="134"/>
        <v/>
      </c>
      <c r="AO85" s="126" t="str">
        <f t="shared" si="134"/>
        <v/>
      </c>
      <c r="AP85" s="126" t="str">
        <f t="shared" si="134"/>
        <v/>
      </c>
      <c r="AQ85" s="126" t="str">
        <f t="shared" si="134"/>
        <v/>
      </c>
      <c r="AR85" s="126" t="str">
        <f t="shared" si="134"/>
        <v/>
      </c>
      <c r="AS85" s="126" t="str">
        <f t="shared" si="134"/>
        <v/>
      </c>
      <c r="AT85" s="126" t="str">
        <f t="shared" si="134"/>
        <v/>
      </c>
      <c r="AU85" s="126" t="str">
        <f t="shared" si="135"/>
        <v/>
      </c>
      <c r="AV85" s="126" t="str">
        <f t="shared" si="135"/>
        <v/>
      </c>
      <c r="AW85" s="126" t="str">
        <f t="shared" si="135"/>
        <v/>
      </c>
      <c r="AX85" s="126" t="str">
        <f t="shared" si="135"/>
        <v/>
      </c>
      <c r="AY85" s="126" t="str">
        <f t="shared" si="135"/>
        <v/>
      </c>
      <c r="AZ85" s="126" t="str">
        <f t="shared" si="135"/>
        <v/>
      </c>
      <c r="BA85" s="126" t="str">
        <f t="shared" si="135"/>
        <v/>
      </c>
      <c r="BB85" s="126" t="str">
        <f t="shared" si="135"/>
        <v/>
      </c>
      <c r="BC85" s="126" t="str">
        <f t="shared" si="135"/>
        <v/>
      </c>
      <c r="BD85" s="126" t="str">
        <f t="shared" si="135"/>
        <v/>
      </c>
      <c r="BE85" s="126" t="str">
        <f t="shared" si="135"/>
        <v/>
      </c>
      <c r="BF85" s="126" t="str">
        <f t="shared" si="135"/>
        <v/>
      </c>
      <c r="BG85" s="126" t="str">
        <f t="shared" si="135"/>
        <v/>
      </c>
      <c r="BH85" s="126" t="str">
        <f t="shared" si="135"/>
        <v/>
      </c>
      <c r="BI85" s="126" t="str">
        <f t="shared" si="135"/>
        <v/>
      </c>
      <c r="BJ85" s="126" t="str">
        <f t="shared" si="135"/>
        <v/>
      </c>
      <c r="BK85" s="126" t="str">
        <f t="shared" si="136"/>
        <v/>
      </c>
      <c r="BL85" s="126" t="str">
        <f t="shared" si="136"/>
        <v/>
      </c>
      <c r="BM85" s="126" t="str">
        <f t="shared" si="136"/>
        <v/>
      </c>
      <c r="BN85" s="126" t="str">
        <f t="shared" si="136"/>
        <v/>
      </c>
      <c r="BO85" s="126" t="str">
        <f t="shared" si="136"/>
        <v/>
      </c>
      <c r="BP85" s="126" t="str">
        <f t="shared" si="136"/>
        <v/>
      </c>
      <c r="BQ85" s="126" t="str">
        <f t="shared" si="136"/>
        <v/>
      </c>
      <c r="BR85" s="126" t="str">
        <f t="shared" si="136"/>
        <v/>
      </c>
      <c r="BS85" s="126" t="str">
        <f t="shared" si="136"/>
        <v/>
      </c>
      <c r="BT85" s="126" t="str">
        <f t="shared" si="136"/>
        <v/>
      </c>
      <c r="BU85" s="126" t="str">
        <f t="shared" si="136"/>
        <v/>
      </c>
      <c r="BV85" s="194"/>
      <c r="BW85" s="194"/>
      <c r="BX85" s="194"/>
      <c r="BZ85" s="116" t="s">
        <v>266</v>
      </c>
      <c r="CA85" s="118" t="s">
        <v>96</v>
      </c>
      <c r="CB85" s="113">
        <f t="shared" si="144"/>
        <v>12</v>
      </c>
      <c r="CC85" s="116" t="str">
        <f t="shared" ca="1" si="137"/>
        <v>ARAZÁ</v>
      </c>
      <c r="CD85" s="117">
        <f t="shared" ca="1" si="145"/>
        <v>0</v>
      </c>
      <c r="CE85" s="117">
        <f t="shared" ca="1" si="138"/>
        <v>0</v>
      </c>
      <c r="CF85" s="117">
        <f t="shared" ca="1" si="138"/>
        <v>0</v>
      </c>
      <c r="CG85" s="117">
        <f t="shared" ca="1" si="138"/>
        <v>0</v>
      </c>
      <c r="CH85" s="117">
        <f t="shared" ca="1" si="139"/>
        <v>0</v>
      </c>
      <c r="CI85" s="117">
        <f t="shared" ca="1" si="150"/>
        <v>0</v>
      </c>
      <c r="CJ85" s="127" cm="1">
        <f t="array" aca="1" ref="CJ85" ca="1">IFERROR(AVERAGE(IF(CD85:CG85&gt;1,CD85:CG85)),0)</f>
        <v>0</v>
      </c>
      <c r="CK85" s="127">
        <f ca="1">CJ85+(COUNTIFS($CJ$74:$CJ85,CJ85)-1)*0.00001</f>
        <v>1.1E-4</v>
      </c>
      <c r="CL85" s="127">
        <f t="shared" ca="1" si="151"/>
        <v>4.8000000000000007E-4</v>
      </c>
      <c r="CM85" s="140">
        <f t="shared" ca="1" si="147"/>
        <v>0</v>
      </c>
      <c r="CN85" s="120" t="str">
        <f t="shared" ca="1" si="148"/>
        <v>ARAZÁ</v>
      </c>
      <c r="CO85" s="113"/>
      <c r="CP85" s="113" t="s">
        <v>79</v>
      </c>
      <c r="CQ85" s="112" t="str">
        <f t="array" aca="1" ref="CQ85" ca="1">IF(CH134&lt;&gt;1,"sd",SUM(IF(CD135:CG135&gt;1,(CD135:CG135)^2))/CQ74-CQ79)</f>
        <v>sd</v>
      </c>
      <c r="CR85" s="115"/>
    </row>
    <row r="86" spans="1:96" ht="12.75" customHeight="1" x14ac:dyDescent="0.25">
      <c r="A86" s="210">
        <v>2</v>
      </c>
      <c r="K86" s="101">
        <f t="shared" si="149"/>
        <v>13</v>
      </c>
      <c r="L86" s="125" t="str">
        <f t="shared" ca="1" si="141"/>
        <v>BAGUETTE 525</v>
      </c>
      <c r="M86" s="126">
        <f t="shared" ca="1" si="142"/>
        <v>4.7000000000000004E-4</v>
      </c>
      <c r="N86" s="126" t="str">
        <f t="shared" ca="1" si="143"/>
        <v>ns</v>
      </c>
      <c r="O86" s="126" t="str">
        <f t="shared" ca="1" si="133"/>
        <v>ns</v>
      </c>
      <c r="P86" s="126" t="str">
        <f t="shared" ca="1" si="133"/>
        <v>ns</v>
      </c>
      <c r="Q86" s="126" t="str">
        <f t="shared" ca="1" si="133"/>
        <v>ns</v>
      </c>
      <c r="R86" s="126" t="str">
        <f t="shared" ca="1" si="133"/>
        <v>ns</v>
      </c>
      <c r="S86" s="126" t="str">
        <f t="shared" ca="1" si="133"/>
        <v>ns</v>
      </c>
      <c r="T86" s="126" t="str">
        <f t="shared" ca="1" si="133"/>
        <v>ns</v>
      </c>
      <c r="U86" s="126" t="str">
        <f t="shared" ca="1" si="133"/>
        <v>ns</v>
      </c>
      <c r="V86" s="126" t="str">
        <f t="shared" ca="1" si="133"/>
        <v>ns</v>
      </c>
      <c r="W86" s="126" t="str">
        <f t="shared" ca="1" si="133"/>
        <v>ns</v>
      </c>
      <c r="X86" s="126" t="str">
        <f t="shared" ca="1" si="133"/>
        <v>ns</v>
      </c>
      <c r="Y86" s="126" t="str">
        <f t="shared" ca="1" si="133"/>
        <v>ns</v>
      </c>
      <c r="Z86" s="126" t="str">
        <f t="shared" ca="1" si="133"/>
        <v>ns</v>
      </c>
      <c r="AA86" s="126" t="str">
        <f t="shared" si="133"/>
        <v/>
      </c>
      <c r="AB86" s="126" t="str">
        <f t="shared" si="133"/>
        <v/>
      </c>
      <c r="AC86" s="126" t="str">
        <f t="shared" si="133"/>
        <v/>
      </c>
      <c r="AD86" s="126" t="str">
        <f t="shared" si="133"/>
        <v/>
      </c>
      <c r="AE86" s="126" t="str">
        <f t="shared" si="134"/>
        <v/>
      </c>
      <c r="AF86" s="126" t="str">
        <f t="shared" si="134"/>
        <v/>
      </c>
      <c r="AG86" s="126" t="str">
        <f t="shared" si="134"/>
        <v/>
      </c>
      <c r="AH86" s="126" t="str">
        <f t="shared" si="134"/>
        <v/>
      </c>
      <c r="AI86" s="126" t="str">
        <f t="shared" si="134"/>
        <v/>
      </c>
      <c r="AJ86" s="126" t="str">
        <f t="shared" si="134"/>
        <v/>
      </c>
      <c r="AK86" s="126" t="str">
        <f t="shared" si="134"/>
        <v/>
      </c>
      <c r="AL86" s="126" t="str">
        <f t="shared" si="134"/>
        <v/>
      </c>
      <c r="AM86" s="126" t="str">
        <f t="shared" si="134"/>
        <v/>
      </c>
      <c r="AN86" s="126" t="str">
        <f t="shared" si="134"/>
        <v/>
      </c>
      <c r="AO86" s="126" t="str">
        <f t="shared" si="134"/>
        <v/>
      </c>
      <c r="AP86" s="126" t="str">
        <f t="shared" si="134"/>
        <v/>
      </c>
      <c r="AQ86" s="126" t="str">
        <f t="shared" si="134"/>
        <v/>
      </c>
      <c r="AR86" s="126" t="str">
        <f t="shared" si="134"/>
        <v/>
      </c>
      <c r="AS86" s="126" t="str">
        <f t="shared" si="134"/>
        <v/>
      </c>
      <c r="AT86" s="126" t="str">
        <f t="shared" si="134"/>
        <v/>
      </c>
      <c r="AU86" s="126" t="str">
        <f t="shared" si="135"/>
        <v/>
      </c>
      <c r="AV86" s="126" t="str">
        <f t="shared" si="135"/>
        <v/>
      </c>
      <c r="AW86" s="126" t="str">
        <f t="shared" si="135"/>
        <v/>
      </c>
      <c r="AX86" s="126" t="str">
        <f t="shared" si="135"/>
        <v/>
      </c>
      <c r="AY86" s="126" t="str">
        <f t="shared" si="135"/>
        <v/>
      </c>
      <c r="AZ86" s="126" t="str">
        <f t="shared" si="135"/>
        <v/>
      </c>
      <c r="BA86" s="126" t="str">
        <f t="shared" si="135"/>
        <v/>
      </c>
      <c r="BB86" s="126" t="str">
        <f t="shared" si="135"/>
        <v/>
      </c>
      <c r="BC86" s="126" t="str">
        <f t="shared" si="135"/>
        <v/>
      </c>
      <c r="BD86" s="126" t="str">
        <f t="shared" si="135"/>
        <v/>
      </c>
      <c r="BE86" s="126" t="str">
        <f t="shared" si="135"/>
        <v/>
      </c>
      <c r="BF86" s="126" t="str">
        <f t="shared" si="135"/>
        <v/>
      </c>
      <c r="BG86" s="126" t="str">
        <f t="shared" si="135"/>
        <v/>
      </c>
      <c r="BH86" s="126" t="str">
        <f t="shared" si="135"/>
        <v/>
      </c>
      <c r="BI86" s="126" t="str">
        <f t="shared" si="135"/>
        <v/>
      </c>
      <c r="BJ86" s="126" t="str">
        <f t="shared" si="135"/>
        <v/>
      </c>
      <c r="BK86" s="126" t="str">
        <f t="shared" si="136"/>
        <v/>
      </c>
      <c r="BL86" s="126" t="str">
        <f t="shared" si="136"/>
        <v/>
      </c>
      <c r="BM86" s="126" t="str">
        <f t="shared" si="136"/>
        <v/>
      </c>
      <c r="BN86" s="126" t="str">
        <f t="shared" si="136"/>
        <v/>
      </c>
      <c r="BO86" s="126" t="str">
        <f t="shared" si="136"/>
        <v/>
      </c>
      <c r="BP86" s="126" t="str">
        <f t="shared" si="136"/>
        <v/>
      </c>
      <c r="BQ86" s="126" t="str">
        <f t="shared" si="136"/>
        <v/>
      </c>
      <c r="BR86" s="126" t="str">
        <f t="shared" si="136"/>
        <v/>
      </c>
      <c r="BS86" s="126" t="str">
        <f t="shared" si="136"/>
        <v/>
      </c>
      <c r="BT86" s="126" t="str">
        <f t="shared" si="136"/>
        <v/>
      </c>
      <c r="BU86" s="126" t="str">
        <f t="shared" si="136"/>
        <v/>
      </c>
      <c r="BV86" s="194"/>
      <c r="BW86" s="194"/>
      <c r="BX86" s="194"/>
      <c r="BZ86" s="116" t="s">
        <v>266</v>
      </c>
      <c r="CA86" s="118" t="s">
        <v>96</v>
      </c>
      <c r="CB86" s="113">
        <f t="shared" si="144"/>
        <v>13</v>
      </c>
      <c r="CC86" s="116" t="str">
        <f t="shared" ca="1" si="137"/>
        <v>BAGUETTE 525</v>
      </c>
      <c r="CD86" s="117">
        <f t="shared" ca="1" si="145"/>
        <v>0</v>
      </c>
      <c r="CE86" s="117">
        <f t="shared" ca="1" si="138"/>
        <v>0</v>
      </c>
      <c r="CF86" s="117">
        <f t="shared" ca="1" si="138"/>
        <v>0</v>
      </c>
      <c r="CG86" s="117">
        <f t="shared" ca="1" si="138"/>
        <v>0</v>
      </c>
      <c r="CH86" s="117">
        <f t="shared" ca="1" si="139"/>
        <v>0</v>
      </c>
      <c r="CI86" s="117">
        <f t="shared" ca="1" si="150"/>
        <v>0</v>
      </c>
      <c r="CJ86" s="127" cm="1">
        <f t="array" aca="1" ref="CJ86" ca="1">IFERROR(AVERAGE(IF(CD86:CG86&gt;1,CD86:CG86)),0)</f>
        <v>0</v>
      </c>
      <c r="CK86" s="127">
        <f ca="1">CJ86+(COUNTIFS($CJ$74:$CJ86,CJ86)-1)*0.00001</f>
        <v>1.2000000000000002E-4</v>
      </c>
      <c r="CL86" s="127">
        <f t="shared" ca="1" si="151"/>
        <v>4.7000000000000004E-4</v>
      </c>
      <c r="CM86" s="140">
        <f t="shared" ca="1" si="147"/>
        <v>0</v>
      </c>
      <c r="CN86" s="120" t="str">
        <f t="shared" ca="1" si="148"/>
        <v>BAGUETTE 525</v>
      </c>
      <c r="CO86" s="113"/>
      <c r="CP86" s="113" t="s">
        <v>81</v>
      </c>
      <c r="CQ86" s="112" t="str">
        <f ca="1">IF(CH134&lt;&gt;1,"sd",CQ87-CQ85-CQ84)</f>
        <v>sd</v>
      </c>
      <c r="CR86" s="115"/>
    </row>
    <row r="87" spans="1:96" ht="12.75" customHeight="1" x14ac:dyDescent="0.25">
      <c r="A87" s="210">
        <v>2</v>
      </c>
      <c r="B87" s="2" t="s">
        <v>274</v>
      </c>
      <c r="K87" s="101">
        <f t="shared" si="149"/>
        <v>14</v>
      </c>
      <c r="L87" s="125" t="str">
        <f t="shared" ca="1" si="141"/>
        <v>BASILIO</v>
      </c>
      <c r="M87" s="126">
        <f t="shared" ca="1" si="142"/>
        <v>4.6000000000000001E-4</v>
      </c>
      <c r="N87" s="126" t="str">
        <f t="shared" ca="1" si="143"/>
        <v>ns</v>
      </c>
      <c r="O87" s="126" t="str">
        <f t="shared" ca="1" si="133"/>
        <v>ns</v>
      </c>
      <c r="P87" s="126" t="str">
        <f t="shared" ca="1" si="133"/>
        <v>ns</v>
      </c>
      <c r="Q87" s="126" t="str">
        <f t="shared" ca="1" si="133"/>
        <v>ns</v>
      </c>
      <c r="R87" s="126" t="str">
        <f t="shared" ca="1" si="133"/>
        <v>ns</v>
      </c>
      <c r="S87" s="126" t="str">
        <f t="shared" ca="1" si="133"/>
        <v>ns</v>
      </c>
      <c r="T87" s="126" t="str">
        <f t="shared" ca="1" si="133"/>
        <v>ns</v>
      </c>
      <c r="U87" s="126" t="str">
        <f t="shared" ca="1" si="133"/>
        <v>ns</v>
      </c>
      <c r="V87" s="126" t="str">
        <f t="shared" ca="1" si="133"/>
        <v>ns</v>
      </c>
      <c r="W87" s="126" t="str">
        <f t="shared" ca="1" si="133"/>
        <v>ns</v>
      </c>
      <c r="X87" s="126" t="str">
        <f t="shared" ca="1" si="133"/>
        <v>ns</v>
      </c>
      <c r="Y87" s="126" t="str">
        <f t="shared" ca="1" si="133"/>
        <v>ns</v>
      </c>
      <c r="Z87" s="126" t="str">
        <f t="shared" ca="1" si="133"/>
        <v>ns</v>
      </c>
      <c r="AA87" s="126" t="str">
        <f t="shared" ca="1" si="133"/>
        <v>ns</v>
      </c>
      <c r="AB87" s="126" t="str">
        <f t="shared" si="133"/>
        <v/>
      </c>
      <c r="AC87" s="126" t="str">
        <f t="shared" si="133"/>
        <v/>
      </c>
      <c r="AD87" s="126" t="str">
        <f t="shared" si="133"/>
        <v/>
      </c>
      <c r="AE87" s="126" t="str">
        <f t="shared" si="134"/>
        <v/>
      </c>
      <c r="AF87" s="126" t="str">
        <f t="shared" si="134"/>
        <v/>
      </c>
      <c r="AG87" s="126" t="str">
        <f t="shared" si="134"/>
        <v/>
      </c>
      <c r="AH87" s="126" t="str">
        <f t="shared" si="134"/>
        <v/>
      </c>
      <c r="AI87" s="126" t="str">
        <f t="shared" si="134"/>
        <v/>
      </c>
      <c r="AJ87" s="126" t="str">
        <f t="shared" si="134"/>
        <v/>
      </c>
      <c r="AK87" s="126" t="str">
        <f t="shared" si="134"/>
        <v/>
      </c>
      <c r="AL87" s="126" t="str">
        <f t="shared" si="134"/>
        <v/>
      </c>
      <c r="AM87" s="126" t="str">
        <f t="shared" si="134"/>
        <v/>
      </c>
      <c r="AN87" s="126" t="str">
        <f t="shared" si="134"/>
        <v/>
      </c>
      <c r="AO87" s="126" t="str">
        <f t="shared" si="134"/>
        <v/>
      </c>
      <c r="AP87" s="126" t="str">
        <f t="shared" si="134"/>
        <v/>
      </c>
      <c r="AQ87" s="126" t="str">
        <f t="shared" si="134"/>
        <v/>
      </c>
      <c r="AR87" s="126" t="str">
        <f t="shared" si="134"/>
        <v/>
      </c>
      <c r="AS87" s="126" t="str">
        <f t="shared" si="134"/>
        <v/>
      </c>
      <c r="AT87" s="126" t="str">
        <f t="shared" si="134"/>
        <v/>
      </c>
      <c r="AU87" s="126" t="str">
        <f t="shared" si="135"/>
        <v/>
      </c>
      <c r="AV87" s="126" t="str">
        <f t="shared" si="135"/>
        <v/>
      </c>
      <c r="AW87" s="126" t="str">
        <f t="shared" si="135"/>
        <v/>
      </c>
      <c r="AX87" s="126" t="str">
        <f t="shared" si="135"/>
        <v/>
      </c>
      <c r="AY87" s="126" t="str">
        <f t="shared" si="135"/>
        <v/>
      </c>
      <c r="AZ87" s="126" t="str">
        <f t="shared" si="135"/>
        <v/>
      </c>
      <c r="BA87" s="126" t="str">
        <f t="shared" si="135"/>
        <v/>
      </c>
      <c r="BB87" s="126" t="str">
        <f t="shared" si="135"/>
        <v/>
      </c>
      <c r="BC87" s="126" t="str">
        <f t="shared" si="135"/>
        <v/>
      </c>
      <c r="BD87" s="126" t="str">
        <f t="shared" si="135"/>
        <v/>
      </c>
      <c r="BE87" s="126" t="str">
        <f t="shared" si="135"/>
        <v/>
      </c>
      <c r="BF87" s="126" t="str">
        <f t="shared" si="135"/>
        <v/>
      </c>
      <c r="BG87" s="126" t="str">
        <f t="shared" si="135"/>
        <v/>
      </c>
      <c r="BH87" s="126" t="str">
        <f t="shared" si="135"/>
        <v/>
      </c>
      <c r="BI87" s="126" t="str">
        <f t="shared" si="135"/>
        <v/>
      </c>
      <c r="BJ87" s="126" t="str">
        <f t="shared" si="135"/>
        <v/>
      </c>
      <c r="BK87" s="126" t="str">
        <f t="shared" si="136"/>
        <v/>
      </c>
      <c r="BL87" s="126" t="str">
        <f t="shared" si="136"/>
        <v/>
      </c>
      <c r="BM87" s="126" t="str">
        <f t="shared" si="136"/>
        <v/>
      </c>
      <c r="BN87" s="126" t="str">
        <f t="shared" si="136"/>
        <v/>
      </c>
      <c r="BO87" s="126" t="str">
        <f t="shared" si="136"/>
        <v/>
      </c>
      <c r="BP87" s="126" t="str">
        <f t="shared" si="136"/>
        <v/>
      </c>
      <c r="BQ87" s="126" t="str">
        <f t="shared" si="136"/>
        <v/>
      </c>
      <c r="BR87" s="126" t="str">
        <f t="shared" si="136"/>
        <v/>
      </c>
      <c r="BS87" s="126" t="str">
        <f t="shared" si="136"/>
        <v/>
      </c>
      <c r="BT87" s="126" t="str">
        <f t="shared" si="136"/>
        <v/>
      </c>
      <c r="BU87" s="126" t="str">
        <f t="shared" si="136"/>
        <v/>
      </c>
      <c r="BV87" s="194"/>
      <c r="BW87" s="194"/>
      <c r="BX87" s="194"/>
      <c r="BZ87" s="116" t="s">
        <v>266</v>
      </c>
      <c r="CA87" s="118" t="s">
        <v>96</v>
      </c>
      <c r="CB87" s="113">
        <f t="shared" si="144"/>
        <v>14</v>
      </c>
      <c r="CC87" s="116" t="str">
        <f t="shared" ca="1" si="137"/>
        <v>BASILIO</v>
      </c>
      <c r="CD87" s="117">
        <f t="shared" ca="1" si="145"/>
        <v>0</v>
      </c>
      <c r="CE87" s="117">
        <f t="shared" ca="1" si="138"/>
        <v>0</v>
      </c>
      <c r="CF87" s="117">
        <f t="shared" ca="1" si="138"/>
        <v>0</v>
      </c>
      <c r="CG87" s="117">
        <f t="shared" ca="1" si="138"/>
        <v>0</v>
      </c>
      <c r="CH87" s="117">
        <f t="shared" ca="1" si="139"/>
        <v>0</v>
      </c>
      <c r="CI87" s="117">
        <f t="shared" ca="1" si="150"/>
        <v>0</v>
      </c>
      <c r="CJ87" s="127" cm="1">
        <f t="array" aca="1" ref="CJ87" ca="1">IFERROR(AVERAGE(IF(CD87:CG87&gt;1,CD87:CG87)),0)</f>
        <v>0</v>
      </c>
      <c r="CK87" s="127">
        <f ca="1">CJ87+(COUNTIFS($CJ$74:$CJ87,CJ87)-1)*0.00001</f>
        <v>1.3000000000000002E-4</v>
      </c>
      <c r="CL87" s="127">
        <f t="shared" ca="1" si="151"/>
        <v>4.6000000000000001E-4</v>
      </c>
      <c r="CM87" s="140">
        <f t="shared" ca="1" si="147"/>
        <v>0</v>
      </c>
      <c r="CN87" s="120" t="str">
        <f t="shared" ca="1" si="148"/>
        <v>BASILIO</v>
      </c>
      <c r="CO87" s="113"/>
      <c r="CP87" s="113" t="s">
        <v>78</v>
      </c>
      <c r="CQ87" s="112" t="str">
        <f t="array" aca="1" ref="CQ87" ca="1">IF(CH134&lt;&gt;1,"sd",SUM(IF(CD74:CG133&gt;1,(CD74:CG133)^2))-CQ79)</f>
        <v>sd</v>
      </c>
      <c r="CR87" s="115"/>
    </row>
    <row r="88" spans="1:96" ht="12.75" customHeight="1" x14ac:dyDescent="0.25">
      <c r="A88" s="210">
        <v>2</v>
      </c>
      <c r="B88" s="103" t="str">
        <f ca="1">'ANVA-MDS Sin Fung.'!CQ93</f>
        <v>sd</v>
      </c>
      <c r="K88" s="101">
        <f t="shared" si="149"/>
        <v>15</v>
      </c>
      <c r="L88" s="125" t="str">
        <f t="shared" ca="1" si="141"/>
        <v>BUCK AIMARÁ</v>
      </c>
      <c r="M88" s="126">
        <f t="shared" ca="1" si="142"/>
        <v>4.5000000000000004E-4</v>
      </c>
      <c r="N88" s="126" t="str">
        <f t="shared" ca="1" si="143"/>
        <v>ns</v>
      </c>
      <c r="O88" s="126" t="str">
        <f t="shared" ca="1" si="133"/>
        <v>ns</v>
      </c>
      <c r="P88" s="126" t="str">
        <f t="shared" ca="1" si="133"/>
        <v>ns</v>
      </c>
      <c r="Q88" s="126" t="str">
        <f t="shared" ca="1" si="133"/>
        <v>ns</v>
      </c>
      <c r="R88" s="126" t="str">
        <f t="shared" ca="1" si="133"/>
        <v>ns</v>
      </c>
      <c r="S88" s="126" t="str">
        <f t="shared" ca="1" si="133"/>
        <v>ns</v>
      </c>
      <c r="T88" s="126" t="str">
        <f t="shared" ca="1" si="133"/>
        <v>ns</v>
      </c>
      <c r="U88" s="126" t="str">
        <f t="shared" ca="1" si="133"/>
        <v>ns</v>
      </c>
      <c r="V88" s="126" t="str">
        <f t="shared" ca="1" si="133"/>
        <v>ns</v>
      </c>
      <c r="W88" s="126" t="str">
        <f t="shared" ca="1" si="133"/>
        <v>ns</v>
      </c>
      <c r="X88" s="126" t="str">
        <f t="shared" ca="1" si="133"/>
        <v>ns</v>
      </c>
      <c r="Y88" s="126" t="str">
        <f t="shared" ca="1" si="133"/>
        <v>ns</v>
      </c>
      <c r="Z88" s="126" t="str">
        <f t="shared" ca="1" si="133"/>
        <v>ns</v>
      </c>
      <c r="AA88" s="126" t="str">
        <f t="shared" ca="1" si="133"/>
        <v>ns</v>
      </c>
      <c r="AB88" s="126" t="str">
        <f t="shared" ca="1" si="133"/>
        <v>ns</v>
      </c>
      <c r="AC88" s="126" t="str">
        <f t="shared" si="133"/>
        <v/>
      </c>
      <c r="AD88" s="126" t="str">
        <f t="shared" si="133"/>
        <v/>
      </c>
      <c r="AE88" s="126" t="str">
        <f t="shared" si="134"/>
        <v/>
      </c>
      <c r="AF88" s="126" t="str">
        <f t="shared" si="134"/>
        <v/>
      </c>
      <c r="AG88" s="126" t="str">
        <f t="shared" si="134"/>
        <v/>
      </c>
      <c r="AH88" s="126" t="str">
        <f t="shared" si="134"/>
        <v/>
      </c>
      <c r="AI88" s="126" t="str">
        <f t="shared" si="134"/>
        <v/>
      </c>
      <c r="AJ88" s="126" t="str">
        <f t="shared" si="134"/>
        <v/>
      </c>
      <c r="AK88" s="126" t="str">
        <f t="shared" si="134"/>
        <v/>
      </c>
      <c r="AL88" s="126" t="str">
        <f t="shared" si="134"/>
        <v/>
      </c>
      <c r="AM88" s="126" t="str">
        <f t="shared" si="134"/>
        <v/>
      </c>
      <c r="AN88" s="126" t="str">
        <f t="shared" si="134"/>
        <v/>
      </c>
      <c r="AO88" s="126" t="str">
        <f t="shared" si="134"/>
        <v/>
      </c>
      <c r="AP88" s="126" t="str">
        <f t="shared" si="134"/>
        <v/>
      </c>
      <c r="AQ88" s="126" t="str">
        <f t="shared" si="134"/>
        <v/>
      </c>
      <c r="AR88" s="126" t="str">
        <f t="shared" si="134"/>
        <v/>
      </c>
      <c r="AS88" s="126" t="str">
        <f t="shared" si="134"/>
        <v/>
      </c>
      <c r="AT88" s="126" t="str">
        <f t="shared" si="134"/>
        <v/>
      </c>
      <c r="AU88" s="126" t="str">
        <f t="shared" si="135"/>
        <v/>
      </c>
      <c r="AV88" s="126" t="str">
        <f t="shared" si="135"/>
        <v/>
      </c>
      <c r="AW88" s="126" t="str">
        <f t="shared" si="135"/>
        <v/>
      </c>
      <c r="AX88" s="126" t="str">
        <f t="shared" si="135"/>
        <v/>
      </c>
      <c r="AY88" s="126" t="str">
        <f t="shared" si="135"/>
        <v/>
      </c>
      <c r="AZ88" s="126" t="str">
        <f t="shared" si="135"/>
        <v/>
      </c>
      <c r="BA88" s="126" t="str">
        <f t="shared" si="135"/>
        <v/>
      </c>
      <c r="BB88" s="126" t="str">
        <f t="shared" si="135"/>
        <v/>
      </c>
      <c r="BC88" s="126" t="str">
        <f t="shared" si="135"/>
        <v/>
      </c>
      <c r="BD88" s="126" t="str">
        <f t="shared" si="135"/>
        <v/>
      </c>
      <c r="BE88" s="126" t="str">
        <f t="shared" si="135"/>
        <v/>
      </c>
      <c r="BF88" s="126" t="str">
        <f t="shared" si="135"/>
        <v/>
      </c>
      <c r="BG88" s="126" t="str">
        <f t="shared" si="135"/>
        <v/>
      </c>
      <c r="BH88" s="126" t="str">
        <f t="shared" si="135"/>
        <v/>
      </c>
      <c r="BI88" s="126" t="str">
        <f t="shared" si="135"/>
        <v/>
      </c>
      <c r="BJ88" s="126" t="str">
        <f t="shared" si="135"/>
        <v/>
      </c>
      <c r="BK88" s="126" t="str">
        <f t="shared" si="136"/>
        <v/>
      </c>
      <c r="BL88" s="126" t="str">
        <f t="shared" si="136"/>
        <v/>
      </c>
      <c r="BM88" s="126" t="str">
        <f t="shared" si="136"/>
        <v/>
      </c>
      <c r="BN88" s="126" t="str">
        <f t="shared" si="136"/>
        <v/>
      </c>
      <c r="BO88" s="126" t="str">
        <f t="shared" si="136"/>
        <v/>
      </c>
      <c r="BP88" s="126" t="str">
        <f t="shared" si="136"/>
        <v/>
      </c>
      <c r="BQ88" s="126" t="str">
        <f t="shared" si="136"/>
        <v/>
      </c>
      <c r="BR88" s="126" t="str">
        <f t="shared" si="136"/>
        <v/>
      </c>
      <c r="BS88" s="126" t="str">
        <f t="shared" si="136"/>
        <v/>
      </c>
      <c r="BT88" s="126" t="str">
        <f t="shared" si="136"/>
        <v/>
      </c>
      <c r="BU88" s="126" t="str">
        <f t="shared" si="136"/>
        <v/>
      </c>
      <c r="BV88" s="194"/>
      <c r="BW88" s="194"/>
      <c r="BX88" s="194"/>
      <c r="BZ88" s="116" t="s">
        <v>266</v>
      </c>
      <c r="CA88" s="118" t="s">
        <v>96</v>
      </c>
      <c r="CB88" s="113">
        <f t="shared" si="144"/>
        <v>15</v>
      </c>
      <c r="CC88" s="116" t="str">
        <f t="shared" ca="1" si="137"/>
        <v>BUCK AIMARÁ</v>
      </c>
      <c r="CD88" s="117">
        <f t="shared" ca="1" si="145"/>
        <v>0</v>
      </c>
      <c r="CE88" s="117">
        <f t="shared" ca="1" si="138"/>
        <v>0</v>
      </c>
      <c r="CF88" s="117">
        <f t="shared" ca="1" si="138"/>
        <v>0</v>
      </c>
      <c r="CG88" s="117">
        <f t="shared" ca="1" si="138"/>
        <v>0</v>
      </c>
      <c r="CH88" s="117">
        <f t="shared" ca="1" si="139"/>
        <v>0</v>
      </c>
      <c r="CI88" s="117">
        <f t="shared" ca="1" si="150"/>
        <v>0</v>
      </c>
      <c r="CJ88" s="127" cm="1">
        <f t="array" aca="1" ref="CJ88" ca="1">IFERROR(AVERAGE(IF(CD88:CG88&gt;1,CD88:CG88)),0)</f>
        <v>0</v>
      </c>
      <c r="CK88" s="127">
        <f ca="1">CJ88+(COUNTIFS($CJ$74:$CJ88,CJ88)-1)*0.00001</f>
        <v>1.4000000000000001E-4</v>
      </c>
      <c r="CL88" s="127">
        <f t="shared" ca="1" si="151"/>
        <v>4.5000000000000004E-4</v>
      </c>
      <c r="CM88" s="140">
        <f t="shared" ca="1" si="147"/>
        <v>0</v>
      </c>
      <c r="CN88" s="120" t="str">
        <f t="shared" ca="1" si="148"/>
        <v>BUCK AIMARÁ</v>
      </c>
      <c r="CO88" s="113"/>
      <c r="CP88" s="113" t="s">
        <v>82</v>
      </c>
      <c r="CQ88" s="112" t="str">
        <f ca="1">IF(CH134&lt;&gt;1,"sd",CQ86/CQ82)</f>
        <v>sd</v>
      </c>
      <c r="CR88" s="115"/>
    </row>
    <row r="89" spans="1:96" ht="12.75" customHeight="1" x14ac:dyDescent="0.25">
      <c r="A89" s="210">
        <v>2</v>
      </c>
      <c r="B89" s="3"/>
      <c r="K89" s="101">
        <f t="shared" si="149"/>
        <v>16</v>
      </c>
      <c r="L89" s="125" t="str">
        <f t="shared" ca="1" si="141"/>
        <v>BUCK COLIHUE</v>
      </c>
      <c r="M89" s="126">
        <f t="shared" ca="1" si="142"/>
        <v>4.4000000000000002E-4</v>
      </c>
      <c r="N89" s="126" t="str">
        <f t="shared" ca="1" si="143"/>
        <v>ns</v>
      </c>
      <c r="O89" s="126" t="str">
        <f t="shared" ca="1" si="133"/>
        <v>ns</v>
      </c>
      <c r="P89" s="126" t="str">
        <f t="shared" ca="1" si="133"/>
        <v>ns</v>
      </c>
      <c r="Q89" s="126" t="str">
        <f t="shared" ca="1" si="133"/>
        <v>ns</v>
      </c>
      <c r="R89" s="126" t="str">
        <f t="shared" ca="1" si="133"/>
        <v>ns</v>
      </c>
      <c r="S89" s="126" t="str">
        <f t="shared" ca="1" si="133"/>
        <v>ns</v>
      </c>
      <c r="T89" s="126" t="str">
        <f t="shared" ca="1" si="133"/>
        <v>ns</v>
      </c>
      <c r="U89" s="126" t="str">
        <f t="shared" ca="1" si="133"/>
        <v>ns</v>
      </c>
      <c r="V89" s="126" t="str">
        <f t="shared" ca="1" si="133"/>
        <v>ns</v>
      </c>
      <c r="W89" s="126" t="str">
        <f t="shared" ca="1" si="133"/>
        <v>ns</v>
      </c>
      <c r="X89" s="126" t="str">
        <f t="shared" ca="1" si="133"/>
        <v>ns</v>
      </c>
      <c r="Y89" s="126" t="str">
        <f t="shared" ca="1" si="133"/>
        <v>ns</v>
      </c>
      <c r="Z89" s="126" t="str">
        <f t="shared" ca="1" si="133"/>
        <v>ns</v>
      </c>
      <c r="AA89" s="126" t="str">
        <f t="shared" ca="1" si="133"/>
        <v>ns</v>
      </c>
      <c r="AB89" s="126" t="str">
        <f t="shared" ca="1" si="133"/>
        <v>ns</v>
      </c>
      <c r="AC89" s="126" t="str">
        <f t="shared" ca="1" si="133"/>
        <v>ns</v>
      </c>
      <c r="AD89" s="126" t="str">
        <f t="shared" ref="AD89:AS104" si="153">IF(AD$5&gt;$K89,"",IF($L89=0,"",IF($G$9&gt;$H$9,"ns",IF(ABS($M89-INDEX($CL$74:$CL$133,AD$5,1))&gt;$B$91,"s","ns"))))</f>
        <v/>
      </c>
      <c r="AE89" s="126" t="str">
        <f t="shared" si="134"/>
        <v/>
      </c>
      <c r="AF89" s="126" t="str">
        <f t="shared" si="134"/>
        <v/>
      </c>
      <c r="AG89" s="126" t="str">
        <f t="shared" si="134"/>
        <v/>
      </c>
      <c r="AH89" s="126" t="str">
        <f t="shared" si="134"/>
        <v/>
      </c>
      <c r="AI89" s="126" t="str">
        <f t="shared" si="134"/>
        <v/>
      </c>
      <c r="AJ89" s="126" t="str">
        <f t="shared" si="134"/>
        <v/>
      </c>
      <c r="AK89" s="126" t="str">
        <f t="shared" si="134"/>
        <v/>
      </c>
      <c r="AL89" s="126" t="str">
        <f t="shared" si="134"/>
        <v/>
      </c>
      <c r="AM89" s="126" t="str">
        <f t="shared" si="134"/>
        <v/>
      </c>
      <c r="AN89" s="126" t="str">
        <f t="shared" si="134"/>
        <v/>
      </c>
      <c r="AO89" s="126" t="str">
        <f t="shared" si="134"/>
        <v/>
      </c>
      <c r="AP89" s="126" t="str">
        <f t="shared" si="134"/>
        <v/>
      </c>
      <c r="AQ89" s="126" t="str">
        <f t="shared" si="134"/>
        <v/>
      </c>
      <c r="AR89" s="126" t="str">
        <f t="shared" si="134"/>
        <v/>
      </c>
      <c r="AS89" s="126" t="str">
        <f t="shared" si="134"/>
        <v/>
      </c>
      <c r="AT89" s="126" t="str">
        <f t="shared" ref="AT89:BI104" si="154">IF(AT$5&gt;$K89,"",IF($L89=0,"",IF($G$9&gt;$H$9,"ns",IF(ABS($M89-INDEX($CL$74:$CL$133,AT$5,1))&gt;$B$91,"s","ns"))))</f>
        <v/>
      </c>
      <c r="AU89" s="126" t="str">
        <f t="shared" si="135"/>
        <v/>
      </c>
      <c r="AV89" s="126" t="str">
        <f t="shared" si="135"/>
        <v/>
      </c>
      <c r="AW89" s="126" t="str">
        <f t="shared" si="135"/>
        <v/>
      </c>
      <c r="AX89" s="126" t="str">
        <f t="shared" si="135"/>
        <v/>
      </c>
      <c r="AY89" s="126" t="str">
        <f t="shared" si="135"/>
        <v/>
      </c>
      <c r="AZ89" s="126" t="str">
        <f t="shared" si="135"/>
        <v/>
      </c>
      <c r="BA89" s="126" t="str">
        <f t="shared" si="135"/>
        <v/>
      </c>
      <c r="BB89" s="126" t="str">
        <f t="shared" si="135"/>
        <v/>
      </c>
      <c r="BC89" s="126" t="str">
        <f t="shared" si="135"/>
        <v/>
      </c>
      <c r="BD89" s="126" t="str">
        <f t="shared" si="135"/>
        <v/>
      </c>
      <c r="BE89" s="126" t="str">
        <f t="shared" si="135"/>
        <v/>
      </c>
      <c r="BF89" s="126" t="str">
        <f t="shared" si="135"/>
        <v/>
      </c>
      <c r="BG89" s="126" t="str">
        <f t="shared" si="135"/>
        <v/>
      </c>
      <c r="BH89" s="126" t="str">
        <f t="shared" si="135"/>
        <v/>
      </c>
      <c r="BI89" s="126" t="str">
        <f t="shared" si="135"/>
        <v/>
      </c>
      <c r="BJ89" s="126" t="str">
        <f t="shared" ref="BJ89:BU104" si="155">IF(BJ$5&gt;$K89,"",IF($L89=0,"",IF($G$9&gt;$H$9,"ns",IF(ABS($M89-INDEX($CL$74:$CL$133,BJ$5,1))&gt;$B$91,"s","ns"))))</f>
        <v/>
      </c>
      <c r="BK89" s="126" t="str">
        <f t="shared" si="136"/>
        <v/>
      </c>
      <c r="BL89" s="126" t="str">
        <f t="shared" si="136"/>
        <v/>
      </c>
      <c r="BM89" s="126" t="str">
        <f t="shared" si="136"/>
        <v/>
      </c>
      <c r="BN89" s="126" t="str">
        <f t="shared" si="136"/>
        <v/>
      </c>
      <c r="BO89" s="126" t="str">
        <f t="shared" si="136"/>
        <v/>
      </c>
      <c r="BP89" s="126" t="str">
        <f t="shared" si="136"/>
        <v/>
      </c>
      <c r="BQ89" s="126" t="str">
        <f t="shared" si="136"/>
        <v/>
      </c>
      <c r="BR89" s="126" t="str">
        <f t="shared" si="136"/>
        <v/>
      </c>
      <c r="BS89" s="126" t="str">
        <f t="shared" si="136"/>
        <v/>
      </c>
      <c r="BT89" s="126" t="str">
        <f t="shared" si="136"/>
        <v/>
      </c>
      <c r="BU89" s="126" t="str">
        <f t="shared" si="136"/>
        <v/>
      </c>
      <c r="BV89" s="194"/>
      <c r="BW89" s="194"/>
      <c r="BX89" s="194"/>
      <c r="BZ89" s="116" t="s">
        <v>266</v>
      </c>
      <c r="CA89" s="118" t="s">
        <v>96</v>
      </c>
      <c r="CB89" s="113">
        <f t="shared" si="144"/>
        <v>16</v>
      </c>
      <c r="CC89" s="116" t="str">
        <f t="shared" ca="1" si="137"/>
        <v>BUCK COLIHUE</v>
      </c>
      <c r="CD89" s="117">
        <f t="shared" ca="1" si="145"/>
        <v>0</v>
      </c>
      <c r="CE89" s="117">
        <f t="shared" ca="1" si="138"/>
        <v>0</v>
      </c>
      <c r="CF89" s="117">
        <f t="shared" ca="1" si="138"/>
        <v>0</v>
      </c>
      <c r="CG89" s="117">
        <f t="shared" ca="1" si="138"/>
        <v>0</v>
      </c>
      <c r="CH89" s="117">
        <f t="shared" ca="1" si="139"/>
        <v>0</v>
      </c>
      <c r="CI89" s="117">
        <f t="shared" ca="1" si="150"/>
        <v>0</v>
      </c>
      <c r="CJ89" s="127" cm="1">
        <f t="array" aca="1" ref="CJ89" ca="1">IFERROR(AVERAGE(IF(CD89:CG89&gt;1,CD89:CG89)),0)</f>
        <v>0</v>
      </c>
      <c r="CK89" s="127">
        <f ca="1">CJ89+(COUNTIFS($CJ$74:$CJ89,CJ89)-1)*0.00001</f>
        <v>1.5000000000000001E-4</v>
      </c>
      <c r="CL89" s="127">
        <f t="shared" ca="1" si="151"/>
        <v>4.4000000000000002E-4</v>
      </c>
      <c r="CM89" s="140">
        <f t="shared" ca="1" si="147"/>
        <v>0</v>
      </c>
      <c r="CN89" s="120" t="str">
        <f t="shared" ca="1" si="148"/>
        <v>BUCK COLIHUE</v>
      </c>
      <c r="CO89" s="113"/>
      <c r="CP89" s="113" t="s">
        <v>83</v>
      </c>
      <c r="CQ89" s="123" t="str">
        <f ca="1">IF(CH134&lt;&gt;1,"sd",SQRT(CQ88)/CQ78)</f>
        <v>sd</v>
      </c>
      <c r="CR89" s="115"/>
    </row>
    <row r="90" spans="1:96" ht="12.75" customHeight="1" x14ac:dyDescent="0.25">
      <c r="A90" s="210">
        <v>2</v>
      </c>
      <c r="B90" s="2" t="s">
        <v>277</v>
      </c>
      <c r="K90" s="101">
        <f t="shared" si="149"/>
        <v>17</v>
      </c>
      <c r="L90" s="125" t="str">
        <f t="shared" ca="1" si="141"/>
        <v>BUCK PACÍFICO</v>
      </c>
      <c r="M90" s="126">
        <f t="shared" ca="1" si="142"/>
        <v>4.3000000000000004E-4</v>
      </c>
      <c r="N90" s="126" t="str">
        <f t="shared" ca="1" si="143"/>
        <v>ns</v>
      </c>
      <c r="O90" s="126" t="str">
        <f t="shared" ca="1" si="143"/>
        <v>ns</v>
      </c>
      <c r="P90" s="126" t="str">
        <f t="shared" ca="1" si="143"/>
        <v>ns</v>
      </c>
      <c r="Q90" s="126" t="str">
        <f t="shared" ca="1" si="143"/>
        <v>ns</v>
      </c>
      <c r="R90" s="126" t="str">
        <f t="shared" ca="1" si="143"/>
        <v>ns</v>
      </c>
      <c r="S90" s="126" t="str">
        <f t="shared" ca="1" si="143"/>
        <v>ns</v>
      </c>
      <c r="T90" s="126" t="str">
        <f t="shared" ca="1" si="143"/>
        <v>ns</v>
      </c>
      <c r="U90" s="126" t="str">
        <f t="shared" ca="1" si="143"/>
        <v>ns</v>
      </c>
      <c r="V90" s="126" t="str">
        <f t="shared" ca="1" si="143"/>
        <v>ns</v>
      </c>
      <c r="W90" s="126" t="str">
        <f t="shared" ca="1" si="143"/>
        <v>ns</v>
      </c>
      <c r="X90" s="126" t="str">
        <f t="shared" ca="1" si="143"/>
        <v>ns</v>
      </c>
      <c r="Y90" s="126" t="str">
        <f t="shared" ca="1" si="143"/>
        <v>ns</v>
      </c>
      <c r="Z90" s="126" t="str">
        <f t="shared" ca="1" si="143"/>
        <v>ns</v>
      </c>
      <c r="AA90" s="126" t="str">
        <f t="shared" ca="1" si="143"/>
        <v>ns</v>
      </c>
      <c r="AB90" s="126" t="str">
        <f t="shared" ca="1" si="143"/>
        <v>ns</v>
      </c>
      <c r="AC90" s="126" t="str">
        <f t="shared" ca="1" si="143"/>
        <v>ns</v>
      </c>
      <c r="AD90" s="126" t="str">
        <f t="shared" ca="1" si="153"/>
        <v>ns</v>
      </c>
      <c r="AE90" s="126" t="str">
        <f t="shared" si="153"/>
        <v/>
      </c>
      <c r="AF90" s="126" t="str">
        <f t="shared" si="153"/>
        <v/>
      </c>
      <c r="AG90" s="126" t="str">
        <f t="shared" si="153"/>
        <v/>
      </c>
      <c r="AH90" s="126" t="str">
        <f t="shared" si="153"/>
        <v/>
      </c>
      <c r="AI90" s="126" t="str">
        <f t="shared" si="153"/>
        <v/>
      </c>
      <c r="AJ90" s="126" t="str">
        <f t="shared" si="153"/>
        <v/>
      </c>
      <c r="AK90" s="126" t="str">
        <f t="shared" si="153"/>
        <v/>
      </c>
      <c r="AL90" s="126" t="str">
        <f t="shared" si="153"/>
        <v/>
      </c>
      <c r="AM90" s="126" t="str">
        <f t="shared" si="153"/>
        <v/>
      </c>
      <c r="AN90" s="126" t="str">
        <f t="shared" si="153"/>
        <v/>
      </c>
      <c r="AO90" s="126" t="str">
        <f t="shared" si="153"/>
        <v/>
      </c>
      <c r="AP90" s="126" t="str">
        <f t="shared" si="153"/>
        <v/>
      </c>
      <c r="AQ90" s="126" t="str">
        <f t="shared" si="153"/>
        <v/>
      </c>
      <c r="AR90" s="126" t="str">
        <f t="shared" si="153"/>
        <v/>
      </c>
      <c r="AS90" s="126" t="str">
        <f t="shared" si="153"/>
        <v/>
      </c>
      <c r="AT90" s="126" t="str">
        <f t="shared" si="154"/>
        <v/>
      </c>
      <c r="AU90" s="126" t="str">
        <f t="shared" si="154"/>
        <v/>
      </c>
      <c r="AV90" s="126" t="str">
        <f t="shared" si="154"/>
        <v/>
      </c>
      <c r="AW90" s="126" t="str">
        <f t="shared" si="154"/>
        <v/>
      </c>
      <c r="AX90" s="126" t="str">
        <f t="shared" si="154"/>
        <v/>
      </c>
      <c r="AY90" s="126" t="str">
        <f t="shared" si="154"/>
        <v/>
      </c>
      <c r="AZ90" s="126" t="str">
        <f t="shared" si="154"/>
        <v/>
      </c>
      <c r="BA90" s="126" t="str">
        <f t="shared" si="154"/>
        <v/>
      </c>
      <c r="BB90" s="126" t="str">
        <f t="shared" si="154"/>
        <v/>
      </c>
      <c r="BC90" s="126" t="str">
        <f t="shared" si="154"/>
        <v/>
      </c>
      <c r="BD90" s="126" t="str">
        <f t="shared" si="154"/>
        <v/>
      </c>
      <c r="BE90" s="126" t="str">
        <f t="shared" si="154"/>
        <v/>
      </c>
      <c r="BF90" s="126" t="str">
        <f t="shared" si="154"/>
        <v/>
      </c>
      <c r="BG90" s="126" t="str">
        <f t="shared" si="154"/>
        <v/>
      </c>
      <c r="BH90" s="126" t="str">
        <f t="shared" si="154"/>
        <v/>
      </c>
      <c r="BI90" s="126" t="str">
        <f t="shared" si="154"/>
        <v/>
      </c>
      <c r="BJ90" s="126" t="str">
        <f t="shared" si="155"/>
        <v/>
      </c>
      <c r="BK90" s="126" t="str">
        <f t="shared" si="155"/>
        <v/>
      </c>
      <c r="BL90" s="126" t="str">
        <f t="shared" si="155"/>
        <v/>
      </c>
      <c r="BM90" s="126" t="str">
        <f t="shared" si="155"/>
        <v/>
      </c>
      <c r="BN90" s="126" t="str">
        <f t="shared" si="155"/>
        <v/>
      </c>
      <c r="BO90" s="126" t="str">
        <f t="shared" si="155"/>
        <v/>
      </c>
      <c r="BP90" s="126" t="str">
        <f t="shared" si="155"/>
        <v/>
      </c>
      <c r="BQ90" s="126" t="str">
        <f t="shared" si="155"/>
        <v/>
      </c>
      <c r="BR90" s="126" t="str">
        <f t="shared" si="155"/>
        <v/>
      </c>
      <c r="BS90" s="126" t="str">
        <f t="shared" si="155"/>
        <v/>
      </c>
      <c r="BT90" s="126" t="str">
        <f t="shared" si="155"/>
        <v/>
      </c>
      <c r="BU90" s="126" t="str">
        <f t="shared" si="155"/>
        <v/>
      </c>
      <c r="BV90" s="194"/>
      <c r="BW90" s="194"/>
      <c r="BX90" s="194"/>
      <c r="BZ90" s="116" t="s">
        <v>266</v>
      </c>
      <c r="CA90" s="118" t="s">
        <v>96</v>
      </c>
      <c r="CB90" s="113">
        <f t="shared" si="144"/>
        <v>17</v>
      </c>
      <c r="CC90" s="116" t="str">
        <f t="shared" ca="1" si="137"/>
        <v>BUCK PACÍFICO</v>
      </c>
      <c r="CD90" s="117">
        <f t="shared" ca="1" si="145"/>
        <v>0</v>
      </c>
      <c r="CE90" s="117">
        <f t="shared" ca="1" si="145"/>
        <v>0</v>
      </c>
      <c r="CF90" s="117">
        <f t="shared" ca="1" si="145"/>
        <v>0</v>
      </c>
      <c r="CG90" s="117">
        <f t="shared" ca="1" si="145"/>
        <v>0</v>
      </c>
      <c r="CH90" s="117">
        <f t="shared" ca="1" si="139"/>
        <v>0</v>
      </c>
      <c r="CI90" s="117">
        <f t="shared" ca="1" si="150"/>
        <v>0</v>
      </c>
      <c r="CJ90" s="127" cm="1">
        <f t="array" aca="1" ref="CJ90" ca="1">IFERROR(AVERAGE(IF(CD90:CG90&gt;1,CD90:CG90)),0)</f>
        <v>0</v>
      </c>
      <c r="CK90" s="127">
        <f ca="1">CJ90+(COUNTIFS($CJ$74:$CJ90,CJ90)-1)*0.00001</f>
        <v>1.6000000000000001E-4</v>
      </c>
      <c r="CL90" s="127">
        <f t="shared" ca="1" si="151"/>
        <v>4.3000000000000004E-4</v>
      </c>
      <c r="CM90" s="140">
        <f t="shared" ca="1" si="147"/>
        <v>0</v>
      </c>
      <c r="CN90" s="120" t="str">
        <f t="shared" ca="1" si="148"/>
        <v>BUCK PACÍFICO</v>
      </c>
      <c r="CO90" s="113"/>
      <c r="CP90" s="113" t="s">
        <v>84</v>
      </c>
      <c r="CQ90" s="112" t="str">
        <f ca="1">IF(CH134&lt;&gt;1,"sd",SQRT(CQ88/CQ75))</f>
        <v>sd</v>
      </c>
      <c r="CR90" s="115"/>
    </row>
    <row r="91" spans="1:96" ht="12.75" customHeight="1" x14ac:dyDescent="0.25">
      <c r="A91" s="210">
        <v>2</v>
      </c>
      <c r="B91" s="103" t="str">
        <f ca="1">'ANVA-MDS Sin Fung.'!CQ92</f>
        <v>sd</v>
      </c>
      <c r="K91" s="101">
        <f t="shared" si="149"/>
        <v>18</v>
      </c>
      <c r="L91" s="125" t="str">
        <f t="shared" ca="1" si="141"/>
        <v>CATALPA</v>
      </c>
      <c r="M91" s="126">
        <f t="shared" ca="1" si="142"/>
        <v>4.2000000000000002E-4</v>
      </c>
      <c r="N91" s="126" t="str">
        <f t="shared" ref="N91:AC106" ca="1" si="156">IF(N$5&gt;$K91,"",IF($L91=0,"",IF($G$9&gt;$H$9,"ns",IF(ABS($M91-INDEX($CL$74:$CL$133,N$5,1))&gt;$B$91,"s","ns"))))</f>
        <v>ns</v>
      </c>
      <c r="O91" s="126" t="str">
        <f t="shared" ca="1" si="156"/>
        <v>ns</v>
      </c>
      <c r="P91" s="126" t="str">
        <f t="shared" ca="1" si="156"/>
        <v>ns</v>
      </c>
      <c r="Q91" s="126" t="str">
        <f t="shared" ca="1" si="156"/>
        <v>ns</v>
      </c>
      <c r="R91" s="126" t="str">
        <f t="shared" ca="1" si="156"/>
        <v>ns</v>
      </c>
      <c r="S91" s="126" t="str">
        <f t="shared" ca="1" si="156"/>
        <v>ns</v>
      </c>
      <c r="T91" s="126" t="str">
        <f t="shared" ca="1" si="156"/>
        <v>ns</v>
      </c>
      <c r="U91" s="126" t="str">
        <f t="shared" ca="1" si="156"/>
        <v>ns</v>
      </c>
      <c r="V91" s="126" t="str">
        <f t="shared" ca="1" si="156"/>
        <v>ns</v>
      </c>
      <c r="W91" s="126" t="str">
        <f t="shared" ca="1" si="156"/>
        <v>ns</v>
      </c>
      <c r="X91" s="126" t="str">
        <f t="shared" ca="1" si="156"/>
        <v>ns</v>
      </c>
      <c r="Y91" s="126" t="str">
        <f t="shared" ca="1" si="156"/>
        <v>ns</v>
      </c>
      <c r="Z91" s="126" t="str">
        <f t="shared" ca="1" si="156"/>
        <v>ns</v>
      </c>
      <c r="AA91" s="126" t="str">
        <f t="shared" ca="1" si="156"/>
        <v>ns</v>
      </c>
      <c r="AB91" s="126" t="str">
        <f t="shared" ca="1" si="156"/>
        <v>ns</v>
      </c>
      <c r="AC91" s="126" t="str">
        <f t="shared" ca="1" si="156"/>
        <v>ns</v>
      </c>
      <c r="AD91" s="126" t="str">
        <f t="shared" ca="1" si="153"/>
        <v>ns</v>
      </c>
      <c r="AE91" s="126" t="str">
        <f t="shared" ca="1" si="153"/>
        <v>ns</v>
      </c>
      <c r="AF91" s="126" t="str">
        <f t="shared" si="153"/>
        <v/>
      </c>
      <c r="AG91" s="126" t="str">
        <f t="shared" si="153"/>
        <v/>
      </c>
      <c r="AH91" s="126" t="str">
        <f t="shared" si="153"/>
        <v/>
      </c>
      <c r="AI91" s="126" t="str">
        <f t="shared" si="153"/>
        <v/>
      </c>
      <c r="AJ91" s="126" t="str">
        <f t="shared" si="153"/>
        <v/>
      </c>
      <c r="AK91" s="126" t="str">
        <f t="shared" si="153"/>
        <v/>
      </c>
      <c r="AL91" s="126" t="str">
        <f t="shared" si="153"/>
        <v/>
      </c>
      <c r="AM91" s="126" t="str">
        <f t="shared" si="153"/>
        <v/>
      </c>
      <c r="AN91" s="126" t="str">
        <f t="shared" si="153"/>
        <v/>
      </c>
      <c r="AO91" s="126" t="str">
        <f t="shared" si="153"/>
        <v/>
      </c>
      <c r="AP91" s="126" t="str">
        <f t="shared" si="153"/>
        <v/>
      </c>
      <c r="AQ91" s="126" t="str">
        <f t="shared" si="153"/>
        <v/>
      </c>
      <c r="AR91" s="126" t="str">
        <f t="shared" si="153"/>
        <v/>
      </c>
      <c r="AS91" s="126" t="str">
        <f t="shared" si="153"/>
        <v/>
      </c>
      <c r="AT91" s="126" t="str">
        <f t="shared" si="154"/>
        <v/>
      </c>
      <c r="AU91" s="126" t="str">
        <f t="shared" si="154"/>
        <v/>
      </c>
      <c r="AV91" s="126" t="str">
        <f t="shared" si="154"/>
        <v/>
      </c>
      <c r="AW91" s="126" t="str">
        <f t="shared" si="154"/>
        <v/>
      </c>
      <c r="AX91" s="126" t="str">
        <f t="shared" si="154"/>
        <v/>
      </c>
      <c r="AY91" s="126" t="str">
        <f t="shared" si="154"/>
        <v/>
      </c>
      <c r="AZ91" s="126" t="str">
        <f t="shared" si="154"/>
        <v/>
      </c>
      <c r="BA91" s="126" t="str">
        <f t="shared" si="154"/>
        <v/>
      </c>
      <c r="BB91" s="126" t="str">
        <f t="shared" si="154"/>
        <v/>
      </c>
      <c r="BC91" s="126" t="str">
        <f t="shared" si="154"/>
        <v/>
      </c>
      <c r="BD91" s="126" t="str">
        <f t="shared" si="154"/>
        <v/>
      </c>
      <c r="BE91" s="126" t="str">
        <f t="shared" si="154"/>
        <v/>
      </c>
      <c r="BF91" s="126" t="str">
        <f t="shared" si="154"/>
        <v/>
      </c>
      <c r="BG91" s="126" t="str">
        <f t="shared" si="154"/>
        <v/>
      </c>
      <c r="BH91" s="126" t="str">
        <f t="shared" si="154"/>
        <v/>
      </c>
      <c r="BI91" s="126" t="str">
        <f t="shared" si="154"/>
        <v/>
      </c>
      <c r="BJ91" s="126" t="str">
        <f t="shared" si="155"/>
        <v/>
      </c>
      <c r="BK91" s="126" t="str">
        <f t="shared" si="155"/>
        <v/>
      </c>
      <c r="BL91" s="126" t="str">
        <f t="shared" si="155"/>
        <v/>
      </c>
      <c r="BM91" s="126" t="str">
        <f t="shared" si="155"/>
        <v/>
      </c>
      <c r="BN91" s="126" t="str">
        <f t="shared" si="155"/>
        <v/>
      </c>
      <c r="BO91" s="126" t="str">
        <f t="shared" si="155"/>
        <v/>
      </c>
      <c r="BP91" s="126" t="str">
        <f t="shared" si="155"/>
        <v/>
      </c>
      <c r="BQ91" s="126" t="str">
        <f t="shared" si="155"/>
        <v/>
      </c>
      <c r="BR91" s="126" t="str">
        <f t="shared" si="155"/>
        <v/>
      </c>
      <c r="BS91" s="126" t="str">
        <f t="shared" si="155"/>
        <v/>
      </c>
      <c r="BT91" s="126" t="str">
        <f t="shared" si="155"/>
        <v/>
      </c>
      <c r="BU91" s="126" t="str">
        <f t="shared" si="155"/>
        <v/>
      </c>
      <c r="BV91" s="194"/>
      <c r="BW91" s="194"/>
      <c r="BX91" s="194"/>
      <c r="BZ91" s="116" t="s">
        <v>266</v>
      </c>
      <c r="CA91" s="118" t="s">
        <v>96</v>
      </c>
      <c r="CB91" s="113">
        <f t="shared" si="144"/>
        <v>18</v>
      </c>
      <c r="CC91" s="116" t="str">
        <f t="shared" ca="1" si="137"/>
        <v>CATALPA</v>
      </c>
      <c r="CD91" s="117">
        <f t="shared" ca="1" si="145"/>
        <v>0</v>
      </c>
      <c r="CE91" s="117">
        <f t="shared" ca="1" si="145"/>
        <v>0</v>
      </c>
      <c r="CF91" s="117">
        <f t="shared" ca="1" si="145"/>
        <v>0</v>
      </c>
      <c r="CG91" s="117">
        <f t="shared" ca="1" si="145"/>
        <v>0</v>
      </c>
      <c r="CH91" s="117">
        <f t="shared" ca="1" si="139"/>
        <v>0</v>
      </c>
      <c r="CI91" s="117">
        <f t="shared" ca="1" si="150"/>
        <v>0</v>
      </c>
      <c r="CJ91" s="127" cm="1">
        <f t="array" aca="1" ref="CJ91" ca="1">IFERROR(AVERAGE(IF(CD91:CG91&gt;1,CD91:CG91)),0)</f>
        <v>0</v>
      </c>
      <c r="CK91" s="127">
        <f ca="1">CJ91+(COUNTIFS($CJ$74:$CJ91,CJ91)-1)*0.00001</f>
        <v>1.7000000000000001E-4</v>
      </c>
      <c r="CL91" s="127">
        <f t="shared" ca="1" si="151"/>
        <v>4.2000000000000002E-4</v>
      </c>
      <c r="CM91" s="140">
        <f t="shared" ca="1" si="147"/>
        <v>0</v>
      </c>
      <c r="CN91" s="120" t="str">
        <f t="shared" ca="1" si="148"/>
        <v>CATALPA</v>
      </c>
      <c r="CO91" s="113"/>
      <c r="CP91" s="113" t="s">
        <v>85</v>
      </c>
      <c r="CQ91" s="112" t="str">
        <f ca="1">IF(CH134&lt;&gt;1,"sd",CQ90*SQRT(2))</f>
        <v>sd</v>
      </c>
      <c r="CR91" s="115"/>
    </row>
    <row r="92" spans="1:96" ht="12.75" customHeight="1" x14ac:dyDescent="0.25">
      <c r="A92" s="210">
        <v>2</v>
      </c>
      <c r="B92" s="3" t="s">
        <v>121</v>
      </c>
      <c r="K92" s="101">
        <f t="shared" si="149"/>
        <v>19</v>
      </c>
      <c r="L92" s="125" t="str">
        <f t="shared" ca="1" si="141"/>
        <v>FD20WW0506 (HB4)</v>
      </c>
      <c r="M92" s="126">
        <f t="shared" ca="1" si="142"/>
        <v>4.1000000000000005E-4</v>
      </c>
      <c r="N92" s="126" t="str">
        <f t="shared" ca="1" si="156"/>
        <v>ns</v>
      </c>
      <c r="O92" s="126" t="str">
        <f t="shared" ca="1" si="156"/>
        <v>ns</v>
      </c>
      <c r="P92" s="126" t="str">
        <f t="shared" ca="1" si="156"/>
        <v>ns</v>
      </c>
      <c r="Q92" s="126" t="str">
        <f t="shared" ca="1" si="156"/>
        <v>ns</v>
      </c>
      <c r="R92" s="126" t="str">
        <f t="shared" ca="1" si="156"/>
        <v>ns</v>
      </c>
      <c r="S92" s="126" t="str">
        <f t="shared" ca="1" si="156"/>
        <v>ns</v>
      </c>
      <c r="T92" s="126" t="str">
        <f t="shared" ca="1" si="156"/>
        <v>ns</v>
      </c>
      <c r="U92" s="126" t="str">
        <f t="shared" ca="1" si="156"/>
        <v>ns</v>
      </c>
      <c r="V92" s="126" t="str">
        <f t="shared" ca="1" si="156"/>
        <v>ns</v>
      </c>
      <c r="W92" s="126" t="str">
        <f t="shared" ca="1" si="156"/>
        <v>ns</v>
      </c>
      <c r="X92" s="126" t="str">
        <f t="shared" ca="1" si="156"/>
        <v>ns</v>
      </c>
      <c r="Y92" s="126" t="str">
        <f t="shared" ca="1" si="156"/>
        <v>ns</v>
      </c>
      <c r="Z92" s="126" t="str">
        <f t="shared" ca="1" si="156"/>
        <v>ns</v>
      </c>
      <c r="AA92" s="126" t="str">
        <f t="shared" ca="1" si="156"/>
        <v>ns</v>
      </c>
      <c r="AB92" s="126" t="str">
        <f t="shared" ca="1" si="156"/>
        <v>ns</v>
      </c>
      <c r="AC92" s="126" t="str">
        <f t="shared" ca="1" si="156"/>
        <v>ns</v>
      </c>
      <c r="AD92" s="126" t="str">
        <f t="shared" ca="1" si="153"/>
        <v>ns</v>
      </c>
      <c r="AE92" s="126" t="str">
        <f t="shared" ca="1" si="153"/>
        <v>ns</v>
      </c>
      <c r="AF92" s="126" t="str">
        <f t="shared" ca="1" si="153"/>
        <v>ns</v>
      </c>
      <c r="AG92" s="126" t="str">
        <f t="shared" si="153"/>
        <v/>
      </c>
      <c r="AH92" s="126" t="str">
        <f t="shared" si="153"/>
        <v/>
      </c>
      <c r="AI92" s="126" t="str">
        <f t="shared" si="153"/>
        <v/>
      </c>
      <c r="AJ92" s="126" t="str">
        <f t="shared" si="153"/>
        <v/>
      </c>
      <c r="AK92" s="126" t="str">
        <f t="shared" si="153"/>
        <v/>
      </c>
      <c r="AL92" s="126" t="str">
        <f t="shared" si="153"/>
        <v/>
      </c>
      <c r="AM92" s="126" t="str">
        <f t="shared" si="153"/>
        <v/>
      </c>
      <c r="AN92" s="126" t="str">
        <f t="shared" si="153"/>
        <v/>
      </c>
      <c r="AO92" s="126" t="str">
        <f t="shared" si="153"/>
        <v/>
      </c>
      <c r="AP92" s="126" t="str">
        <f t="shared" si="153"/>
        <v/>
      </c>
      <c r="AQ92" s="126" t="str">
        <f t="shared" si="153"/>
        <v/>
      </c>
      <c r="AR92" s="126" t="str">
        <f t="shared" si="153"/>
        <v/>
      </c>
      <c r="AS92" s="126" t="str">
        <f t="shared" si="153"/>
        <v/>
      </c>
      <c r="AT92" s="126" t="str">
        <f t="shared" si="154"/>
        <v/>
      </c>
      <c r="AU92" s="126" t="str">
        <f t="shared" si="154"/>
        <v/>
      </c>
      <c r="AV92" s="126" t="str">
        <f t="shared" si="154"/>
        <v/>
      </c>
      <c r="AW92" s="126" t="str">
        <f t="shared" si="154"/>
        <v/>
      </c>
      <c r="AX92" s="126" t="str">
        <f t="shared" si="154"/>
        <v/>
      </c>
      <c r="AY92" s="126" t="str">
        <f t="shared" si="154"/>
        <v/>
      </c>
      <c r="AZ92" s="126" t="str">
        <f t="shared" si="154"/>
        <v/>
      </c>
      <c r="BA92" s="126" t="str">
        <f t="shared" si="154"/>
        <v/>
      </c>
      <c r="BB92" s="126" t="str">
        <f t="shared" si="154"/>
        <v/>
      </c>
      <c r="BC92" s="126" t="str">
        <f t="shared" si="154"/>
        <v/>
      </c>
      <c r="BD92" s="126" t="str">
        <f t="shared" si="154"/>
        <v/>
      </c>
      <c r="BE92" s="126" t="str">
        <f t="shared" si="154"/>
        <v/>
      </c>
      <c r="BF92" s="126" t="str">
        <f t="shared" si="154"/>
        <v/>
      </c>
      <c r="BG92" s="126" t="str">
        <f t="shared" si="154"/>
        <v/>
      </c>
      <c r="BH92" s="126" t="str">
        <f t="shared" si="154"/>
        <v/>
      </c>
      <c r="BI92" s="126" t="str">
        <f t="shared" si="154"/>
        <v/>
      </c>
      <c r="BJ92" s="126" t="str">
        <f t="shared" si="155"/>
        <v/>
      </c>
      <c r="BK92" s="126" t="str">
        <f t="shared" si="155"/>
        <v/>
      </c>
      <c r="BL92" s="126" t="str">
        <f t="shared" si="155"/>
        <v/>
      </c>
      <c r="BM92" s="126" t="str">
        <f t="shared" si="155"/>
        <v/>
      </c>
      <c r="BN92" s="126" t="str">
        <f t="shared" si="155"/>
        <v/>
      </c>
      <c r="BO92" s="126" t="str">
        <f t="shared" si="155"/>
        <v/>
      </c>
      <c r="BP92" s="126" t="str">
        <f t="shared" si="155"/>
        <v/>
      </c>
      <c r="BQ92" s="126" t="str">
        <f t="shared" si="155"/>
        <v/>
      </c>
      <c r="BR92" s="126" t="str">
        <f t="shared" si="155"/>
        <v/>
      </c>
      <c r="BS92" s="126" t="str">
        <f t="shared" si="155"/>
        <v/>
      </c>
      <c r="BT92" s="126" t="str">
        <f t="shared" si="155"/>
        <v/>
      </c>
      <c r="BU92" s="126" t="str">
        <f t="shared" si="155"/>
        <v/>
      </c>
      <c r="BV92" s="194"/>
      <c r="BW92" s="194"/>
      <c r="BX92" s="194"/>
      <c r="BZ92" s="116" t="s">
        <v>266</v>
      </c>
      <c r="CA92" s="118" t="s">
        <v>96</v>
      </c>
      <c r="CB92" s="113">
        <f t="shared" si="144"/>
        <v>19</v>
      </c>
      <c r="CC92" s="116" t="str">
        <f t="shared" ca="1" si="137"/>
        <v>FD20WW0506 (HB4)</v>
      </c>
      <c r="CD92" s="117">
        <f t="shared" ca="1" si="145"/>
        <v>0</v>
      </c>
      <c r="CE92" s="117">
        <f t="shared" ca="1" si="145"/>
        <v>0</v>
      </c>
      <c r="CF92" s="117">
        <f t="shared" ca="1" si="145"/>
        <v>0</v>
      </c>
      <c r="CG92" s="117">
        <f t="shared" ca="1" si="145"/>
        <v>0</v>
      </c>
      <c r="CH92" s="117">
        <f t="shared" ca="1" si="139"/>
        <v>0</v>
      </c>
      <c r="CI92" s="117">
        <f t="shared" ca="1" si="150"/>
        <v>0</v>
      </c>
      <c r="CJ92" s="127" cm="1">
        <f t="array" aca="1" ref="CJ92" ca="1">IFERROR(AVERAGE(IF(CD92:CG92&gt;1,CD92:CG92)),0)</f>
        <v>0</v>
      </c>
      <c r="CK92" s="127">
        <f ca="1">CJ92+(COUNTIFS($CJ$74:$CJ92,CJ92)-1)*0.00001</f>
        <v>1.8000000000000001E-4</v>
      </c>
      <c r="CL92" s="127">
        <f t="shared" ca="1" si="151"/>
        <v>4.1000000000000005E-4</v>
      </c>
      <c r="CM92" s="140">
        <f t="shared" ca="1" si="147"/>
        <v>0</v>
      </c>
      <c r="CN92" s="120" t="str">
        <f t="shared" ca="1" si="148"/>
        <v>FD20WW0506 (HB4)</v>
      </c>
      <c r="CO92" s="113"/>
      <c r="CP92" s="113" t="s">
        <v>86</v>
      </c>
      <c r="CQ92" s="112" t="str">
        <f ca="1">IF(CH134&lt;&gt;1,"sd",TINV(0.05,CQ82)*CQ91)</f>
        <v>sd</v>
      </c>
      <c r="CR92" s="115"/>
    </row>
    <row r="93" spans="1:96" ht="12.75" customHeight="1" x14ac:dyDescent="0.25">
      <c r="A93" s="210">
        <v>2</v>
      </c>
      <c r="B93" s="3" t="s">
        <v>122</v>
      </c>
      <c r="K93" s="101">
        <f t="shared" si="149"/>
        <v>20</v>
      </c>
      <c r="L93" s="125" t="str">
        <f t="shared" ca="1" si="141"/>
        <v>FRESNO</v>
      </c>
      <c r="M93" s="126">
        <f t="shared" ca="1" si="142"/>
        <v>4.0000000000000002E-4</v>
      </c>
      <c r="N93" s="126" t="str">
        <f t="shared" ca="1" si="156"/>
        <v>ns</v>
      </c>
      <c r="O93" s="126" t="str">
        <f t="shared" ca="1" si="156"/>
        <v>ns</v>
      </c>
      <c r="P93" s="126" t="str">
        <f t="shared" ca="1" si="156"/>
        <v>ns</v>
      </c>
      <c r="Q93" s="126" t="str">
        <f t="shared" ca="1" si="156"/>
        <v>ns</v>
      </c>
      <c r="R93" s="126" t="str">
        <f t="shared" ca="1" si="156"/>
        <v>ns</v>
      </c>
      <c r="S93" s="126" t="str">
        <f t="shared" ca="1" si="156"/>
        <v>ns</v>
      </c>
      <c r="T93" s="126" t="str">
        <f t="shared" ca="1" si="156"/>
        <v>ns</v>
      </c>
      <c r="U93" s="126" t="str">
        <f t="shared" ca="1" si="156"/>
        <v>ns</v>
      </c>
      <c r="V93" s="126" t="str">
        <f t="shared" ca="1" si="156"/>
        <v>ns</v>
      </c>
      <c r="W93" s="126" t="str">
        <f t="shared" ca="1" si="156"/>
        <v>ns</v>
      </c>
      <c r="X93" s="126" t="str">
        <f t="shared" ca="1" si="156"/>
        <v>ns</v>
      </c>
      <c r="Y93" s="126" t="str">
        <f t="shared" ca="1" si="156"/>
        <v>ns</v>
      </c>
      <c r="Z93" s="126" t="str">
        <f t="shared" ca="1" si="156"/>
        <v>ns</v>
      </c>
      <c r="AA93" s="126" t="str">
        <f t="shared" ca="1" si="156"/>
        <v>ns</v>
      </c>
      <c r="AB93" s="126" t="str">
        <f t="shared" ca="1" si="156"/>
        <v>ns</v>
      </c>
      <c r="AC93" s="126" t="str">
        <f t="shared" ca="1" si="156"/>
        <v>ns</v>
      </c>
      <c r="AD93" s="126" t="str">
        <f t="shared" ca="1" si="153"/>
        <v>ns</v>
      </c>
      <c r="AE93" s="126" t="str">
        <f t="shared" ca="1" si="153"/>
        <v>ns</v>
      </c>
      <c r="AF93" s="126" t="str">
        <f t="shared" ca="1" si="153"/>
        <v>ns</v>
      </c>
      <c r="AG93" s="126" t="str">
        <f t="shared" ca="1" si="153"/>
        <v>ns</v>
      </c>
      <c r="AH93" s="126" t="str">
        <f t="shared" si="153"/>
        <v/>
      </c>
      <c r="AI93" s="126" t="str">
        <f t="shared" si="153"/>
        <v/>
      </c>
      <c r="AJ93" s="126" t="str">
        <f t="shared" si="153"/>
        <v/>
      </c>
      <c r="AK93" s="126" t="str">
        <f t="shared" si="153"/>
        <v/>
      </c>
      <c r="AL93" s="126" t="str">
        <f t="shared" si="153"/>
        <v/>
      </c>
      <c r="AM93" s="126" t="str">
        <f t="shared" si="153"/>
        <v/>
      </c>
      <c r="AN93" s="126" t="str">
        <f t="shared" si="153"/>
        <v/>
      </c>
      <c r="AO93" s="126" t="str">
        <f t="shared" si="153"/>
        <v/>
      </c>
      <c r="AP93" s="126" t="str">
        <f t="shared" si="153"/>
        <v/>
      </c>
      <c r="AQ93" s="126" t="str">
        <f t="shared" si="153"/>
        <v/>
      </c>
      <c r="AR93" s="126" t="str">
        <f t="shared" si="153"/>
        <v/>
      </c>
      <c r="AS93" s="126" t="str">
        <f t="shared" si="153"/>
        <v/>
      </c>
      <c r="AT93" s="126" t="str">
        <f t="shared" si="154"/>
        <v/>
      </c>
      <c r="AU93" s="126" t="str">
        <f t="shared" si="154"/>
        <v/>
      </c>
      <c r="AV93" s="126" t="str">
        <f t="shared" si="154"/>
        <v/>
      </c>
      <c r="AW93" s="126" t="str">
        <f t="shared" si="154"/>
        <v/>
      </c>
      <c r="AX93" s="126" t="str">
        <f t="shared" si="154"/>
        <v/>
      </c>
      <c r="AY93" s="126" t="str">
        <f t="shared" si="154"/>
        <v/>
      </c>
      <c r="AZ93" s="126" t="str">
        <f t="shared" si="154"/>
        <v/>
      </c>
      <c r="BA93" s="126" t="str">
        <f t="shared" si="154"/>
        <v/>
      </c>
      <c r="BB93" s="126" t="str">
        <f t="shared" si="154"/>
        <v/>
      </c>
      <c r="BC93" s="126" t="str">
        <f t="shared" si="154"/>
        <v/>
      </c>
      <c r="BD93" s="126" t="str">
        <f t="shared" si="154"/>
        <v/>
      </c>
      <c r="BE93" s="126" t="str">
        <f t="shared" si="154"/>
        <v/>
      </c>
      <c r="BF93" s="126" t="str">
        <f t="shared" si="154"/>
        <v/>
      </c>
      <c r="BG93" s="126" t="str">
        <f t="shared" si="154"/>
        <v/>
      </c>
      <c r="BH93" s="126" t="str">
        <f t="shared" si="154"/>
        <v/>
      </c>
      <c r="BI93" s="126" t="str">
        <f t="shared" si="154"/>
        <v/>
      </c>
      <c r="BJ93" s="126" t="str">
        <f t="shared" si="155"/>
        <v/>
      </c>
      <c r="BK93" s="126" t="str">
        <f t="shared" si="155"/>
        <v/>
      </c>
      <c r="BL93" s="126" t="str">
        <f t="shared" si="155"/>
        <v/>
      </c>
      <c r="BM93" s="126" t="str">
        <f t="shared" si="155"/>
        <v/>
      </c>
      <c r="BN93" s="126" t="str">
        <f t="shared" si="155"/>
        <v/>
      </c>
      <c r="BO93" s="126" t="str">
        <f t="shared" si="155"/>
        <v/>
      </c>
      <c r="BP93" s="126" t="str">
        <f t="shared" si="155"/>
        <v/>
      </c>
      <c r="BQ93" s="126" t="str">
        <f t="shared" si="155"/>
        <v/>
      </c>
      <c r="BR93" s="126" t="str">
        <f t="shared" si="155"/>
        <v/>
      </c>
      <c r="BS93" s="126" t="str">
        <f t="shared" si="155"/>
        <v/>
      </c>
      <c r="BT93" s="126" t="str">
        <f t="shared" si="155"/>
        <v/>
      </c>
      <c r="BU93" s="126" t="str">
        <f t="shared" si="155"/>
        <v/>
      </c>
      <c r="BV93" s="194"/>
      <c r="BW93" s="194"/>
      <c r="BX93" s="194"/>
      <c r="BZ93" s="116" t="s">
        <v>266</v>
      </c>
      <c r="CA93" s="118" t="s">
        <v>96</v>
      </c>
      <c r="CB93" s="113">
        <f t="shared" si="144"/>
        <v>20</v>
      </c>
      <c r="CC93" s="116" t="str">
        <f t="shared" ca="1" si="137"/>
        <v>FRESNO</v>
      </c>
      <c r="CD93" s="117">
        <f t="shared" ca="1" si="145"/>
        <v>0</v>
      </c>
      <c r="CE93" s="117">
        <f t="shared" ca="1" si="145"/>
        <v>0</v>
      </c>
      <c r="CF93" s="117">
        <f t="shared" ca="1" si="145"/>
        <v>0</v>
      </c>
      <c r="CG93" s="117">
        <f t="shared" ca="1" si="145"/>
        <v>0</v>
      </c>
      <c r="CH93" s="117">
        <f t="shared" ca="1" si="139"/>
        <v>0</v>
      </c>
      <c r="CI93" s="117">
        <f t="shared" ca="1" si="150"/>
        <v>0</v>
      </c>
      <c r="CJ93" s="127" cm="1">
        <f t="array" aca="1" ref="CJ93" ca="1">IFERROR(AVERAGE(IF(CD93:CG93&gt;1,CD93:CG93)),0)</f>
        <v>0</v>
      </c>
      <c r="CK93" s="127">
        <f ca="1">CJ93+(COUNTIFS($CJ$74:$CJ93,CJ93)-1)*0.00001</f>
        <v>1.9000000000000001E-4</v>
      </c>
      <c r="CL93" s="127">
        <f t="shared" ca="1" si="151"/>
        <v>4.0000000000000002E-4</v>
      </c>
      <c r="CM93" s="140">
        <f t="shared" ca="1" si="147"/>
        <v>0</v>
      </c>
      <c r="CN93" s="120" t="str">
        <f t="shared" ca="1" si="148"/>
        <v>FRESNO</v>
      </c>
      <c r="CO93" s="113"/>
      <c r="CP93" s="113" t="s">
        <v>89</v>
      </c>
      <c r="CQ93" s="112" t="str">
        <f ca="1">IF(CH134&lt;&gt;1,"sd",CQ84/CQ87)</f>
        <v>sd</v>
      </c>
      <c r="CR93" s="115"/>
    </row>
    <row r="94" spans="1:96" ht="12.75" customHeight="1" x14ac:dyDescent="0.25">
      <c r="A94" s="210">
        <v>2</v>
      </c>
      <c r="K94" s="101">
        <f t="shared" si="149"/>
        <v>21</v>
      </c>
      <c r="L94" s="125" t="str">
        <f t="shared" ca="1" si="141"/>
        <v>IS CARPINTERO</v>
      </c>
      <c r="M94" s="126">
        <f t="shared" ca="1" si="142"/>
        <v>3.9000000000000005E-4</v>
      </c>
      <c r="N94" s="126" t="str">
        <f t="shared" ca="1" si="156"/>
        <v>ns</v>
      </c>
      <c r="O94" s="126" t="str">
        <f t="shared" ca="1" si="156"/>
        <v>ns</v>
      </c>
      <c r="P94" s="126" t="str">
        <f t="shared" ca="1" si="156"/>
        <v>ns</v>
      </c>
      <c r="Q94" s="126" t="str">
        <f t="shared" ca="1" si="156"/>
        <v>ns</v>
      </c>
      <c r="R94" s="126" t="str">
        <f t="shared" ca="1" si="156"/>
        <v>ns</v>
      </c>
      <c r="S94" s="126" t="str">
        <f t="shared" ca="1" si="156"/>
        <v>ns</v>
      </c>
      <c r="T94" s="126" t="str">
        <f t="shared" ca="1" si="156"/>
        <v>ns</v>
      </c>
      <c r="U94" s="126" t="str">
        <f t="shared" ca="1" si="156"/>
        <v>ns</v>
      </c>
      <c r="V94" s="126" t="str">
        <f t="shared" ca="1" si="156"/>
        <v>ns</v>
      </c>
      <c r="W94" s="126" t="str">
        <f t="shared" ca="1" si="156"/>
        <v>ns</v>
      </c>
      <c r="X94" s="126" t="str">
        <f t="shared" ca="1" si="156"/>
        <v>ns</v>
      </c>
      <c r="Y94" s="126" t="str">
        <f t="shared" ca="1" si="156"/>
        <v>ns</v>
      </c>
      <c r="Z94" s="126" t="str">
        <f t="shared" ca="1" si="156"/>
        <v>ns</v>
      </c>
      <c r="AA94" s="126" t="str">
        <f t="shared" ca="1" si="156"/>
        <v>ns</v>
      </c>
      <c r="AB94" s="126" t="str">
        <f t="shared" ca="1" si="156"/>
        <v>ns</v>
      </c>
      <c r="AC94" s="126" t="str">
        <f t="shared" ca="1" si="156"/>
        <v>ns</v>
      </c>
      <c r="AD94" s="126" t="str">
        <f t="shared" ca="1" si="153"/>
        <v>ns</v>
      </c>
      <c r="AE94" s="126" t="str">
        <f t="shared" ca="1" si="153"/>
        <v>ns</v>
      </c>
      <c r="AF94" s="126" t="str">
        <f t="shared" ca="1" si="153"/>
        <v>ns</v>
      </c>
      <c r="AG94" s="126" t="str">
        <f t="shared" ca="1" si="153"/>
        <v>ns</v>
      </c>
      <c r="AH94" s="126" t="str">
        <f t="shared" ca="1" si="153"/>
        <v>ns</v>
      </c>
      <c r="AI94" s="126" t="str">
        <f t="shared" si="153"/>
        <v/>
      </c>
      <c r="AJ94" s="126" t="str">
        <f t="shared" si="153"/>
        <v/>
      </c>
      <c r="AK94" s="126" t="str">
        <f t="shared" si="153"/>
        <v/>
      </c>
      <c r="AL94" s="126" t="str">
        <f t="shared" si="153"/>
        <v/>
      </c>
      <c r="AM94" s="126" t="str">
        <f t="shared" si="153"/>
        <v/>
      </c>
      <c r="AN94" s="126" t="str">
        <f t="shared" si="153"/>
        <v/>
      </c>
      <c r="AO94" s="126" t="str">
        <f t="shared" si="153"/>
        <v/>
      </c>
      <c r="AP94" s="126" t="str">
        <f t="shared" si="153"/>
        <v/>
      </c>
      <c r="AQ94" s="126" t="str">
        <f t="shared" si="153"/>
        <v/>
      </c>
      <c r="AR94" s="126" t="str">
        <f t="shared" si="153"/>
        <v/>
      </c>
      <c r="AS94" s="126" t="str">
        <f t="shared" si="153"/>
        <v/>
      </c>
      <c r="AT94" s="126" t="str">
        <f t="shared" si="154"/>
        <v/>
      </c>
      <c r="AU94" s="126" t="str">
        <f t="shared" si="154"/>
        <v/>
      </c>
      <c r="AV94" s="126" t="str">
        <f t="shared" si="154"/>
        <v/>
      </c>
      <c r="AW94" s="126" t="str">
        <f t="shared" si="154"/>
        <v/>
      </c>
      <c r="AX94" s="126" t="str">
        <f t="shared" si="154"/>
        <v/>
      </c>
      <c r="AY94" s="126" t="str">
        <f t="shared" si="154"/>
        <v/>
      </c>
      <c r="AZ94" s="126" t="str">
        <f t="shared" si="154"/>
        <v/>
      </c>
      <c r="BA94" s="126" t="str">
        <f t="shared" si="154"/>
        <v/>
      </c>
      <c r="BB94" s="126" t="str">
        <f t="shared" si="154"/>
        <v/>
      </c>
      <c r="BC94" s="126" t="str">
        <f t="shared" si="154"/>
        <v/>
      </c>
      <c r="BD94" s="126" t="str">
        <f t="shared" si="154"/>
        <v/>
      </c>
      <c r="BE94" s="126" t="str">
        <f t="shared" si="154"/>
        <v/>
      </c>
      <c r="BF94" s="126" t="str">
        <f t="shared" si="154"/>
        <v/>
      </c>
      <c r="BG94" s="126" t="str">
        <f t="shared" si="154"/>
        <v/>
      </c>
      <c r="BH94" s="126" t="str">
        <f t="shared" si="154"/>
        <v/>
      </c>
      <c r="BI94" s="126" t="str">
        <f t="shared" si="154"/>
        <v/>
      </c>
      <c r="BJ94" s="126" t="str">
        <f t="shared" si="155"/>
        <v/>
      </c>
      <c r="BK94" s="126" t="str">
        <f t="shared" si="155"/>
        <v/>
      </c>
      <c r="BL94" s="126" t="str">
        <f t="shared" si="155"/>
        <v/>
      </c>
      <c r="BM94" s="126" t="str">
        <f t="shared" si="155"/>
        <v/>
      </c>
      <c r="BN94" s="126" t="str">
        <f t="shared" si="155"/>
        <v/>
      </c>
      <c r="BO94" s="126" t="str">
        <f t="shared" si="155"/>
        <v/>
      </c>
      <c r="BP94" s="126" t="str">
        <f t="shared" si="155"/>
        <v/>
      </c>
      <c r="BQ94" s="126" t="str">
        <f t="shared" si="155"/>
        <v/>
      </c>
      <c r="BR94" s="126" t="str">
        <f t="shared" si="155"/>
        <v/>
      </c>
      <c r="BS94" s="126" t="str">
        <f t="shared" si="155"/>
        <v/>
      </c>
      <c r="BT94" s="126" t="str">
        <f t="shared" si="155"/>
        <v/>
      </c>
      <c r="BU94" s="126" t="str">
        <f t="shared" si="155"/>
        <v/>
      </c>
      <c r="BV94" s="194"/>
      <c r="BW94" s="194"/>
      <c r="BX94" s="194"/>
      <c r="BZ94" s="116" t="s">
        <v>266</v>
      </c>
      <c r="CA94" s="118" t="s">
        <v>96</v>
      </c>
      <c r="CB94" s="113">
        <f t="shared" si="144"/>
        <v>21</v>
      </c>
      <c r="CC94" s="116" t="str">
        <f t="shared" ca="1" si="137"/>
        <v>IS CARPINTERO</v>
      </c>
      <c r="CD94" s="117">
        <f t="shared" ca="1" si="145"/>
        <v>0</v>
      </c>
      <c r="CE94" s="117">
        <f t="shared" ca="1" si="145"/>
        <v>0</v>
      </c>
      <c r="CF94" s="117">
        <f t="shared" ca="1" si="145"/>
        <v>0</v>
      </c>
      <c r="CG94" s="117">
        <f t="shared" ca="1" si="145"/>
        <v>0</v>
      </c>
      <c r="CH94" s="117">
        <f t="shared" ca="1" si="139"/>
        <v>0</v>
      </c>
      <c r="CI94" s="117">
        <f t="shared" ca="1" si="150"/>
        <v>0</v>
      </c>
      <c r="CJ94" s="127" cm="1">
        <f t="array" aca="1" ref="CJ94" ca="1">IFERROR(AVERAGE(IF(CD94:CG94&gt;1,CD94:CG94)),0)</f>
        <v>0</v>
      </c>
      <c r="CK94" s="127">
        <f ca="1">CJ94+(COUNTIFS($CJ$74:$CJ94,CJ94)-1)*0.00001</f>
        <v>2.0000000000000001E-4</v>
      </c>
      <c r="CL94" s="127">
        <f t="shared" ca="1" si="151"/>
        <v>3.9000000000000005E-4</v>
      </c>
      <c r="CM94" s="140">
        <f t="shared" ca="1" si="147"/>
        <v>0</v>
      </c>
      <c r="CN94" s="120" t="str">
        <f t="shared" ca="1" si="148"/>
        <v>IS CARPINTERO</v>
      </c>
      <c r="CO94" s="113"/>
      <c r="CP94" s="115"/>
      <c r="CQ94" s="115"/>
      <c r="CR94" s="115"/>
    </row>
    <row r="95" spans="1:96" ht="12.75" customHeight="1" x14ac:dyDescent="0.25">
      <c r="A95" s="210">
        <v>2</v>
      </c>
      <c r="B95" s="4"/>
      <c r="K95" s="101">
        <f t="shared" si="149"/>
        <v>22</v>
      </c>
      <c r="L95" s="125" t="str">
        <f t="shared" ca="1" si="141"/>
        <v>IS TERO</v>
      </c>
      <c r="M95" s="126">
        <f t="shared" ca="1" si="142"/>
        <v>3.8000000000000002E-4</v>
      </c>
      <c r="N95" s="126" t="str">
        <f t="shared" ca="1" si="156"/>
        <v>ns</v>
      </c>
      <c r="O95" s="126" t="str">
        <f t="shared" ca="1" si="156"/>
        <v>ns</v>
      </c>
      <c r="P95" s="126" t="str">
        <f t="shared" ca="1" si="156"/>
        <v>ns</v>
      </c>
      <c r="Q95" s="126" t="str">
        <f t="shared" ca="1" si="156"/>
        <v>ns</v>
      </c>
      <c r="R95" s="126" t="str">
        <f t="shared" ca="1" si="156"/>
        <v>ns</v>
      </c>
      <c r="S95" s="126" t="str">
        <f t="shared" ca="1" si="156"/>
        <v>ns</v>
      </c>
      <c r="T95" s="126" t="str">
        <f t="shared" ca="1" si="156"/>
        <v>ns</v>
      </c>
      <c r="U95" s="126" t="str">
        <f t="shared" ca="1" si="156"/>
        <v>ns</v>
      </c>
      <c r="V95" s="126" t="str">
        <f t="shared" ca="1" si="156"/>
        <v>ns</v>
      </c>
      <c r="W95" s="126" t="str">
        <f t="shared" ca="1" si="156"/>
        <v>ns</v>
      </c>
      <c r="X95" s="126" t="str">
        <f t="shared" ca="1" si="156"/>
        <v>ns</v>
      </c>
      <c r="Y95" s="126" t="str">
        <f t="shared" ca="1" si="156"/>
        <v>ns</v>
      </c>
      <c r="Z95" s="126" t="str">
        <f t="shared" ca="1" si="156"/>
        <v>ns</v>
      </c>
      <c r="AA95" s="126" t="str">
        <f t="shared" ca="1" si="156"/>
        <v>ns</v>
      </c>
      <c r="AB95" s="126" t="str">
        <f t="shared" ca="1" si="156"/>
        <v>ns</v>
      </c>
      <c r="AC95" s="126" t="str">
        <f t="shared" ca="1" si="156"/>
        <v>ns</v>
      </c>
      <c r="AD95" s="126" t="str">
        <f t="shared" ca="1" si="153"/>
        <v>ns</v>
      </c>
      <c r="AE95" s="126" t="str">
        <f t="shared" ca="1" si="153"/>
        <v>ns</v>
      </c>
      <c r="AF95" s="126" t="str">
        <f t="shared" ca="1" si="153"/>
        <v>ns</v>
      </c>
      <c r="AG95" s="126" t="str">
        <f t="shared" ca="1" si="153"/>
        <v>ns</v>
      </c>
      <c r="AH95" s="126" t="str">
        <f t="shared" ca="1" si="153"/>
        <v>ns</v>
      </c>
      <c r="AI95" s="126" t="str">
        <f t="shared" ca="1" si="153"/>
        <v>ns</v>
      </c>
      <c r="AJ95" s="126" t="str">
        <f t="shared" si="153"/>
        <v/>
      </c>
      <c r="AK95" s="126" t="str">
        <f t="shared" si="153"/>
        <v/>
      </c>
      <c r="AL95" s="126" t="str">
        <f t="shared" si="153"/>
        <v/>
      </c>
      <c r="AM95" s="126" t="str">
        <f t="shared" si="153"/>
        <v/>
      </c>
      <c r="AN95" s="126" t="str">
        <f t="shared" si="153"/>
        <v/>
      </c>
      <c r="AO95" s="126" t="str">
        <f t="shared" si="153"/>
        <v/>
      </c>
      <c r="AP95" s="126" t="str">
        <f t="shared" si="153"/>
        <v/>
      </c>
      <c r="AQ95" s="126" t="str">
        <f t="shared" si="153"/>
        <v/>
      </c>
      <c r="AR95" s="126" t="str">
        <f t="shared" si="153"/>
        <v/>
      </c>
      <c r="AS95" s="126" t="str">
        <f t="shared" si="153"/>
        <v/>
      </c>
      <c r="AT95" s="126" t="str">
        <f t="shared" si="154"/>
        <v/>
      </c>
      <c r="AU95" s="126" t="str">
        <f t="shared" si="154"/>
        <v/>
      </c>
      <c r="AV95" s="126" t="str">
        <f t="shared" si="154"/>
        <v/>
      </c>
      <c r="AW95" s="126" t="str">
        <f t="shared" si="154"/>
        <v/>
      </c>
      <c r="AX95" s="126" t="str">
        <f t="shared" si="154"/>
        <v/>
      </c>
      <c r="AY95" s="126" t="str">
        <f t="shared" si="154"/>
        <v/>
      </c>
      <c r="AZ95" s="126" t="str">
        <f t="shared" si="154"/>
        <v/>
      </c>
      <c r="BA95" s="126" t="str">
        <f t="shared" si="154"/>
        <v/>
      </c>
      <c r="BB95" s="126" t="str">
        <f t="shared" si="154"/>
        <v/>
      </c>
      <c r="BC95" s="126" t="str">
        <f t="shared" si="154"/>
        <v/>
      </c>
      <c r="BD95" s="126" t="str">
        <f t="shared" si="154"/>
        <v/>
      </c>
      <c r="BE95" s="126" t="str">
        <f t="shared" si="154"/>
        <v/>
      </c>
      <c r="BF95" s="126" t="str">
        <f t="shared" si="154"/>
        <v/>
      </c>
      <c r="BG95" s="126" t="str">
        <f t="shared" si="154"/>
        <v/>
      </c>
      <c r="BH95" s="126" t="str">
        <f t="shared" si="154"/>
        <v/>
      </c>
      <c r="BI95" s="126" t="str">
        <f t="shared" si="154"/>
        <v/>
      </c>
      <c r="BJ95" s="126" t="str">
        <f t="shared" si="155"/>
        <v/>
      </c>
      <c r="BK95" s="126" t="str">
        <f t="shared" si="155"/>
        <v/>
      </c>
      <c r="BL95" s="126" t="str">
        <f t="shared" si="155"/>
        <v/>
      </c>
      <c r="BM95" s="126" t="str">
        <f t="shared" si="155"/>
        <v/>
      </c>
      <c r="BN95" s="126" t="str">
        <f t="shared" si="155"/>
        <v/>
      </c>
      <c r="BO95" s="126" t="str">
        <f t="shared" si="155"/>
        <v/>
      </c>
      <c r="BP95" s="126" t="str">
        <f t="shared" si="155"/>
        <v/>
      </c>
      <c r="BQ95" s="126" t="str">
        <f t="shared" si="155"/>
        <v/>
      </c>
      <c r="BR95" s="126" t="str">
        <f t="shared" si="155"/>
        <v/>
      </c>
      <c r="BS95" s="126" t="str">
        <f t="shared" si="155"/>
        <v/>
      </c>
      <c r="BT95" s="126" t="str">
        <f t="shared" si="155"/>
        <v/>
      </c>
      <c r="BU95" s="126" t="str">
        <f t="shared" si="155"/>
        <v/>
      </c>
      <c r="BV95" s="194"/>
      <c r="BW95" s="194"/>
      <c r="BX95" s="194"/>
      <c r="BZ95" s="116" t="s">
        <v>266</v>
      </c>
      <c r="CA95" s="118" t="s">
        <v>96</v>
      </c>
      <c r="CB95" s="113">
        <f t="shared" si="144"/>
        <v>22</v>
      </c>
      <c r="CC95" s="116" t="str">
        <f t="shared" ca="1" si="137"/>
        <v>IS TERO</v>
      </c>
      <c r="CD95" s="117">
        <f t="shared" ca="1" si="145"/>
        <v>0</v>
      </c>
      <c r="CE95" s="117">
        <f t="shared" ca="1" si="145"/>
        <v>0</v>
      </c>
      <c r="CF95" s="117">
        <f t="shared" ca="1" si="145"/>
        <v>0</v>
      </c>
      <c r="CG95" s="117">
        <f t="shared" ca="1" si="145"/>
        <v>0</v>
      </c>
      <c r="CH95" s="117">
        <f t="shared" ca="1" si="139"/>
        <v>0</v>
      </c>
      <c r="CI95" s="117">
        <f t="shared" ca="1" si="150"/>
        <v>0</v>
      </c>
      <c r="CJ95" s="127" cm="1">
        <f t="array" aca="1" ref="CJ95" ca="1">IFERROR(AVERAGE(IF(CD95:CG95&gt;1,CD95:CG95)),0)</f>
        <v>0</v>
      </c>
      <c r="CK95" s="127">
        <f ca="1">CJ95+(COUNTIFS($CJ$74:$CJ95,CJ95)-1)*0.00001</f>
        <v>2.1000000000000001E-4</v>
      </c>
      <c r="CL95" s="127">
        <f t="shared" ca="1" si="151"/>
        <v>3.8000000000000002E-4</v>
      </c>
      <c r="CM95" s="140">
        <f t="shared" ca="1" si="147"/>
        <v>0</v>
      </c>
      <c r="CN95" s="120" t="str">
        <f t="shared" ca="1" si="148"/>
        <v>IS TERO</v>
      </c>
      <c r="CO95" s="113"/>
      <c r="CP95" s="115"/>
      <c r="CQ95" s="115"/>
      <c r="CR95" s="115"/>
    </row>
    <row r="96" spans="1:96" ht="12.75" customHeight="1" x14ac:dyDescent="0.25">
      <c r="A96" s="210">
        <v>2</v>
      </c>
      <c r="B96" s="2" t="s">
        <v>123</v>
      </c>
      <c r="C96" s="103" t="str">
        <f ca="1">'ANVA-MDS Sin Fung.'!CQ78</f>
        <v>sd</v>
      </c>
      <c r="K96" s="101">
        <f t="shared" si="149"/>
        <v>23</v>
      </c>
      <c r="L96" s="125" t="str">
        <f t="shared" ca="1" si="141"/>
        <v>JACARANDÁ</v>
      </c>
      <c r="M96" s="126">
        <f t="shared" ca="1" si="142"/>
        <v>3.7000000000000005E-4</v>
      </c>
      <c r="N96" s="126" t="str">
        <f t="shared" ca="1" si="156"/>
        <v>ns</v>
      </c>
      <c r="O96" s="126" t="str">
        <f t="shared" ca="1" si="156"/>
        <v>ns</v>
      </c>
      <c r="P96" s="126" t="str">
        <f t="shared" ca="1" si="156"/>
        <v>ns</v>
      </c>
      <c r="Q96" s="126" t="str">
        <f t="shared" ca="1" si="156"/>
        <v>ns</v>
      </c>
      <c r="R96" s="126" t="str">
        <f t="shared" ca="1" si="156"/>
        <v>ns</v>
      </c>
      <c r="S96" s="126" t="str">
        <f t="shared" ca="1" si="156"/>
        <v>ns</v>
      </c>
      <c r="T96" s="126" t="str">
        <f t="shared" ca="1" si="156"/>
        <v>ns</v>
      </c>
      <c r="U96" s="126" t="str">
        <f t="shared" ca="1" si="156"/>
        <v>ns</v>
      </c>
      <c r="V96" s="126" t="str">
        <f t="shared" ca="1" si="156"/>
        <v>ns</v>
      </c>
      <c r="W96" s="126" t="str">
        <f t="shared" ca="1" si="156"/>
        <v>ns</v>
      </c>
      <c r="X96" s="126" t="str">
        <f t="shared" ca="1" si="156"/>
        <v>ns</v>
      </c>
      <c r="Y96" s="126" t="str">
        <f t="shared" ca="1" si="156"/>
        <v>ns</v>
      </c>
      <c r="Z96" s="126" t="str">
        <f t="shared" ca="1" si="156"/>
        <v>ns</v>
      </c>
      <c r="AA96" s="126" t="str">
        <f t="shared" ca="1" si="156"/>
        <v>ns</v>
      </c>
      <c r="AB96" s="126" t="str">
        <f t="shared" ca="1" si="156"/>
        <v>ns</v>
      </c>
      <c r="AC96" s="126" t="str">
        <f t="shared" ca="1" si="156"/>
        <v>ns</v>
      </c>
      <c r="AD96" s="126" t="str">
        <f t="shared" ca="1" si="153"/>
        <v>ns</v>
      </c>
      <c r="AE96" s="126" t="str">
        <f t="shared" ca="1" si="153"/>
        <v>ns</v>
      </c>
      <c r="AF96" s="126" t="str">
        <f t="shared" ca="1" si="153"/>
        <v>ns</v>
      </c>
      <c r="AG96" s="126" t="str">
        <f t="shared" ca="1" si="153"/>
        <v>ns</v>
      </c>
      <c r="AH96" s="126" t="str">
        <f t="shared" ca="1" si="153"/>
        <v>ns</v>
      </c>
      <c r="AI96" s="126" t="str">
        <f t="shared" ca="1" si="153"/>
        <v>ns</v>
      </c>
      <c r="AJ96" s="126" t="str">
        <f t="shared" ca="1" si="153"/>
        <v>ns</v>
      </c>
      <c r="AK96" s="126" t="str">
        <f t="shared" si="153"/>
        <v/>
      </c>
      <c r="AL96" s="126" t="str">
        <f t="shared" si="153"/>
        <v/>
      </c>
      <c r="AM96" s="126" t="str">
        <f t="shared" si="153"/>
        <v/>
      </c>
      <c r="AN96" s="126" t="str">
        <f t="shared" si="153"/>
        <v/>
      </c>
      <c r="AO96" s="126" t="str">
        <f t="shared" si="153"/>
        <v/>
      </c>
      <c r="AP96" s="126" t="str">
        <f t="shared" si="153"/>
        <v/>
      </c>
      <c r="AQ96" s="126" t="str">
        <f t="shared" si="153"/>
        <v/>
      </c>
      <c r="AR96" s="126" t="str">
        <f t="shared" si="153"/>
        <v/>
      </c>
      <c r="AS96" s="126" t="str">
        <f t="shared" si="153"/>
        <v/>
      </c>
      <c r="AT96" s="126" t="str">
        <f t="shared" si="154"/>
        <v/>
      </c>
      <c r="AU96" s="126" t="str">
        <f t="shared" si="154"/>
        <v/>
      </c>
      <c r="AV96" s="126" t="str">
        <f t="shared" si="154"/>
        <v/>
      </c>
      <c r="AW96" s="126" t="str">
        <f t="shared" si="154"/>
        <v/>
      </c>
      <c r="AX96" s="126" t="str">
        <f t="shared" si="154"/>
        <v/>
      </c>
      <c r="AY96" s="126" t="str">
        <f t="shared" si="154"/>
        <v/>
      </c>
      <c r="AZ96" s="126" t="str">
        <f t="shared" si="154"/>
        <v/>
      </c>
      <c r="BA96" s="126" t="str">
        <f t="shared" si="154"/>
        <v/>
      </c>
      <c r="BB96" s="126" t="str">
        <f t="shared" si="154"/>
        <v/>
      </c>
      <c r="BC96" s="126" t="str">
        <f t="shared" si="154"/>
        <v/>
      </c>
      <c r="BD96" s="126" t="str">
        <f t="shared" si="154"/>
        <v/>
      </c>
      <c r="BE96" s="126" t="str">
        <f t="shared" si="154"/>
        <v/>
      </c>
      <c r="BF96" s="126" t="str">
        <f t="shared" si="154"/>
        <v/>
      </c>
      <c r="BG96" s="126" t="str">
        <f t="shared" si="154"/>
        <v/>
      </c>
      <c r="BH96" s="126" t="str">
        <f t="shared" si="154"/>
        <v/>
      </c>
      <c r="BI96" s="126" t="str">
        <f t="shared" si="154"/>
        <v/>
      </c>
      <c r="BJ96" s="126" t="str">
        <f t="shared" si="155"/>
        <v/>
      </c>
      <c r="BK96" s="126" t="str">
        <f t="shared" si="155"/>
        <v/>
      </c>
      <c r="BL96" s="126" t="str">
        <f t="shared" si="155"/>
        <v/>
      </c>
      <c r="BM96" s="126" t="str">
        <f t="shared" si="155"/>
        <v/>
      </c>
      <c r="BN96" s="126" t="str">
        <f t="shared" si="155"/>
        <v/>
      </c>
      <c r="BO96" s="126" t="str">
        <f t="shared" si="155"/>
        <v/>
      </c>
      <c r="BP96" s="126" t="str">
        <f t="shared" si="155"/>
        <v/>
      </c>
      <c r="BQ96" s="126" t="str">
        <f t="shared" si="155"/>
        <v/>
      </c>
      <c r="BR96" s="126" t="str">
        <f t="shared" si="155"/>
        <v/>
      </c>
      <c r="BS96" s="126" t="str">
        <f t="shared" si="155"/>
        <v/>
      </c>
      <c r="BT96" s="126" t="str">
        <f t="shared" si="155"/>
        <v/>
      </c>
      <c r="BU96" s="126" t="str">
        <f t="shared" si="155"/>
        <v/>
      </c>
      <c r="BV96" s="194"/>
      <c r="BW96" s="194"/>
      <c r="BX96" s="194"/>
      <c r="BZ96" s="116" t="s">
        <v>266</v>
      </c>
      <c r="CA96" s="118" t="s">
        <v>96</v>
      </c>
      <c r="CB96" s="113">
        <f t="shared" si="144"/>
        <v>23</v>
      </c>
      <c r="CC96" s="116" t="str">
        <f t="shared" ca="1" si="137"/>
        <v>JACARANDÁ</v>
      </c>
      <c r="CD96" s="117">
        <f t="shared" ca="1" si="145"/>
        <v>0</v>
      </c>
      <c r="CE96" s="117">
        <f t="shared" ca="1" si="145"/>
        <v>0</v>
      </c>
      <c r="CF96" s="117">
        <f t="shared" ca="1" si="145"/>
        <v>0</v>
      </c>
      <c r="CG96" s="117">
        <f t="shared" ca="1" si="145"/>
        <v>0</v>
      </c>
      <c r="CH96" s="117">
        <f t="shared" ca="1" si="139"/>
        <v>0</v>
      </c>
      <c r="CI96" s="117">
        <f t="shared" ca="1" si="150"/>
        <v>0</v>
      </c>
      <c r="CJ96" s="127" cm="1">
        <f t="array" aca="1" ref="CJ96" ca="1">IFERROR(AVERAGE(IF(CD96:CG96&gt;1,CD96:CG96)),0)</f>
        <v>0</v>
      </c>
      <c r="CK96" s="127">
        <f ca="1">CJ96+(COUNTIFS($CJ$74:$CJ96,CJ96)-1)*0.00001</f>
        <v>2.2000000000000001E-4</v>
      </c>
      <c r="CL96" s="127">
        <f t="shared" ca="1" si="151"/>
        <v>3.7000000000000005E-4</v>
      </c>
      <c r="CM96" s="140">
        <f t="shared" ca="1" si="147"/>
        <v>0</v>
      </c>
      <c r="CN96" s="120" t="str">
        <f t="shared" ca="1" si="148"/>
        <v>JACARANDÁ</v>
      </c>
      <c r="CO96" s="113"/>
      <c r="CP96" s="115"/>
      <c r="CQ96" s="115"/>
      <c r="CR96" s="115"/>
    </row>
    <row r="97" spans="1:96" ht="12.75" customHeight="1" x14ac:dyDescent="0.25">
      <c r="A97" s="210">
        <v>2</v>
      </c>
      <c r="K97" s="101">
        <f t="shared" si="149"/>
        <v>24</v>
      </c>
      <c r="L97" s="125" t="str">
        <f t="shared" ca="1" si="141"/>
        <v>KLEIN BALLESTA</v>
      </c>
      <c r="M97" s="126">
        <f t="shared" ca="1" si="142"/>
        <v>3.6000000000000002E-4</v>
      </c>
      <c r="N97" s="126" t="str">
        <f t="shared" ca="1" si="156"/>
        <v>ns</v>
      </c>
      <c r="O97" s="126" t="str">
        <f t="shared" ca="1" si="156"/>
        <v>ns</v>
      </c>
      <c r="P97" s="126" t="str">
        <f t="shared" ca="1" si="156"/>
        <v>ns</v>
      </c>
      <c r="Q97" s="126" t="str">
        <f t="shared" ca="1" si="156"/>
        <v>ns</v>
      </c>
      <c r="R97" s="126" t="str">
        <f t="shared" ca="1" si="156"/>
        <v>ns</v>
      </c>
      <c r="S97" s="126" t="str">
        <f t="shared" ca="1" si="156"/>
        <v>ns</v>
      </c>
      <c r="T97" s="126" t="str">
        <f t="shared" ca="1" si="156"/>
        <v>ns</v>
      </c>
      <c r="U97" s="126" t="str">
        <f t="shared" ca="1" si="156"/>
        <v>ns</v>
      </c>
      <c r="V97" s="126" t="str">
        <f t="shared" ca="1" si="156"/>
        <v>ns</v>
      </c>
      <c r="W97" s="126" t="str">
        <f t="shared" ca="1" si="156"/>
        <v>ns</v>
      </c>
      <c r="X97" s="126" t="str">
        <f t="shared" ca="1" si="156"/>
        <v>ns</v>
      </c>
      <c r="Y97" s="126" t="str">
        <f t="shared" ca="1" si="156"/>
        <v>ns</v>
      </c>
      <c r="Z97" s="126" t="str">
        <f t="shared" ca="1" si="156"/>
        <v>ns</v>
      </c>
      <c r="AA97" s="126" t="str">
        <f t="shared" ca="1" si="156"/>
        <v>ns</v>
      </c>
      <c r="AB97" s="126" t="str">
        <f t="shared" ca="1" si="156"/>
        <v>ns</v>
      </c>
      <c r="AC97" s="126" t="str">
        <f t="shared" ca="1" si="156"/>
        <v>ns</v>
      </c>
      <c r="AD97" s="126" t="str">
        <f t="shared" ca="1" si="153"/>
        <v>ns</v>
      </c>
      <c r="AE97" s="126" t="str">
        <f t="shared" ca="1" si="153"/>
        <v>ns</v>
      </c>
      <c r="AF97" s="126" t="str">
        <f t="shared" ca="1" si="153"/>
        <v>ns</v>
      </c>
      <c r="AG97" s="126" t="str">
        <f t="shared" ca="1" si="153"/>
        <v>ns</v>
      </c>
      <c r="AH97" s="126" t="str">
        <f t="shared" ca="1" si="153"/>
        <v>ns</v>
      </c>
      <c r="AI97" s="126" t="str">
        <f t="shared" ca="1" si="153"/>
        <v>ns</v>
      </c>
      <c r="AJ97" s="126" t="str">
        <f t="shared" ca="1" si="153"/>
        <v>ns</v>
      </c>
      <c r="AK97" s="126" t="str">
        <f t="shared" ca="1" si="153"/>
        <v>ns</v>
      </c>
      <c r="AL97" s="126" t="str">
        <f t="shared" si="153"/>
        <v/>
      </c>
      <c r="AM97" s="126" t="str">
        <f t="shared" si="153"/>
        <v/>
      </c>
      <c r="AN97" s="126" t="str">
        <f t="shared" si="153"/>
        <v/>
      </c>
      <c r="AO97" s="126" t="str">
        <f t="shared" si="153"/>
        <v/>
      </c>
      <c r="AP97" s="126" t="str">
        <f t="shared" si="153"/>
        <v/>
      </c>
      <c r="AQ97" s="126" t="str">
        <f t="shared" si="153"/>
        <v/>
      </c>
      <c r="AR97" s="126" t="str">
        <f t="shared" si="153"/>
        <v/>
      </c>
      <c r="AS97" s="126" t="str">
        <f t="shared" si="153"/>
        <v/>
      </c>
      <c r="AT97" s="126" t="str">
        <f t="shared" si="154"/>
        <v/>
      </c>
      <c r="AU97" s="126" t="str">
        <f t="shared" si="154"/>
        <v/>
      </c>
      <c r="AV97" s="126" t="str">
        <f t="shared" si="154"/>
        <v/>
      </c>
      <c r="AW97" s="126" t="str">
        <f t="shared" si="154"/>
        <v/>
      </c>
      <c r="AX97" s="126" t="str">
        <f t="shared" si="154"/>
        <v/>
      </c>
      <c r="AY97" s="126" t="str">
        <f t="shared" si="154"/>
        <v/>
      </c>
      <c r="AZ97" s="126" t="str">
        <f t="shared" si="154"/>
        <v/>
      </c>
      <c r="BA97" s="126" t="str">
        <f t="shared" si="154"/>
        <v/>
      </c>
      <c r="BB97" s="126" t="str">
        <f t="shared" si="154"/>
        <v/>
      </c>
      <c r="BC97" s="126" t="str">
        <f t="shared" si="154"/>
        <v/>
      </c>
      <c r="BD97" s="126" t="str">
        <f t="shared" si="154"/>
        <v/>
      </c>
      <c r="BE97" s="126" t="str">
        <f t="shared" si="154"/>
        <v/>
      </c>
      <c r="BF97" s="126" t="str">
        <f t="shared" si="154"/>
        <v/>
      </c>
      <c r="BG97" s="126" t="str">
        <f t="shared" si="154"/>
        <v/>
      </c>
      <c r="BH97" s="126" t="str">
        <f t="shared" si="154"/>
        <v/>
      </c>
      <c r="BI97" s="126" t="str">
        <f t="shared" si="154"/>
        <v/>
      </c>
      <c r="BJ97" s="126" t="str">
        <f t="shared" si="155"/>
        <v/>
      </c>
      <c r="BK97" s="126" t="str">
        <f t="shared" si="155"/>
        <v/>
      </c>
      <c r="BL97" s="126" t="str">
        <f t="shared" si="155"/>
        <v/>
      </c>
      <c r="BM97" s="126" t="str">
        <f t="shared" si="155"/>
        <v/>
      </c>
      <c r="BN97" s="126" t="str">
        <f t="shared" si="155"/>
        <v/>
      </c>
      <c r="BO97" s="126" t="str">
        <f t="shared" si="155"/>
        <v/>
      </c>
      <c r="BP97" s="126" t="str">
        <f t="shared" si="155"/>
        <v/>
      </c>
      <c r="BQ97" s="126" t="str">
        <f t="shared" si="155"/>
        <v/>
      </c>
      <c r="BR97" s="126" t="str">
        <f t="shared" si="155"/>
        <v/>
      </c>
      <c r="BS97" s="126" t="str">
        <f t="shared" si="155"/>
        <v/>
      </c>
      <c r="BT97" s="126" t="str">
        <f t="shared" si="155"/>
        <v/>
      </c>
      <c r="BU97" s="126" t="str">
        <f t="shared" si="155"/>
        <v/>
      </c>
      <c r="BV97" s="194"/>
      <c r="BW97" s="194"/>
      <c r="BX97" s="194"/>
      <c r="BZ97" s="116" t="s">
        <v>266</v>
      </c>
      <c r="CA97" s="118" t="s">
        <v>96</v>
      </c>
      <c r="CB97" s="113">
        <f t="shared" si="144"/>
        <v>24</v>
      </c>
      <c r="CC97" s="116" t="str">
        <f t="shared" ca="1" si="137"/>
        <v>KLEIN BALLESTA</v>
      </c>
      <c r="CD97" s="117">
        <f t="shared" ca="1" si="145"/>
        <v>0</v>
      </c>
      <c r="CE97" s="117">
        <f t="shared" ca="1" si="145"/>
        <v>0</v>
      </c>
      <c r="CF97" s="117">
        <f t="shared" ca="1" si="145"/>
        <v>0</v>
      </c>
      <c r="CG97" s="117">
        <f t="shared" ca="1" si="145"/>
        <v>0</v>
      </c>
      <c r="CH97" s="117">
        <f t="shared" ca="1" si="139"/>
        <v>0</v>
      </c>
      <c r="CI97" s="117">
        <f t="shared" ca="1" si="150"/>
        <v>0</v>
      </c>
      <c r="CJ97" s="127" cm="1">
        <f t="array" aca="1" ref="CJ97" ca="1">IFERROR(AVERAGE(IF(CD97:CG97&gt;1,CD97:CG97)),0)</f>
        <v>0</v>
      </c>
      <c r="CK97" s="127">
        <f ca="1">CJ97+(COUNTIFS($CJ$74:$CJ97,CJ97)-1)*0.00001</f>
        <v>2.3000000000000001E-4</v>
      </c>
      <c r="CL97" s="127">
        <f t="shared" ca="1" si="151"/>
        <v>3.6000000000000002E-4</v>
      </c>
      <c r="CM97" s="140">
        <f t="shared" ca="1" si="147"/>
        <v>0</v>
      </c>
      <c r="CN97" s="120" t="str">
        <f t="shared" ca="1" si="148"/>
        <v>KLEIN BALLESTA</v>
      </c>
      <c r="CO97" s="113"/>
      <c r="CP97" s="115"/>
      <c r="CQ97" s="115"/>
      <c r="CR97" s="115"/>
    </row>
    <row r="98" spans="1:96" ht="12.75" customHeight="1" x14ac:dyDescent="0.25">
      <c r="A98" s="210">
        <v>2</v>
      </c>
      <c r="K98" s="101">
        <f t="shared" si="149"/>
        <v>25</v>
      </c>
      <c r="L98" s="125" t="str">
        <f t="shared" ca="1" si="141"/>
        <v>KLEIN EMBLEMA</v>
      </c>
      <c r="M98" s="126">
        <f t="shared" ca="1" si="142"/>
        <v>3.5000000000000005E-4</v>
      </c>
      <c r="N98" s="126" t="str">
        <f t="shared" ca="1" si="156"/>
        <v>ns</v>
      </c>
      <c r="O98" s="126" t="str">
        <f t="shared" ca="1" si="156"/>
        <v>ns</v>
      </c>
      <c r="P98" s="126" t="str">
        <f t="shared" ca="1" si="156"/>
        <v>ns</v>
      </c>
      <c r="Q98" s="126" t="str">
        <f t="shared" ca="1" si="156"/>
        <v>ns</v>
      </c>
      <c r="R98" s="126" t="str">
        <f t="shared" ca="1" si="156"/>
        <v>ns</v>
      </c>
      <c r="S98" s="126" t="str">
        <f t="shared" ca="1" si="156"/>
        <v>ns</v>
      </c>
      <c r="T98" s="126" t="str">
        <f t="shared" ca="1" si="156"/>
        <v>ns</v>
      </c>
      <c r="U98" s="126" t="str">
        <f t="shared" ca="1" si="156"/>
        <v>ns</v>
      </c>
      <c r="V98" s="126" t="str">
        <f t="shared" ca="1" si="156"/>
        <v>ns</v>
      </c>
      <c r="W98" s="126" t="str">
        <f t="shared" ca="1" si="156"/>
        <v>ns</v>
      </c>
      <c r="X98" s="126" t="str">
        <f t="shared" ca="1" si="156"/>
        <v>ns</v>
      </c>
      <c r="Y98" s="126" t="str">
        <f t="shared" ca="1" si="156"/>
        <v>ns</v>
      </c>
      <c r="Z98" s="126" t="str">
        <f t="shared" ca="1" si="156"/>
        <v>ns</v>
      </c>
      <c r="AA98" s="126" t="str">
        <f t="shared" ca="1" si="156"/>
        <v>ns</v>
      </c>
      <c r="AB98" s="126" t="str">
        <f t="shared" ca="1" si="156"/>
        <v>ns</v>
      </c>
      <c r="AC98" s="126" t="str">
        <f t="shared" ca="1" si="156"/>
        <v>ns</v>
      </c>
      <c r="AD98" s="126" t="str">
        <f t="shared" ca="1" si="153"/>
        <v>ns</v>
      </c>
      <c r="AE98" s="126" t="str">
        <f t="shared" ca="1" si="153"/>
        <v>ns</v>
      </c>
      <c r="AF98" s="126" t="str">
        <f t="shared" ca="1" si="153"/>
        <v>ns</v>
      </c>
      <c r="AG98" s="126" t="str">
        <f t="shared" ca="1" si="153"/>
        <v>ns</v>
      </c>
      <c r="AH98" s="126" t="str">
        <f t="shared" ca="1" si="153"/>
        <v>ns</v>
      </c>
      <c r="AI98" s="126" t="str">
        <f t="shared" ca="1" si="153"/>
        <v>ns</v>
      </c>
      <c r="AJ98" s="126" t="str">
        <f t="shared" ca="1" si="153"/>
        <v>ns</v>
      </c>
      <c r="AK98" s="126" t="str">
        <f t="shared" ca="1" si="153"/>
        <v>ns</v>
      </c>
      <c r="AL98" s="126" t="str">
        <f t="shared" ca="1" si="153"/>
        <v>ns</v>
      </c>
      <c r="AM98" s="126" t="str">
        <f t="shared" si="153"/>
        <v/>
      </c>
      <c r="AN98" s="126" t="str">
        <f t="shared" si="153"/>
        <v/>
      </c>
      <c r="AO98" s="126" t="str">
        <f t="shared" si="153"/>
        <v/>
      </c>
      <c r="AP98" s="126" t="str">
        <f t="shared" si="153"/>
        <v/>
      </c>
      <c r="AQ98" s="126" t="str">
        <f t="shared" si="153"/>
        <v/>
      </c>
      <c r="AR98" s="126" t="str">
        <f t="shared" si="153"/>
        <v/>
      </c>
      <c r="AS98" s="126" t="str">
        <f t="shared" si="153"/>
        <v/>
      </c>
      <c r="AT98" s="126" t="str">
        <f t="shared" si="154"/>
        <v/>
      </c>
      <c r="AU98" s="126" t="str">
        <f t="shared" si="154"/>
        <v/>
      </c>
      <c r="AV98" s="126" t="str">
        <f t="shared" si="154"/>
        <v/>
      </c>
      <c r="AW98" s="126" t="str">
        <f t="shared" si="154"/>
        <v/>
      </c>
      <c r="AX98" s="126" t="str">
        <f t="shared" si="154"/>
        <v/>
      </c>
      <c r="AY98" s="126" t="str">
        <f t="shared" si="154"/>
        <v/>
      </c>
      <c r="AZ98" s="126" t="str">
        <f t="shared" si="154"/>
        <v/>
      </c>
      <c r="BA98" s="126" t="str">
        <f t="shared" si="154"/>
        <v/>
      </c>
      <c r="BB98" s="126" t="str">
        <f t="shared" si="154"/>
        <v/>
      </c>
      <c r="BC98" s="126" t="str">
        <f t="shared" si="154"/>
        <v/>
      </c>
      <c r="BD98" s="126" t="str">
        <f t="shared" si="154"/>
        <v/>
      </c>
      <c r="BE98" s="126" t="str">
        <f t="shared" si="154"/>
        <v/>
      </c>
      <c r="BF98" s="126" t="str">
        <f t="shared" si="154"/>
        <v/>
      </c>
      <c r="BG98" s="126" t="str">
        <f t="shared" si="154"/>
        <v/>
      </c>
      <c r="BH98" s="126" t="str">
        <f t="shared" si="154"/>
        <v/>
      </c>
      <c r="BI98" s="126" t="str">
        <f t="shared" si="154"/>
        <v/>
      </c>
      <c r="BJ98" s="126" t="str">
        <f t="shared" si="155"/>
        <v/>
      </c>
      <c r="BK98" s="126" t="str">
        <f t="shared" si="155"/>
        <v/>
      </c>
      <c r="BL98" s="126" t="str">
        <f t="shared" si="155"/>
        <v/>
      </c>
      <c r="BM98" s="126" t="str">
        <f t="shared" si="155"/>
        <v/>
      </c>
      <c r="BN98" s="126" t="str">
        <f t="shared" si="155"/>
        <v/>
      </c>
      <c r="BO98" s="126" t="str">
        <f t="shared" si="155"/>
        <v/>
      </c>
      <c r="BP98" s="126" t="str">
        <f t="shared" si="155"/>
        <v/>
      </c>
      <c r="BQ98" s="126" t="str">
        <f t="shared" si="155"/>
        <v/>
      </c>
      <c r="BR98" s="126" t="str">
        <f t="shared" si="155"/>
        <v/>
      </c>
      <c r="BS98" s="126" t="str">
        <f t="shared" si="155"/>
        <v/>
      </c>
      <c r="BT98" s="126" t="str">
        <f t="shared" si="155"/>
        <v/>
      </c>
      <c r="BU98" s="126" t="str">
        <f t="shared" si="155"/>
        <v/>
      </c>
      <c r="BV98" s="194"/>
      <c r="BW98" s="194"/>
      <c r="BX98" s="194"/>
      <c r="BZ98" s="116" t="s">
        <v>266</v>
      </c>
      <c r="CA98" s="118" t="s">
        <v>96</v>
      </c>
      <c r="CB98" s="113">
        <f t="shared" si="144"/>
        <v>25</v>
      </c>
      <c r="CC98" s="116" t="str">
        <f t="shared" ca="1" si="137"/>
        <v>KLEIN EMBLEMA</v>
      </c>
      <c r="CD98" s="117">
        <f t="shared" ca="1" si="145"/>
        <v>0</v>
      </c>
      <c r="CE98" s="117">
        <f t="shared" ca="1" si="145"/>
        <v>0</v>
      </c>
      <c r="CF98" s="117">
        <f t="shared" ca="1" si="145"/>
        <v>0</v>
      </c>
      <c r="CG98" s="117">
        <f t="shared" ca="1" si="145"/>
        <v>0</v>
      </c>
      <c r="CH98" s="117">
        <f t="shared" ca="1" si="139"/>
        <v>0</v>
      </c>
      <c r="CI98" s="117">
        <f t="shared" ca="1" si="150"/>
        <v>0</v>
      </c>
      <c r="CJ98" s="127" cm="1">
        <f t="array" aca="1" ref="CJ98" ca="1">IFERROR(AVERAGE(IF(CD98:CG98&gt;1,CD98:CG98)),0)</f>
        <v>0</v>
      </c>
      <c r="CK98" s="127">
        <f ca="1">CJ98+(COUNTIFS($CJ$74:$CJ98,CJ98)-1)*0.00001</f>
        <v>2.4000000000000003E-4</v>
      </c>
      <c r="CL98" s="127">
        <f t="shared" ca="1" si="151"/>
        <v>3.5000000000000005E-4</v>
      </c>
      <c r="CM98" s="140">
        <f t="shared" ca="1" si="147"/>
        <v>0</v>
      </c>
      <c r="CN98" s="120" t="str">
        <f t="shared" ca="1" si="148"/>
        <v>KLEIN EMBLEMA</v>
      </c>
      <c r="CO98" s="113"/>
      <c r="CP98" s="115"/>
      <c r="CQ98" s="115"/>
      <c r="CR98" s="115"/>
    </row>
    <row r="99" spans="1:96" ht="12.75" customHeight="1" x14ac:dyDescent="0.25">
      <c r="A99" s="210">
        <v>2</v>
      </c>
      <c r="K99" s="101">
        <f t="shared" si="149"/>
        <v>26</v>
      </c>
      <c r="L99" s="125" t="str">
        <f t="shared" ca="1" si="141"/>
        <v>KLEIN EXTREMO</v>
      </c>
      <c r="M99" s="126">
        <f t="shared" ca="1" si="142"/>
        <v>3.4000000000000002E-4</v>
      </c>
      <c r="N99" s="126" t="str">
        <f t="shared" ca="1" si="156"/>
        <v>ns</v>
      </c>
      <c r="O99" s="126" t="str">
        <f t="shared" ca="1" si="156"/>
        <v>ns</v>
      </c>
      <c r="P99" s="126" t="str">
        <f t="shared" ca="1" si="156"/>
        <v>ns</v>
      </c>
      <c r="Q99" s="126" t="str">
        <f t="shared" ca="1" si="156"/>
        <v>ns</v>
      </c>
      <c r="R99" s="126" t="str">
        <f t="shared" ca="1" si="156"/>
        <v>ns</v>
      </c>
      <c r="S99" s="126" t="str">
        <f t="shared" ca="1" si="156"/>
        <v>ns</v>
      </c>
      <c r="T99" s="126" t="str">
        <f t="shared" ca="1" si="156"/>
        <v>ns</v>
      </c>
      <c r="U99" s="126" t="str">
        <f t="shared" ca="1" si="156"/>
        <v>ns</v>
      </c>
      <c r="V99" s="126" t="str">
        <f t="shared" ca="1" si="156"/>
        <v>ns</v>
      </c>
      <c r="W99" s="126" t="str">
        <f t="shared" ca="1" si="156"/>
        <v>ns</v>
      </c>
      <c r="X99" s="126" t="str">
        <f t="shared" ca="1" si="156"/>
        <v>ns</v>
      </c>
      <c r="Y99" s="126" t="str">
        <f t="shared" ca="1" si="156"/>
        <v>ns</v>
      </c>
      <c r="Z99" s="126" t="str">
        <f t="shared" ca="1" si="156"/>
        <v>ns</v>
      </c>
      <c r="AA99" s="126" t="str">
        <f t="shared" ca="1" si="156"/>
        <v>ns</v>
      </c>
      <c r="AB99" s="126" t="str">
        <f t="shared" ca="1" si="156"/>
        <v>ns</v>
      </c>
      <c r="AC99" s="126" t="str">
        <f t="shared" ca="1" si="156"/>
        <v>ns</v>
      </c>
      <c r="AD99" s="126" t="str">
        <f t="shared" ca="1" si="153"/>
        <v>ns</v>
      </c>
      <c r="AE99" s="126" t="str">
        <f t="shared" ca="1" si="153"/>
        <v>ns</v>
      </c>
      <c r="AF99" s="126" t="str">
        <f t="shared" ca="1" si="153"/>
        <v>ns</v>
      </c>
      <c r="AG99" s="126" t="str">
        <f t="shared" ca="1" si="153"/>
        <v>ns</v>
      </c>
      <c r="AH99" s="126" t="str">
        <f t="shared" ca="1" si="153"/>
        <v>ns</v>
      </c>
      <c r="AI99" s="126" t="str">
        <f t="shared" ca="1" si="153"/>
        <v>ns</v>
      </c>
      <c r="AJ99" s="126" t="str">
        <f t="shared" ca="1" si="153"/>
        <v>ns</v>
      </c>
      <c r="AK99" s="126" t="str">
        <f t="shared" ca="1" si="153"/>
        <v>ns</v>
      </c>
      <c r="AL99" s="126" t="str">
        <f t="shared" ca="1" si="153"/>
        <v>ns</v>
      </c>
      <c r="AM99" s="126" t="str">
        <f t="shared" ca="1" si="153"/>
        <v>ns</v>
      </c>
      <c r="AN99" s="126" t="str">
        <f t="shared" si="153"/>
        <v/>
      </c>
      <c r="AO99" s="126" t="str">
        <f t="shared" si="153"/>
        <v/>
      </c>
      <c r="AP99" s="126" t="str">
        <f t="shared" si="153"/>
        <v/>
      </c>
      <c r="AQ99" s="126" t="str">
        <f t="shared" si="153"/>
        <v/>
      </c>
      <c r="AR99" s="126" t="str">
        <f t="shared" si="153"/>
        <v/>
      </c>
      <c r="AS99" s="126" t="str">
        <f t="shared" si="153"/>
        <v/>
      </c>
      <c r="AT99" s="126" t="str">
        <f t="shared" si="154"/>
        <v/>
      </c>
      <c r="AU99" s="126" t="str">
        <f t="shared" si="154"/>
        <v/>
      </c>
      <c r="AV99" s="126" t="str">
        <f t="shared" si="154"/>
        <v/>
      </c>
      <c r="AW99" s="126" t="str">
        <f t="shared" si="154"/>
        <v/>
      </c>
      <c r="AX99" s="126" t="str">
        <f t="shared" si="154"/>
        <v/>
      </c>
      <c r="AY99" s="126" t="str">
        <f t="shared" si="154"/>
        <v/>
      </c>
      <c r="AZ99" s="126" t="str">
        <f t="shared" si="154"/>
        <v/>
      </c>
      <c r="BA99" s="126" t="str">
        <f t="shared" si="154"/>
        <v/>
      </c>
      <c r="BB99" s="126" t="str">
        <f t="shared" si="154"/>
        <v/>
      </c>
      <c r="BC99" s="126" t="str">
        <f t="shared" si="154"/>
        <v/>
      </c>
      <c r="BD99" s="126" t="str">
        <f t="shared" si="154"/>
        <v/>
      </c>
      <c r="BE99" s="126" t="str">
        <f t="shared" si="154"/>
        <v/>
      </c>
      <c r="BF99" s="126" t="str">
        <f t="shared" si="154"/>
        <v/>
      </c>
      <c r="BG99" s="126" t="str">
        <f t="shared" si="154"/>
        <v/>
      </c>
      <c r="BH99" s="126" t="str">
        <f t="shared" si="154"/>
        <v/>
      </c>
      <c r="BI99" s="126" t="str">
        <f t="shared" si="154"/>
        <v/>
      </c>
      <c r="BJ99" s="126" t="str">
        <f t="shared" si="155"/>
        <v/>
      </c>
      <c r="BK99" s="126" t="str">
        <f t="shared" si="155"/>
        <v/>
      </c>
      <c r="BL99" s="126" t="str">
        <f t="shared" si="155"/>
        <v/>
      </c>
      <c r="BM99" s="126" t="str">
        <f t="shared" si="155"/>
        <v/>
      </c>
      <c r="BN99" s="126" t="str">
        <f t="shared" si="155"/>
        <v/>
      </c>
      <c r="BO99" s="126" t="str">
        <f t="shared" si="155"/>
        <v/>
      </c>
      <c r="BP99" s="126" t="str">
        <f t="shared" si="155"/>
        <v/>
      </c>
      <c r="BQ99" s="126" t="str">
        <f t="shared" si="155"/>
        <v/>
      </c>
      <c r="BR99" s="126" t="str">
        <f t="shared" si="155"/>
        <v/>
      </c>
      <c r="BS99" s="126" t="str">
        <f t="shared" si="155"/>
        <v/>
      </c>
      <c r="BT99" s="126" t="str">
        <f t="shared" si="155"/>
        <v/>
      </c>
      <c r="BU99" s="126" t="str">
        <f t="shared" si="155"/>
        <v/>
      </c>
      <c r="BV99" s="194"/>
      <c r="BW99" s="194"/>
      <c r="BX99" s="194"/>
      <c r="BZ99" s="116" t="s">
        <v>266</v>
      </c>
      <c r="CA99" s="118" t="s">
        <v>96</v>
      </c>
      <c r="CB99" s="113">
        <f t="shared" si="144"/>
        <v>26</v>
      </c>
      <c r="CC99" s="116" t="str">
        <f t="shared" ca="1" si="137"/>
        <v>KLEIN EXTREMO</v>
      </c>
      <c r="CD99" s="117">
        <f t="shared" ca="1" si="145"/>
        <v>0</v>
      </c>
      <c r="CE99" s="117">
        <f t="shared" ca="1" si="145"/>
        <v>0</v>
      </c>
      <c r="CF99" s="117">
        <f t="shared" ca="1" si="145"/>
        <v>0</v>
      </c>
      <c r="CG99" s="117">
        <f t="shared" ca="1" si="145"/>
        <v>0</v>
      </c>
      <c r="CH99" s="117">
        <f t="shared" ca="1" si="139"/>
        <v>0</v>
      </c>
      <c r="CI99" s="117">
        <f t="shared" ca="1" si="150"/>
        <v>0</v>
      </c>
      <c r="CJ99" s="127" cm="1">
        <f t="array" aca="1" ref="CJ99" ca="1">IFERROR(AVERAGE(IF(CD99:CG99&gt;1,CD99:CG99)),0)</f>
        <v>0</v>
      </c>
      <c r="CK99" s="127">
        <f ca="1">CJ99+(COUNTIFS($CJ$74:$CJ99,CJ99)-1)*0.00001</f>
        <v>2.5000000000000001E-4</v>
      </c>
      <c r="CL99" s="127">
        <f t="shared" ca="1" si="151"/>
        <v>3.4000000000000002E-4</v>
      </c>
      <c r="CM99" s="140">
        <f t="shared" ca="1" si="147"/>
        <v>0</v>
      </c>
      <c r="CN99" s="120" t="str">
        <f t="shared" ca="1" si="148"/>
        <v>KLEIN EXTREMO</v>
      </c>
      <c r="CO99" s="113"/>
      <c r="CP99" s="115"/>
      <c r="CQ99" s="115"/>
      <c r="CR99" s="115"/>
    </row>
    <row r="100" spans="1:96" ht="12.75" customHeight="1" x14ac:dyDescent="0.25">
      <c r="A100" s="210">
        <v>2</v>
      </c>
      <c r="K100" s="101">
        <f t="shared" si="149"/>
        <v>27</v>
      </c>
      <c r="L100" s="125" t="str">
        <f t="shared" ca="1" si="141"/>
        <v>KLEIN LEYENDA</v>
      </c>
      <c r="M100" s="126">
        <f t="shared" ca="1" si="142"/>
        <v>3.3000000000000005E-4</v>
      </c>
      <c r="N100" s="126" t="str">
        <f t="shared" ca="1" si="156"/>
        <v>ns</v>
      </c>
      <c r="O100" s="126" t="str">
        <f t="shared" ca="1" si="156"/>
        <v>ns</v>
      </c>
      <c r="P100" s="126" t="str">
        <f t="shared" ca="1" si="156"/>
        <v>ns</v>
      </c>
      <c r="Q100" s="126" t="str">
        <f t="shared" ca="1" si="156"/>
        <v>ns</v>
      </c>
      <c r="R100" s="126" t="str">
        <f t="shared" ca="1" si="156"/>
        <v>ns</v>
      </c>
      <c r="S100" s="126" t="str">
        <f t="shared" ca="1" si="156"/>
        <v>ns</v>
      </c>
      <c r="T100" s="126" t="str">
        <f t="shared" ca="1" si="156"/>
        <v>ns</v>
      </c>
      <c r="U100" s="126" t="str">
        <f t="shared" ca="1" si="156"/>
        <v>ns</v>
      </c>
      <c r="V100" s="126" t="str">
        <f t="shared" ca="1" si="156"/>
        <v>ns</v>
      </c>
      <c r="W100" s="126" t="str">
        <f t="shared" ca="1" si="156"/>
        <v>ns</v>
      </c>
      <c r="X100" s="126" t="str">
        <f t="shared" ca="1" si="156"/>
        <v>ns</v>
      </c>
      <c r="Y100" s="126" t="str">
        <f t="shared" ca="1" si="156"/>
        <v>ns</v>
      </c>
      <c r="Z100" s="126" t="str">
        <f t="shared" ca="1" si="156"/>
        <v>ns</v>
      </c>
      <c r="AA100" s="126" t="str">
        <f t="shared" ca="1" si="156"/>
        <v>ns</v>
      </c>
      <c r="AB100" s="126" t="str">
        <f t="shared" ca="1" si="156"/>
        <v>ns</v>
      </c>
      <c r="AC100" s="126" t="str">
        <f t="shared" ca="1" si="156"/>
        <v>ns</v>
      </c>
      <c r="AD100" s="126" t="str">
        <f t="shared" ca="1" si="153"/>
        <v>ns</v>
      </c>
      <c r="AE100" s="126" t="str">
        <f t="shared" ca="1" si="153"/>
        <v>ns</v>
      </c>
      <c r="AF100" s="126" t="str">
        <f t="shared" ca="1" si="153"/>
        <v>ns</v>
      </c>
      <c r="AG100" s="126" t="str">
        <f t="shared" ca="1" si="153"/>
        <v>ns</v>
      </c>
      <c r="AH100" s="126" t="str">
        <f t="shared" ca="1" si="153"/>
        <v>ns</v>
      </c>
      <c r="AI100" s="126" t="str">
        <f t="shared" ca="1" si="153"/>
        <v>ns</v>
      </c>
      <c r="AJ100" s="126" t="str">
        <f t="shared" ca="1" si="153"/>
        <v>ns</v>
      </c>
      <c r="AK100" s="126" t="str">
        <f t="shared" ca="1" si="153"/>
        <v>ns</v>
      </c>
      <c r="AL100" s="126" t="str">
        <f t="shared" ca="1" si="153"/>
        <v>ns</v>
      </c>
      <c r="AM100" s="126" t="str">
        <f t="shared" ca="1" si="153"/>
        <v>ns</v>
      </c>
      <c r="AN100" s="126" t="str">
        <f t="shared" ca="1" si="153"/>
        <v>ns</v>
      </c>
      <c r="AO100" s="126" t="str">
        <f t="shared" si="153"/>
        <v/>
      </c>
      <c r="AP100" s="126" t="str">
        <f t="shared" si="153"/>
        <v/>
      </c>
      <c r="AQ100" s="126" t="str">
        <f t="shared" si="153"/>
        <v/>
      </c>
      <c r="AR100" s="126" t="str">
        <f t="shared" si="153"/>
        <v/>
      </c>
      <c r="AS100" s="126" t="str">
        <f t="shared" si="153"/>
        <v/>
      </c>
      <c r="AT100" s="126" t="str">
        <f t="shared" si="154"/>
        <v/>
      </c>
      <c r="AU100" s="126" t="str">
        <f t="shared" si="154"/>
        <v/>
      </c>
      <c r="AV100" s="126" t="str">
        <f t="shared" si="154"/>
        <v/>
      </c>
      <c r="AW100" s="126" t="str">
        <f t="shared" si="154"/>
        <v/>
      </c>
      <c r="AX100" s="126" t="str">
        <f t="shared" si="154"/>
        <v/>
      </c>
      <c r="AY100" s="126" t="str">
        <f t="shared" si="154"/>
        <v/>
      </c>
      <c r="AZ100" s="126" t="str">
        <f t="shared" si="154"/>
        <v/>
      </c>
      <c r="BA100" s="126" t="str">
        <f t="shared" si="154"/>
        <v/>
      </c>
      <c r="BB100" s="126" t="str">
        <f t="shared" si="154"/>
        <v/>
      </c>
      <c r="BC100" s="126" t="str">
        <f t="shared" si="154"/>
        <v/>
      </c>
      <c r="BD100" s="126" t="str">
        <f t="shared" si="154"/>
        <v/>
      </c>
      <c r="BE100" s="126" t="str">
        <f t="shared" si="154"/>
        <v/>
      </c>
      <c r="BF100" s="126" t="str">
        <f t="shared" si="154"/>
        <v/>
      </c>
      <c r="BG100" s="126" t="str">
        <f t="shared" si="154"/>
        <v/>
      </c>
      <c r="BH100" s="126" t="str">
        <f t="shared" si="154"/>
        <v/>
      </c>
      <c r="BI100" s="126" t="str">
        <f t="shared" si="154"/>
        <v/>
      </c>
      <c r="BJ100" s="126" t="str">
        <f t="shared" si="155"/>
        <v/>
      </c>
      <c r="BK100" s="126" t="str">
        <f t="shared" si="155"/>
        <v/>
      </c>
      <c r="BL100" s="126" t="str">
        <f t="shared" si="155"/>
        <v/>
      </c>
      <c r="BM100" s="126" t="str">
        <f t="shared" si="155"/>
        <v/>
      </c>
      <c r="BN100" s="126" t="str">
        <f t="shared" si="155"/>
        <v/>
      </c>
      <c r="BO100" s="126" t="str">
        <f t="shared" si="155"/>
        <v/>
      </c>
      <c r="BP100" s="126" t="str">
        <f t="shared" si="155"/>
        <v/>
      </c>
      <c r="BQ100" s="126" t="str">
        <f t="shared" si="155"/>
        <v/>
      </c>
      <c r="BR100" s="126" t="str">
        <f t="shared" si="155"/>
        <v/>
      </c>
      <c r="BS100" s="126" t="str">
        <f t="shared" si="155"/>
        <v/>
      </c>
      <c r="BT100" s="126" t="str">
        <f t="shared" si="155"/>
        <v/>
      </c>
      <c r="BU100" s="126" t="str">
        <f t="shared" si="155"/>
        <v/>
      </c>
      <c r="BV100" s="194"/>
      <c r="BW100" s="194"/>
      <c r="BX100" s="194"/>
      <c r="BY100" s="3"/>
      <c r="BZ100" s="116" t="s">
        <v>266</v>
      </c>
      <c r="CA100" s="118" t="s">
        <v>96</v>
      </c>
      <c r="CB100" s="113">
        <f t="shared" si="144"/>
        <v>27</v>
      </c>
      <c r="CC100" s="116" t="str">
        <f t="shared" ca="1" si="137"/>
        <v>KLEIN LEYENDA</v>
      </c>
      <c r="CD100" s="117">
        <f t="shared" ca="1" si="145"/>
        <v>0</v>
      </c>
      <c r="CE100" s="117">
        <f t="shared" ca="1" si="145"/>
        <v>0</v>
      </c>
      <c r="CF100" s="117">
        <f t="shared" ca="1" si="145"/>
        <v>0</v>
      </c>
      <c r="CG100" s="117">
        <f t="shared" ca="1" si="145"/>
        <v>0</v>
      </c>
      <c r="CH100" s="117">
        <f t="shared" ca="1" si="139"/>
        <v>0</v>
      </c>
      <c r="CI100" s="117">
        <f t="shared" ca="1" si="150"/>
        <v>0</v>
      </c>
      <c r="CJ100" s="127" cm="1">
        <f t="array" aca="1" ref="CJ100" ca="1">IFERROR(AVERAGE(IF(CD100:CG100&gt;1,CD100:CG100)),0)</f>
        <v>0</v>
      </c>
      <c r="CK100" s="127">
        <f ca="1">CJ100+(COUNTIFS($CJ$74:$CJ100,CJ100)-1)*0.00001</f>
        <v>2.6000000000000003E-4</v>
      </c>
      <c r="CL100" s="127">
        <f t="shared" ca="1" si="151"/>
        <v>3.3000000000000005E-4</v>
      </c>
      <c r="CM100" s="140">
        <f t="shared" ca="1" si="147"/>
        <v>0</v>
      </c>
      <c r="CN100" s="120" t="str">
        <f t="shared" ca="1" si="148"/>
        <v>KLEIN LEYENDA</v>
      </c>
      <c r="CO100" s="113"/>
      <c r="CP100" s="115"/>
      <c r="CQ100" s="115"/>
      <c r="CR100" s="115"/>
    </row>
    <row r="101" spans="1:96" ht="12.75" customHeight="1" x14ac:dyDescent="0.25">
      <c r="A101" s="210">
        <v>2</v>
      </c>
      <c r="K101" s="101">
        <f t="shared" si="149"/>
        <v>28</v>
      </c>
      <c r="L101" s="125" t="str">
        <f t="shared" ca="1" si="141"/>
        <v>LAUREL</v>
      </c>
      <c r="M101" s="126">
        <f t="shared" ca="1" si="142"/>
        <v>3.2000000000000003E-4</v>
      </c>
      <c r="N101" s="126" t="str">
        <f t="shared" ca="1" si="156"/>
        <v>ns</v>
      </c>
      <c r="O101" s="126" t="str">
        <f t="shared" ca="1" si="156"/>
        <v>ns</v>
      </c>
      <c r="P101" s="126" t="str">
        <f t="shared" ca="1" si="156"/>
        <v>ns</v>
      </c>
      <c r="Q101" s="126" t="str">
        <f t="shared" ca="1" si="156"/>
        <v>ns</v>
      </c>
      <c r="R101" s="126" t="str">
        <f t="shared" ca="1" si="156"/>
        <v>ns</v>
      </c>
      <c r="S101" s="126" t="str">
        <f t="shared" ca="1" si="156"/>
        <v>ns</v>
      </c>
      <c r="T101" s="126" t="str">
        <f t="shared" ca="1" si="156"/>
        <v>ns</v>
      </c>
      <c r="U101" s="126" t="str">
        <f t="shared" ca="1" si="156"/>
        <v>ns</v>
      </c>
      <c r="V101" s="126" t="str">
        <f t="shared" ca="1" si="156"/>
        <v>ns</v>
      </c>
      <c r="W101" s="126" t="str">
        <f t="shared" ca="1" si="156"/>
        <v>ns</v>
      </c>
      <c r="X101" s="126" t="str">
        <f t="shared" ca="1" si="156"/>
        <v>ns</v>
      </c>
      <c r="Y101" s="126" t="str">
        <f t="shared" ca="1" si="156"/>
        <v>ns</v>
      </c>
      <c r="Z101" s="126" t="str">
        <f t="shared" ca="1" si="156"/>
        <v>ns</v>
      </c>
      <c r="AA101" s="126" t="str">
        <f t="shared" ca="1" si="156"/>
        <v>ns</v>
      </c>
      <c r="AB101" s="126" t="str">
        <f t="shared" ca="1" si="156"/>
        <v>ns</v>
      </c>
      <c r="AC101" s="126" t="str">
        <f t="shared" ca="1" si="156"/>
        <v>ns</v>
      </c>
      <c r="AD101" s="126" t="str">
        <f t="shared" ca="1" si="153"/>
        <v>ns</v>
      </c>
      <c r="AE101" s="126" t="str">
        <f t="shared" ca="1" si="153"/>
        <v>ns</v>
      </c>
      <c r="AF101" s="126" t="str">
        <f t="shared" ca="1" si="153"/>
        <v>ns</v>
      </c>
      <c r="AG101" s="126" t="str">
        <f t="shared" ca="1" si="153"/>
        <v>ns</v>
      </c>
      <c r="AH101" s="126" t="str">
        <f t="shared" ca="1" si="153"/>
        <v>ns</v>
      </c>
      <c r="AI101" s="126" t="str">
        <f t="shared" ca="1" si="153"/>
        <v>ns</v>
      </c>
      <c r="AJ101" s="126" t="str">
        <f t="shared" ca="1" si="153"/>
        <v>ns</v>
      </c>
      <c r="AK101" s="126" t="str">
        <f t="shared" ca="1" si="153"/>
        <v>ns</v>
      </c>
      <c r="AL101" s="126" t="str">
        <f t="shared" ca="1" si="153"/>
        <v>ns</v>
      </c>
      <c r="AM101" s="126" t="str">
        <f t="shared" ca="1" si="153"/>
        <v>ns</v>
      </c>
      <c r="AN101" s="126" t="str">
        <f t="shared" ca="1" si="153"/>
        <v>ns</v>
      </c>
      <c r="AO101" s="126" t="str">
        <f t="shared" ca="1" si="153"/>
        <v>ns</v>
      </c>
      <c r="AP101" s="126" t="str">
        <f t="shared" si="153"/>
        <v/>
      </c>
      <c r="AQ101" s="126" t="str">
        <f t="shared" si="153"/>
        <v/>
      </c>
      <c r="AR101" s="126" t="str">
        <f t="shared" si="153"/>
        <v/>
      </c>
      <c r="AS101" s="126" t="str">
        <f t="shared" si="153"/>
        <v/>
      </c>
      <c r="AT101" s="126" t="str">
        <f t="shared" si="154"/>
        <v/>
      </c>
      <c r="AU101" s="126" t="str">
        <f t="shared" si="154"/>
        <v/>
      </c>
      <c r="AV101" s="126" t="str">
        <f t="shared" si="154"/>
        <v/>
      </c>
      <c r="AW101" s="126" t="str">
        <f t="shared" si="154"/>
        <v/>
      </c>
      <c r="AX101" s="126" t="str">
        <f t="shared" si="154"/>
        <v/>
      </c>
      <c r="AY101" s="126" t="str">
        <f t="shared" si="154"/>
        <v/>
      </c>
      <c r="AZ101" s="126" t="str">
        <f t="shared" si="154"/>
        <v/>
      </c>
      <c r="BA101" s="126" t="str">
        <f t="shared" si="154"/>
        <v/>
      </c>
      <c r="BB101" s="126" t="str">
        <f t="shared" si="154"/>
        <v/>
      </c>
      <c r="BC101" s="126" t="str">
        <f t="shared" si="154"/>
        <v/>
      </c>
      <c r="BD101" s="126" t="str">
        <f t="shared" si="154"/>
        <v/>
      </c>
      <c r="BE101" s="126" t="str">
        <f t="shared" si="154"/>
        <v/>
      </c>
      <c r="BF101" s="126" t="str">
        <f t="shared" si="154"/>
        <v/>
      </c>
      <c r="BG101" s="126" t="str">
        <f t="shared" si="154"/>
        <v/>
      </c>
      <c r="BH101" s="126" t="str">
        <f t="shared" si="154"/>
        <v/>
      </c>
      <c r="BI101" s="126" t="str">
        <f t="shared" si="154"/>
        <v/>
      </c>
      <c r="BJ101" s="126" t="str">
        <f t="shared" si="155"/>
        <v/>
      </c>
      <c r="BK101" s="126" t="str">
        <f t="shared" si="155"/>
        <v/>
      </c>
      <c r="BL101" s="126" t="str">
        <f t="shared" si="155"/>
        <v/>
      </c>
      <c r="BM101" s="126" t="str">
        <f t="shared" si="155"/>
        <v/>
      </c>
      <c r="BN101" s="126" t="str">
        <f t="shared" si="155"/>
        <v/>
      </c>
      <c r="BO101" s="126" t="str">
        <f t="shared" si="155"/>
        <v/>
      </c>
      <c r="BP101" s="126" t="str">
        <f t="shared" si="155"/>
        <v/>
      </c>
      <c r="BQ101" s="126" t="str">
        <f t="shared" si="155"/>
        <v/>
      </c>
      <c r="BR101" s="126" t="str">
        <f t="shared" si="155"/>
        <v/>
      </c>
      <c r="BS101" s="126" t="str">
        <f t="shared" si="155"/>
        <v/>
      </c>
      <c r="BT101" s="126" t="str">
        <f t="shared" si="155"/>
        <v/>
      </c>
      <c r="BU101" s="126" t="str">
        <f t="shared" si="155"/>
        <v/>
      </c>
      <c r="BV101" s="194"/>
      <c r="BW101" s="194"/>
      <c r="BX101" s="194"/>
      <c r="BZ101" s="116" t="s">
        <v>266</v>
      </c>
      <c r="CA101" s="118" t="s">
        <v>96</v>
      </c>
      <c r="CB101" s="113">
        <f t="shared" si="144"/>
        <v>28</v>
      </c>
      <c r="CC101" s="116" t="str">
        <f t="shared" ca="1" si="137"/>
        <v>LAUREL</v>
      </c>
      <c r="CD101" s="117">
        <f t="shared" ca="1" si="145"/>
        <v>0</v>
      </c>
      <c r="CE101" s="117">
        <f t="shared" ca="1" si="145"/>
        <v>0</v>
      </c>
      <c r="CF101" s="117">
        <f t="shared" ca="1" si="145"/>
        <v>0</v>
      </c>
      <c r="CG101" s="117">
        <f t="shared" ca="1" si="145"/>
        <v>0</v>
      </c>
      <c r="CH101" s="117">
        <f t="shared" ca="1" si="139"/>
        <v>0</v>
      </c>
      <c r="CI101" s="117">
        <f t="shared" ca="1" si="150"/>
        <v>0</v>
      </c>
      <c r="CJ101" s="127" cm="1">
        <f t="array" aca="1" ref="CJ101" ca="1">IFERROR(AVERAGE(IF(CD101:CG101&gt;1,CD101:CG101)),0)</f>
        <v>0</v>
      </c>
      <c r="CK101" s="127">
        <f ca="1">CJ101+(COUNTIFS($CJ$74:$CJ101,CJ101)-1)*0.00001</f>
        <v>2.7E-4</v>
      </c>
      <c r="CL101" s="127">
        <f t="shared" ca="1" si="151"/>
        <v>3.2000000000000003E-4</v>
      </c>
      <c r="CM101" s="140">
        <f t="shared" ca="1" si="147"/>
        <v>0</v>
      </c>
      <c r="CN101" s="120" t="str">
        <f t="shared" ca="1" si="148"/>
        <v>LAUREL</v>
      </c>
      <c r="CO101" s="113"/>
      <c r="CP101" s="113"/>
      <c r="CQ101" s="113"/>
      <c r="CR101" s="115"/>
    </row>
    <row r="102" spans="1:96" ht="12.75" customHeight="1" x14ac:dyDescent="0.25">
      <c r="A102" s="210">
        <v>2</v>
      </c>
      <c r="K102" s="101">
        <f t="shared" si="149"/>
        <v>29</v>
      </c>
      <c r="L102" s="125" t="str">
        <f t="shared" ca="1" si="141"/>
        <v>LG BAYO</v>
      </c>
      <c r="M102" s="126">
        <f t="shared" ca="1" si="142"/>
        <v>3.1E-4</v>
      </c>
      <c r="N102" s="126" t="str">
        <f t="shared" ca="1" si="156"/>
        <v>ns</v>
      </c>
      <c r="O102" s="126" t="str">
        <f t="shared" ca="1" si="156"/>
        <v>ns</v>
      </c>
      <c r="P102" s="126" t="str">
        <f t="shared" ca="1" si="156"/>
        <v>ns</v>
      </c>
      <c r="Q102" s="126" t="str">
        <f t="shared" ca="1" si="156"/>
        <v>ns</v>
      </c>
      <c r="R102" s="126" t="str">
        <f t="shared" ca="1" si="156"/>
        <v>ns</v>
      </c>
      <c r="S102" s="126" t="str">
        <f t="shared" ca="1" si="156"/>
        <v>ns</v>
      </c>
      <c r="T102" s="126" t="str">
        <f t="shared" ca="1" si="156"/>
        <v>ns</v>
      </c>
      <c r="U102" s="126" t="str">
        <f t="shared" ca="1" si="156"/>
        <v>ns</v>
      </c>
      <c r="V102" s="126" t="str">
        <f t="shared" ca="1" si="156"/>
        <v>ns</v>
      </c>
      <c r="W102" s="126" t="str">
        <f t="shared" ca="1" si="156"/>
        <v>ns</v>
      </c>
      <c r="X102" s="126" t="str">
        <f t="shared" ca="1" si="156"/>
        <v>ns</v>
      </c>
      <c r="Y102" s="126" t="str">
        <f t="shared" ca="1" si="156"/>
        <v>ns</v>
      </c>
      <c r="Z102" s="126" t="str">
        <f t="shared" ca="1" si="156"/>
        <v>ns</v>
      </c>
      <c r="AA102" s="126" t="str">
        <f t="shared" ca="1" si="156"/>
        <v>ns</v>
      </c>
      <c r="AB102" s="126" t="str">
        <f t="shared" ca="1" si="156"/>
        <v>ns</v>
      </c>
      <c r="AC102" s="126" t="str">
        <f t="shared" ca="1" si="156"/>
        <v>ns</v>
      </c>
      <c r="AD102" s="126" t="str">
        <f t="shared" ca="1" si="153"/>
        <v>ns</v>
      </c>
      <c r="AE102" s="126" t="str">
        <f t="shared" ca="1" si="153"/>
        <v>ns</v>
      </c>
      <c r="AF102" s="126" t="str">
        <f t="shared" ca="1" si="153"/>
        <v>ns</v>
      </c>
      <c r="AG102" s="126" t="str">
        <f t="shared" ca="1" si="153"/>
        <v>ns</v>
      </c>
      <c r="AH102" s="126" t="str">
        <f t="shared" ca="1" si="153"/>
        <v>ns</v>
      </c>
      <c r="AI102" s="126" t="str">
        <f t="shared" ca="1" si="153"/>
        <v>ns</v>
      </c>
      <c r="AJ102" s="126" t="str">
        <f t="shared" ca="1" si="153"/>
        <v>ns</v>
      </c>
      <c r="AK102" s="126" t="str">
        <f t="shared" ca="1" si="153"/>
        <v>ns</v>
      </c>
      <c r="AL102" s="126" t="str">
        <f t="shared" ca="1" si="153"/>
        <v>ns</v>
      </c>
      <c r="AM102" s="126" t="str">
        <f t="shared" ca="1" si="153"/>
        <v>ns</v>
      </c>
      <c r="AN102" s="126" t="str">
        <f t="shared" ca="1" si="153"/>
        <v>ns</v>
      </c>
      <c r="AO102" s="126" t="str">
        <f t="shared" ca="1" si="153"/>
        <v>ns</v>
      </c>
      <c r="AP102" s="126" t="str">
        <f t="shared" ca="1" si="153"/>
        <v>ns</v>
      </c>
      <c r="AQ102" s="126" t="str">
        <f t="shared" si="153"/>
        <v/>
      </c>
      <c r="AR102" s="126" t="str">
        <f t="shared" si="153"/>
        <v/>
      </c>
      <c r="AS102" s="126" t="str">
        <f t="shared" si="153"/>
        <v/>
      </c>
      <c r="AT102" s="126" t="str">
        <f t="shared" si="154"/>
        <v/>
      </c>
      <c r="AU102" s="126" t="str">
        <f t="shared" si="154"/>
        <v/>
      </c>
      <c r="AV102" s="126" t="str">
        <f t="shared" si="154"/>
        <v/>
      </c>
      <c r="AW102" s="126" t="str">
        <f t="shared" si="154"/>
        <v/>
      </c>
      <c r="AX102" s="126" t="str">
        <f t="shared" si="154"/>
        <v/>
      </c>
      <c r="AY102" s="126" t="str">
        <f t="shared" si="154"/>
        <v/>
      </c>
      <c r="AZ102" s="126" t="str">
        <f t="shared" si="154"/>
        <v/>
      </c>
      <c r="BA102" s="126" t="str">
        <f t="shared" si="154"/>
        <v/>
      </c>
      <c r="BB102" s="126" t="str">
        <f t="shared" si="154"/>
        <v/>
      </c>
      <c r="BC102" s="126" t="str">
        <f t="shared" si="154"/>
        <v/>
      </c>
      <c r="BD102" s="126" t="str">
        <f t="shared" si="154"/>
        <v/>
      </c>
      <c r="BE102" s="126" t="str">
        <f t="shared" si="154"/>
        <v/>
      </c>
      <c r="BF102" s="126" t="str">
        <f t="shared" si="154"/>
        <v/>
      </c>
      <c r="BG102" s="126" t="str">
        <f t="shared" si="154"/>
        <v/>
      </c>
      <c r="BH102" s="126" t="str">
        <f t="shared" si="154"/>
        <v/>
      </c>
      <c r="BI102" s="126" t="str">
        <f t="shared" si="154"/>
        <v/>
      </c>
      <c r="BJ102" s="126" t="str">
        <f t="shared" si="155"/>
        <v/>
      </c>
      <c r="BK102" s="126" t="str">
        <f t="shared" si="155"/>
        <v/>
      </c>
      <c r="BL102" s="126" t="str">
        <f t="shared" si="155"/>
        <v/>
      </c>
      <c r="BM102" s="126" t="str">
        <f t="shared" si="155"/>
        <v/>
      </c>
      <c r="BN102" s="126" t="str">
        <f t="shared" si="155"/>
        <v/>
      </c>
      <c r="BO102" s="126" t="str">
        <f t="shared" si="155"/>
        <v/>
      </c>
      <c r="BP102" s="126" t="str">
        <f t="shared" si="155"/>
        <v/>
      </c>
      <c r="BQ102" s="126" t="str">
        <f t="shared" si="155"/>
        <v/>
      </c>
      <c r="BR102" s="126" t="str">
        <f t="shared" si="155"/>
        <v/>
      </c>
      <c r="BS102" s="126" t="str">
        <f t="shared" si="155"/>
        <v/>
      </c>
      <c r="BT102" s="126" t="str">
        <f t="shared" si="155"/>
        <v/>
      </c>
      <c r="BU102" s="126" t="str">
        <f t="shared" si="155"/>
        <v/>
      </c>
      <c r="BV102" s="194"/>
      <c r="BW102" s="194"/>
      <c r="BX102" s="194"/>
      <c r="BZ102" s="116" t="s">
        <v>266</v>
      </c>
      <c r="CA102" s="118" t="s">
        <v>96</v>
      </c>
      <c r="CB102" s="113">
        <f t="shared" si="144"/>
        <v>29</v>
      </c>
      <c r="CC102" s="116" t="str">
        <f t="shared" ca="1" si="137"/>
        <v>LG BAYO</v>
      </c>
      <c r="CD102" s="117">
        <f t="shared" ca="1" si="145"/>
        <v>0</v>
      </c>
      <c r="CE102" s="117">
        <f t="shared" ca="1" si="145"/>
        <v>0</v>
      </c>
      <c r="CF102" s="117">
        <f t="shared" ca="1" si="145"/>
        <v>0</v>
      </c>
      <c r="CG102" s="117">
        <f t="shared" ca="1" si="145"/>
        <v>0</v>
      </c>
      <c r="CH102" s="117">
        <f t="shared" ca="1" si="139"/>
        <v>0</v>
      </c>
      <c r="CI102" s="117">
        <f t="shared" ca="1" si="150"/>
        <v>0</v>
      </c>
      <c r="CJ102" s="127" cm="1">
        <f t="array" aca="1" ref="CJ102" ca="1">IFERROR(AVERAGE(IF(CD102:CG102&gt;1,CD102:CG102)),0)</f>
        <v>0</v>
      </c>
      <c r="CK102" s="127">
        <f ca="1">CJ102+(COUNTIFS($CJ$74:$CJ102,CJ102)-1)*0.00001</f>
        <v>2.8000000000000003E-4</v>
      </c>
      <c r="CL102" s="127">
        <f t="shared" ca="1" si="151"/>
        <v>3.1E-4</v>
      </c>
      <c r="CM102" s="140">
        <f t="shared" ca="1" si="147"/>
        <v>0</v>
      </c>
      <c r="CN102" s="120" t="str">
        <f t="shared" ca="1" si="148"/>
        <v>LG BAYO</v>
      </c>
      <c r="CO102" s="113"/>
      <c r="CP102" s="113"/>
      <c r="CQ102" s="113"/>
      <c r="CR102" s="115"/>
    </row>
    <row r="103" spans="1:96" ht="12.75" customHeight="1" x14ac:dyDescent="0.25">
      <c r="A103" s="210">
        <v>2</v>
      </c>
      <c r="K103" s="101">
        <f t="shared" si="149"/>
        <v>30</v>
      </c>
      <c r="L103" s="125" t="str">
        <f t="shared" ca="1" si="141"/>
        <v>LG LOBUNO</v>
      </c>
      <c r="M103" s="126">
        <f t="shared" ca="1" si="142"/>
        <v>3.0000000000000003E-4</v>
      </c>
      <c r="N103" s="126" t="str">
        <f t="shared" ca="1" si="156"/>
        <v>ns</v>
      </c>
      <c r="O103" s="126" t="str">
        <f t="shared" ca="1" si="156"/>
        <v>ns</v>
      </c>
      <c r="P103" s="126" t="str">
        <f t="shared" ca="1" si="156"/>
        <v>ns</v>
      </c>
      <c r="Q103" s="126" t="str">
        <f t="shared" ca="1" si="156"/>
        <v>ns</v>
      </c>
      <c r="R103" s="126" t="str">
        <f t="shared" ca="1" si="156"/>
        <v>ns</v>
      </c>
      <c r="S103" s="126" t="str">
        <f t="shared" ca="1" si="156"/>
        <v>ns</v>
      </c>
      <c r="T103" s="126" t="str">
        <f t="shared" ca="1" si="156"/>
        <v>ns</v>
      </c>
      <c r="U103" s="126" t="str">
        <f t="shared" ca="1" si="156"/>
        <v>ns</v>
      </c>
      <c r="V103" s="126" t="str">
        <f t="shared" ca="1" si="156"/>
        <v>ns</v>
      </c>
      <c r="W103" s="126" t="str">
        <f t="shared" ca="1" si="156"/>
        <v>ns</v>
      </c>
      <c r="X103" s="126" t="str">
        <f t="shared" ca="1" si="156"/>
        <v>ns</v>
      </c>
      <c r="Y103" s="126" t="str">
        <f t="shared" ca="1" si="156"/>
        <v>ns</v>
      </c>
      <c r="Z103" s="126" t="str">
        <f t="shared" ca="1" si="156"/>
        <v>ns</v>
      </c>
      <c r="AA103" s="126" t="str">
        <f t="shared" ca="1" si="156"/>
        <v>ns</v>
      </c>
      <c r="AB103" s="126" t="str">
        <f t="shared" ca="1" si="156"/>
        <v>ns</v>
      </c>
      <c r="AC103" s="126" t="str">
        <f t="shared" ca="1" si="156"/>
        <v>ns</v>
      </c>
      <c r="AD103" s="126" t="str">
        <f t="shared" ca="1" si="153"/>
        <v>ns</v>
      </c>
      <c r="AE103" s="126" t="str">
        <f t="shared" ca="1" si="153"/>
        <v>ns</v>
      </c>
      <c r="AF103" s="126" t="str">
        <f t="shared" ca="1" si="153"/>
        <v>ns</v>
      </c>
      <c r="AG103" s="126" t="str">
        <f t="shared" ca="1" si="153"/>
        <v>ns</v>
      </c>
      <c r="AH103" s="126" t="str">
        <f t="shared" ca="1" si="153"/>
        <v>ns</v>
      </c>
      <c r="AI103" s="126" t="str">
        <f t="shared" ca="1" si="153"/>
        <v>ns</v>
      </c>
      <c r="AJ103" s="126" t="str">
        <f t="shared" ca="1" si="153"/>
        <v>ns</v>
      </c>
      <c r="AK103" s="126" t="str">
        <f t="shared" ca="1" si="153"/>
        <v>ns</v>
      </c>
      <c r="AL103" s="126" t="str">
        <f t="shared" ca="1" si="153"/>
        <v>ns</v>
      </c>
      <c r="AM103" s="126" t="str">
        <f t="shared" ca="1" si="153"/>
        <v>ns</v>
      </c>
      <c r="AN103" s="126" t="str">
        <f t="shared" ca="1" si="153"/>
        <v>ns</v>
      </c>
      <c r="AO103" s="126" t="str">
        <f t="shared" ca="1" si="153"/>
        <v>ns</v>
      </c>
      <c r="AP103" s="126" t="str">
        <f t="shared" ca="1" si="153"/>
        <v>ns</v>
      </c>
      <c r="AQ103" s="126" t="str">
        <f t="shared" ca="1" si="153"/>
        <v>ns</v>
      </c>
      <c r="AR103" s="126" t="str">
        <f t="shared" si="153"/>
        <v/>
      </c>
      <c r="AS103" s="126" t="str">
        <f t="shared" si="153"/>
        <v/>
      </c>
      <c r="AT103" s="126" t="str">
        <f t="shared" si="154"/>
        <v/>
      </c>
      <c r="AU103" s="126" t="str">
        <f t="shared" si="154"/>
        <v/>
      </c>
      <c r="AV103" s="126" t="str">
        <f t="shared" si="154"/>
        <v/>
      </c>
      <c r="AW103" s="126" t="str">
        <f t="shared" si="154"/>
        <v/>
      </c>
      <c r="AX103" s="126" t="str">
        <f t="shared" si="154"/>
        <v/>
      </c>
      <c r="AY103" s="126" t="str">
        <f t="shared" si="154"/>
        <v/>
      </c>
      <c r="AZ103" s="126" t="str">
        <f t="shared" si="154"/>
        <v/>
      </c>
      <c r="BA103" s="126" t="str">
        <f t="shared" si="154"/>
        <v/>
      </c>
      <c r="BB103" s="126" t="str">
        <f t="shared" si="154"/>
        <v/>
      </c>
      <c r="BC103" s="126" t="str">
        <f t="shared" si="154"/>
        <v/>
      </c>
      <c r="BD103" s="126" t="str">
        <f t="shared" si="154"/>
        <v/>
      </c>
      <c r="BE103" s="126" t="str">
        <f t="shared" si="154"/>
        <v/>
      </c>
      <c r="BF103" s="126" t="str">
        <f t="shared" si="154"/>
        <v/>
      </c>
      <c r="BG103" s="126" t="str">
        <f t="shared" si="154"/>
        <v/>
      </c>
      <c r="BH103" s="126" t="str">
        <f t="shared" si="154"/>
        <v/>
      </c>
      <c r="BI103" s="126" t="str">
        <f t="shared" si="154"/>
        <v/>
      </c>
      <c r="BJ103" s="126" t="str">
        <f t="shared" si="155"/>
        <v/>
      </c>
      <c r="BK103" s="126" t="str">
        <f t="shared" si="155"/>
        <v/>
      </c>
      <c r="BL103" s="126" t="str">
        <f t="shared" si="155"/>
        <v/>
      </c>
      <c r="BM103" s="126" t="str">
        <f t="shared" si="155"/>
        <v/>
      </c>
      <c r="BN103" s="126" t="str">
        <f t="shared" si="155"/>
        <v/>
      </c>
      <c r="BO103" s="126" t="str">
        <f t="shared" si="155"/>
        <v/>
      </c>
      <c r="BP103" s="126" t="str">
        <f t="shared" si="155"/>
        <v/>
      </c>
      <c r="BQ103" s="126" t="str">
        <f t="shared" si="155"/>
        <v/>
      </c>
      <c r="BR103" s="126" t="str">
        <f t="shared" si="155"/>
        <v/>
      </c>
      <c r="BS103" s="126" t="str">
        <f t="shared" si="155"/>
        <v/>
      </c>
      <c r="BT103" s="126" t="str">
        <f t="shared" si="155"/>
        <v/>
      </c>
      <c r="BU103" s="126" t="str">
        <f t="shared" si="155"/>
        <v/>
      </c>
      <c r="BV103" s="194"/>
      <c r="BW103" s="194"/>
      <c r="BX103" s="194"/>
      <c r="BY103" s="4"/>
      <c r="BZ103" s="116" t="s">
        <v>266</v>
      </c>
      <c r="CA103" s="118" t="s">
        <v>96</v>
      </c>
      <c r="CB103" s="113">
        <f t="shared" si="144"/>
        <v>30</v>
      </c>
      <c r="CC103" s="116" t="str">
        <f t="shared" ca="1" si="137"/>
        <v>LG LOBUNO</v>
      </c>
      <c r="CD103" s="117">
        <f t="shared" ca="1" si="145"/>
        <v>0</v>
      </c>
      <c r="CE103" s="117">
        <f t="shared" ca="1" si="145"/>
        <v>0</v>
      </c>
      <c r="CF103" s="117">
        <f t="shared" ca="1" si="145"/>
        <v>0</v>
      </c>
      <c r="CG103" s="117">
        <f t="shared" ca="1" si="145"/>
        <v>0</v>
      </c>
      <c r="CH103" s="117">
        <f t="shared" ca="1" si="139"/>
        <v>0</v>
      </c>
      <c r="CI103" s="117">
        <f t="shared" ca="1" si="150"/>
        <v>0</v>
      </c>
      <c r="CJ103" s="127" cm="1">
        <f t="array" aca="1" ref="CJ103" ca="1">IFERROR(AVERAGE(IF(CD103:CG103&gt;1,CD103:CG103)),0)</f>
        <v>0</v>
      </c>
      <c r="CK103" s="127">
        <f ca="1">CJ103+(COUNTIFS($CJ$74:$CJ103,CJ103)-1)*0.00001</f>
        <v>2.9E-4</v>
      </c>
      <c r="CL103" s="127">
        <f t="shared" ca="1" si="151"/>
        <v>3.0000000000000003E-4</v>
      </c>
      <c r="CM103" s="140">
        <f t="shared" ca="1" si="147"/>
        <v>0</v>
      </c>
      <c r="CN103" s="120" t="str">
        <f t="shared" ca="1" si="148"/>
        <v>LG LOBUNO</v>
      </c>
      <c r="CO103" s="113"/>
      <c r="CP103" s="113"/>
      <c r="CQ103" s="113"/>
      <c r="CR103" s="115"/>
    </row>
    <row r="104" spans="1:96" ht="12.75" customHeight="1" x14ac:dyDescent="0.25">
      <c r="A104" s="210">
        <v>2</v>
      </c>
      <c r="K104" s="101">
        <f t="shared" si="149"/>
        <v>31</v>
      </c>
      <c r="L104" s="125" t="str">
        <f t="shared" ca="1" si="141"/>
        <v>LG MORO</v>
      </c>
      <c r="M104" s="126">
        <f t="shared" ca="1" si="142"/>
        <v>2.9E-4</v>
      </c>
      <c r="N104" s="126" t="str">
        <f t="shared" ca="1" si="156"/>
        <v>ns</v>
      </c>
      <c r="O104" s="126" t="str">
        <f t="shared" ca="1" si="156"/>
        <v>ns</v>
      </c>
      <c r="P104" s="126" t="str">
        <f t="shared" ca="1" si="156"/>
        <v>ns</v>
      </c>
      <c r="Q104" s="126" t="str">
        <f t="shared" ca="1" si="156"/>
        <v>ns</v>
      </c>
      <c r="R104" s="126" t="str">
        <f t="shared" ca="1" si="156"/>
        <v>ns</v>
      </c>
      <c r="S104" s="126" t="str">
        <f t="shared" ca="1" si="156"/>
        <v>ns</v>
      </c>
      <c r="T104" s="126" t="str">
        <f t="shared" ca="1" si="156"/>
        <v>ns</v>
      </c>
      <c r="U104" s="126" t="str">
        <f t="shared" ca="1" si="156"/>
        <v>ns</v>
      </c>
      <c r="V104" s="126" t="str">
        <f t="shared" ca="1" si="156"/>
        <v>ns</v>
      </c>
      <c r="W104" s="126" t="str">
        <f t="shared" ca="1" si="156"/>
        <v>ns</v>
      </c>
      <c r="X104" s="126" t="str">
        <f t="shared" ca="1" si="156"/>
        <v>ns</v>
      </c>
      <c r="Y104" s="126" t="str">
        <f t="shared" ca="1" si="156"/>
        <v>ns</v>
      </c>
      <c r="Z104" s="126" t="str">
        <f t="shared" ca="1" si="156"/>
        <v>ns</v>
      </c>
      <c r="AA104" s="126" t="str">
        <f t="shared" ca="1" si="156"/>
        <v>ns</v>
      </c>
      <c r="AB104" s="126" t="str">
        <f t="shared" ca="1" si="156"/>
        <v>ns</v>
      </c>
      <c r="AC104" s="126" t="str">
        <f t="shared" ca="1" si="156"/>
        <v>ns</v>
      </c>
      <c r="AD104" s="126" t="str">
        <f t="shared" ca="1" si="153"/>
        <v>ns</v>
      </c>
      <c r="AE104" s="126" t="str">
        <f t="shared" ca="1" si="153"/>
        <v>ns</v>
      </c>
      <c r="AF104" s="126" t="str">
        <f t="shared" ca="1" si="153"/>
        <v>ns</v>
      </c>
      <c r="AG104" s="126" t="str">
        <f t="shared" ca="1" si="153"/>
        <v>ns</v>
      </c>
      <c r="AH104" s="126" t="str">
        <f t="shared" ca="1" si="153"/>
        <v>ns</v>
      </c>
      <c r="AI104" s="126" t="str">
        <f t="shared" ca="1" si="153"/>
        <v>ns</v>
      </c>
      <c r="AJ104" s="126" t="str">
        <f t="shared" ca="1" si="153"/>
        <v>ns</v>
      </c>
      <c r="AK104" s="126" t="str">
        <f t="shared" ca="1" si="153"/>
        <v>ns</v>
      </c>
      <c r="AL104" s="126" t="str">
        <f t="shared" ca="1" si="153"/>
        <v>ns</v>
      </c>
      <c r="AM104" s="126" t="str">
        <f t="shared" ca="1" si="153"/>
        <v>ns</v>
      </c>
      <c r="AN104" s="126" t="str">
        <f t="shared" ca="1" si="153"/>
        <v>ns</v>
      </c>
      <c r="AO104" s="126" t="str">
        <f t="shared" ca="1" si="153"/>
        <v>ns</v>
      </c>
      <c r="AP104" s="126" t="str">
        <f t="shared" ca="1" si="153"/>
        <v>ns</v>
      </c>
      <c r="AQ104" s="126" t="str">
        <f t="shared" ca="1" si="153"/>
        <v>ns</v>
      </c>
      <c r="AR104" s="126" t="str">
        <f t="shared" ca="1" si="153"/>
        <v>ns</v>
      </c>
      <c r="AS104" s="126" t="str">
        <f t="shared" si="153"/>
        <v/>
      </c>
      <c r="AT104" s="126" t="str">
        <f t="shared" si="154"/>
        <v/>
      </c>
      <c r="AU104" s="126" t="str">
        <f t="shared" si="154"/>
        <v/>
      </c>
      <c r="AV104" s="126" t="str">
        <f t="shared" si="154"/>
        <v/>
      </c>
      <c r="AW104" s="126" t="str">
        <f t="shared" si="154"/>
        <v/>
      </c>
      <c r="AX104" s="126" t="str">
        <f t="shared" si="154"/>
        <v/>
      </c>
      <c r="AY104" s="126" t="str">
        <f t="shared" si="154"/>
        <v/>
      </c>
      <c r="AZ104" s="126" t="str">
        <f t="shared" si="154"/>
        <v/>
      </c>
      <c r="BA104" s="126" t="str">
        <f t="shared" si="154"/>
        <v/>
      </c>
      <c r="BB104" s="126" t="str">
        <f t="shared" si="154"/>
        <v/>
      </c>
      <c r="BC104" s="126" t="str">
        <f t="shared" si="154"/>
        <v/>
      </c>
      <c r="BD104" s="126" t="str">
        <f t="shared" si="154"/>
        <v/>
      </c>
      <c r="BE104" s="126" t="str">
        <f t="shared" si="154"/>
        <v/>
      </c>
      <c r="BF104" s="126" t="str">
        <f t="shared" si="154"/>
        <v/>
      </c>
      <c r="BG104" s="126" t="str">
        <f t="shared" si="154"/>
        <v/>
      </c>
      <c r="BH104" s="126" t="str">
        <f t="shared" si="154"/>
        <v/>
      </c>
      <c r="BI104" s="126" t="str">
        <f t="shared" si="154"/>
        <v/>
      </c>
      <c r="BJ104" s="126" t="str">
        <f t="shared" si="155"/>
        <v/>
      </c>
      <c r="BK104" s="126" t="str">
        <f t="shared" si="155"/>
        <v/>
      </c>
      <c r="BL104" s="126" t="str">
        <f t="shared" si="155"/>
        <v/>
      </c>
      <c r="BM104" s="126" t="str">
        <f t="shared" si="155"/>
        <v/>
      </c>
      <c r="BN104" s="126" t="str">
        <f t="shared" si="155"/>
        <v/>
      </c>
      <c r="BO104" s="126" t="str">
        <f t="shared" si="155"/>
        <v/>
      </c>
      <c r="BP104" s="126" t="str">
        <f t="shared" si="155"/>
        <v/>
      </c>
      <c r="BQ104" s="126" t="str">
        <f t="shared" si="155"/>
        <v/>
      </c>
      <c r="BR104" s="126" t="str">
        <f t="shared" si="155"/>
        <v/>
      </c>
      <c r="BS104" s="126" t="str">
        <f t="shared" si="155"/>
        <v/>
      </c>
      <c r="BT104" s="126" t="str">
        <f t="shared" si="155"/>
        <v/>
      </c>
      <c r="BU104" s="126" t="str">
        <f t="shared" si="155"/>
        <v/>
      </c>
      <c r="BV104" s="194"/>
      <c r="BW104" s="194"/>
      <c r="BX104" s="194"/>
      <c r="BY104" s="3"/>
      <c r="BZ104" s="116" t="s">
        <v>266</v>
      </c>
      <c r="CA104" s="118" t="s">
        <v>96</v>
      </c>
      <c r="CB104" s="113">
        <f t="shared" si="144"/>
        <v>31</v>
      </c>
      <c r="CC104" s="116" t="str">
        <f t="shared" ca="1" si="137"/>
        <v>LG MORO</v>
      </c>
      <c r="CD104" s="117">
        <f t="shared" ca="1" si="145"/>
        <v>0</v>
      </c>
      <c r="CE104" s="117">
        <f t="shared" ca="1" si="145"/>
        <v>0</v>
      </c>
      <c r="CF104" s="117">
        <f t="shared" ca="1" si="145"/>
        <v>0</v>
      </c>
      <c r="CG104" s="117">
        <f t="shared" ca="1" si="145"/>
        <v>0</v>
      </c>
      <c r="CH104" s="117">
        <f t="shared" ca="1" si="139"/>
        <v>0</v>
      </c>
      <c r="CI104" s="117">
        <f t="shared" ca="1" si="150"/>
        <v>0</v>
      </c>
      <c r="CJ104" s="127" cm="1">
        <f t="array" aca="1" ref="CJ104" ca="1">IFERROR(AVERAGE(IF(CD104:CG104&gt;1,CD104:CG104)),0)</f>
        <v>0</v>
      </c>
      <c r="CK104" s="127">
        <f ca="1">CJ104+(COUNTIFS($CJ$74:$CJ104,CJ104)-1)*0.00001</f>
        <v>3.0000000000000003E-4</v>
      </c>
      <c r="CL104" s="127">
        <f t="shared" ca="1" si="151"/>
        <v>2.9E-4</v>
      </c>
      <c r="CM104" s="140">
        <f t="shared" ca="1" si="147"/>
        <v>0</v>
      </c>
      <c r="CN104" s="120" t="str">
        <f t="shared" ca="1" si="148"/>
        <v>LG MORO</v>
      </c>
      <c r="CO104" s="113"/>
      <c r="CP104" s="113"/>
      <c r="CQ104" s="113"/>
      <c r="CR104" s="115"/>
    </row>
    <row r="105" spans="1:96" ht="12.75" customHeight="1" x14ac:dyDescent="0.25">
      <c r="A105" s="210">
        <v>2</v>
      </c>
      <c r="K105" s="101">
        <f t="shared" si="149"/>
        <v>32</v>
      </c>
      <c r="L105" s="125" t="str">
        <f t="shared" ca="1" si="141"/>
        <v>LG TOBIANO</v>
      </c>
      <c r="M105" s="126">
        <f t="shared" ca="1" si="142"/>
        <v>2.8000000000000003E-4</v>
      </c>
      <c r="N105" s="126" t="str">
        <f t="shared" ca="1" si="156"/>
        <v>ns</v>
      </c>
      <c r="O105" s="126" t="str">
        <f t="shared" ca="1" si="156"/>
        <v>ns</v>
      </c>
      <c r="P105" s="126" t="str">
        <f t="shared" ca="1" si="156"/>
        <v>ns</v>
      </c>
      <c r="Q105" s="126" t="str">
        <f t="shared" ca="1" si="156"/>
        <v>ns</v>
      </c>
      <c r="R105" s="126" t="str">
        <f t="shared" ca="1" si="156"/>
        <v>ns</v>
      </c>
      <c r="S105" s="126" t="str">
        <f t="shared" ca="1" si="156"/>
        <v>ns</v>
      </c>
      <c r="T105" s="126" t="str">
        <f t="shared" ca="1" si="156"/>
        <v>ns</v>
      </c>
      <c r="U105" s="126" t="str">
        <f t="shared" ca="1" si="156"/>
        <v>ns</v>
      </c>
      <c r="V105" s="126" t="str">
        <f t="shared" ca="1" si="156"/>
        <v>ns</v>
      </c>
      <c r="W105" s="126" t="str">
        <f t="shared" ca="1" si="156"/>
        <v>ns</v>
      </c>
      <c r="X105" s="126" t="str">
        <f t="shared" ca="1" si="156"/>
        <v>ns</v>
      </c>
      <c r="Y105" s="126" t="str">
        <f t="shared" ca="1" si="156"/>
        <v>ns</v>
      </c>
      <c r="Z105" s="126" t="str">
        <f t="shared" ca="1" si="156"/>
        <v>ns</v>
      </c>
      <c r="AA105" s="126" t="str">
        <f t="shared" ca="1" si="156"/>
        <v>ns</v>
      </c>
      <c r="AB105" s="126" t="str">
        <f t="shared" ca="1" si="156"/>
        <v>ns</v>
      </c>
      <c r="AC105" s="126" t="str">
        <f t="shared" ca="1" si="156"/>
        <v>ns</v>
      </c>
      <c r="AD105" s="126" t="str">
        <f t="shared" ref="AD105:AS120" ca="1" si="157">IF(AD$5&gt;$K105,"",IF($L105=0,"",IF($G$9&gt;$H$9,"ns",IF(ABS($M105-INDEX($CL$74:$CL$133,AD$5,1))&gt;$B$91,"s","ns"))))</f>
        <v>ns</v>
      </c>
      <c r="AE105" s="126" t="str">
        <f t="shared" ca="1" si="157"/>
        <v>ns</v>
      </c>
      <c r="AF105" s="126" t="str">
        <f t="shared" ca="1" si="157"/>
        <v>ns</v>
      </c>
      <c r="AG105" s="126" t="str">
        <f t="shared" ca="1" si="157"/>
        <v>ns</v>
      </c>
      <c r="AH105" s="126" t="str">
        <f t="shared" ca="1" si="157"/>
        <v>ns</v>
      </c>
      <c r="AI105" s="126" t="str">
        <f t="shared" ca="1" si="157"/>
        <v>ns</v>
      </c>
      <c r="AJ105" s="126" t="str">
        <f t="shared" ca="1" si="157"/>
        <v>ns</v>
      </c>
      <c r="AK105" s="126" t="str">
        <f t="shared" ca="1" si="157"/>
        <v>ns</v>
      </c>
      <c r="AL105" s="126" t="str">
        <f t="shared" ca="1" si="157"/>
        <v>ns</v>
      </c>
      <c r="AM105" s="126" t="str">
        <f t="shared" ca="1" si="157"/>
        <v>ns</v>
      </c>
      <c r="AN105" s="126" t="str">
        <f t="shared" ca="1" si="157"/>
        <v>ns</v>
      </c>
      <c r="AO105" s="126" t="str">
        <f t="shared" ca="1" si="157"/>
        <v>ns</v>
      </c>
      <c r="AP105" s="126" t="str">
        <f t="shared" ca="1" si="157"/>
        <v>ns</v>
      </c>
      <c r="AQ105" s="126" t="str">
        <f t="shared" ca="1" si="157"/>
        <v>ns</v>
      </c>
      <c r="AR105" s="126" t="str">
        <f t="shared" ca="1" si="157"/>
        <v>ns</v>
      </c>
      <c r="AS105" s="126" t="str">
        <f t="shared" ca="1" si="157"/>
        <v>ns</v>
      </c>
      <c r="AT105" s="126" t="str">
        <f t="shared" ref="AT105:BI120" si="158">IF(AT$5&gt;$K105,"",IF($L105=0,"",IF($G$9&gt;$H$9,"ns",IF(ABS($M105-INDEX($CL$74:$CL$133,AT$5,1))&gt;$B$91,"s","ns"))))</f>
        <v/>
      </c>
      <c r="AU105" s="126" t="str">
        <f t="shared" si="158"/>
        <v/>
      </c>
      <c r="AV105" s="126" t="str">
        <f t="shared" si="158"/>
        <v/>
      </c>
      <c r="AW105" s="126" t="str">
        <f t="shared" si="158"/>
        <v/>
      </c>
      <c r="AX105" s="126" t="str">
        <f t="shared" si="158"/>
        <v/>
      </c>
      <c r="AY105" s="126" t="str">
        <f t="shared" si="158"/>
        <v/>
      </c>
      <c r="AZ105" s="126" t="str">
        <f t="shared" si="158"/>
        <v/>
      </c>
      <c r="BA105" s="126" t="str">
        <f t="shared" si="158"/>
        <v/>
      </c>
      <c r="BB105" s="126" t="str">
        <f t="shared" si="158"/>
        <v/>
      </c>
      <c r="BC105" s="126" t="str">
        <f t="shared" si="158"/>
        <v/>
      </c>
      <c r="BD105" s="126" t="str">
        <f t="shared" si="158"/>
        <v/>
      </c>
      <c r="BE105" s="126" t="str">
        <f t="shared" si="158"/>
        <v/>
      </c>
      <c r="BF105" s="126" t="str">
        <f t="shared" si="158"/>
        <v/>
      </c>
      <c r="BG105" s="126" t="str">
        <f t="shared" si="158"/>
        <v/>
      </c>
      <c r="BH105" s="126" t="str">
        <f t="shared" si="158"/>
        <v/>
      </c>
      <c r="BI105" s="126" t="str">
        <f t="shared" si="158"/>
        <v/>
      </c>
      <c r="BJ105" s="126" t="str">
        <f t="shared" ref="BJ105:BU120" si="159">IF(BJ$5&gt;$K105,"",IF($L105=0,"",IF($G$9&gt;$H$9,"ns",IF(ABS($M105-INDEX($CL$74:$CL$133,BJ$5,1))&gt;$B$91,"s","ns"))))</f>
        <v/>
      </c>
      <c r="BK105" s="126" t="str">
        <f t="shared" si="159"/>
        <v/>
      </c>
      <c r="BL105" s="126" t="str">
        <f t="shared" si="159"/>
        <v/>
      </c>
      <c r="BM105" s="126" t="str">
        <f t="shared" si="159"/>
        <v/>
      </c>
      <c r="BN105" s="126" t="str">
        <f t="shared" si="159"/>
        <v/>
      </c>
      <c r="BO105" s="126" t="str">
        <f t="shared" si="159"/>
        <v/>
      </c>
      <c r="BP105" s="126" t="str">
        <f t="shared" si="159"/>
        <v/>
      </c>
      <c r="BQ105" s="126" t="str">
        <f t="shared" si="159"/>
        <v/>
      </c>
      <c r="BR105" s="126" t="str">
        <f t="shared" si="159"/>
        <v/>
      </c>
      <c r="BS105" s="126" t="str">
        <f t="shared" si="159"/>
        <v/>
      </c>
      <c r="BT105" s="126" t="str">
        <f t="shared" si="159"/>
        <v/>
      </c>
      <c r="BU105" s="126" t="str">
        <f t="shared" si="159"/>
        <v/>
      </c>
      <c r="BV105" s="194"/>
      <c r="BW105" s="194"/>
      <c r="BX105" s="194"/>
      <c r="BY105" s="3"/>
      <c r="BZ105" s="116" t="s">
        <v>266</v>
      </c>
      <c r="CA105" s="118" t="s">
        <v>96</v>
      </c>
      <c r="CB105" s="113">
        <f t="shared" si="144"/>
        <v>32</v>
      </c>
      <c r="CC105" s="116" t="str">
        <f t="shared" ca="1" si="137"/>
        <v>LG TOBIANO</v>
      </c>
      <c r="CD105" s="117">
        <f t="shared" ca="1" si="145"/>
        <v>0</v>
      </c>
      <c r="CE105" s="117">
        <f t="shared" ca="1" si="145"/>
        <v>0</v>
      </c>
      <c r="CF105" s="117">
        <f t="shared" ca="1" si="145"/>
        <v>0</v>
      </c>
      <c r="CG105" s="117">
        <f t="shared" ca="1" si="145"/>
        <v>0</v>
      </c>
      <c r="CH105" s="117">
        <f t="shared" ca="1" si="139"/>
        <v>0</v>
      </c>
      <c r="CI105" s="117">
        <f t="shared" ca="1" si="150"/>
        <v>0</v>
      </c>
      <c r="CJ105" s="127" cm="1">
        <f t="array" aca="1" ref="CJ105" ca="1">IFERROR(AVERAGE(IF(CD105:CG105&gt;1,CD105:CG105)),0)</f>
        <v>0</v>
      </c>
      <c r="CK105" s="127">
        <f ca="1">CJ105+(COUNTIFS($CJ$74:$CJ105,CJ105)-1)*0.00001</f>
        <v>3.1E-4</v>
      </c>
      <c r="CL105" s="127">
        <f t="shared" ca="1" si="151"/>
        <v>2.8000000000000003E-4</v>
      </c>
      <c r="CM105" s="140">
        <f t="shared" ca="1" si="147"/>
        <v>0</v>
      </c>
      <c r="CN105" s="120" t="str">
        <f t="shared" ca="1" si="148"/>
        <v>LG TOBIANO</v>
      </c>
      <c r="CO105" s="113"/>
      <c r="CP105" s="113"/>
      <c r="CQ105" s="113"/>
      <c r="CR105" s="115"/>
    </row>
    <row r="106" spans="1:96" ht="12.75" customHeight="1" x14ac:dyDescent="0.25">
      <c r="A106" s="210">
        <v>2</v>
      </c>
      <c r="K106" s="101">
        <f t="shared" si="149"/>
        <v>33</v>
      </c>
      <c r="L106" s="125" t="str">
        <f t="shared" ca="1" si="141"/>
        <v>LIMAY</v>
      </c>
      <c r="M106" s="126">
        <f t="shared" ca="1" si="142"/>
        <v>2.7E-4</v>
      </c>
      <c r="N106" s="126" t="str">
        <f t="shared" ca="1" si="156"/>
        <v>ns</v>
      </c>
      <c r="O106" s="126" t="str">
        <f t="shared" ca="1" si="156"/>
        <v>ns</v>
      </c>
      <c r="P106" s="126" t="str">
        <f t="shared" ca="1" si="156"/>
        <v>ns</v>
      </c>
      <c r="Q106" s="126" t="str">
        <f t="shared" ca="1" si="156"/>
        <v>ns</v>
      </c>
      <c r="R106" s="126" t="str">
        <f t="shared" ca="1" si="156"/>
        <v>ns</v>
      </c>
      <c r="S106" s="126" t="str">
        <f t="shared" ca="1" si="156"/>
        <v>ns</v>
      </c>
      <c r="T106" s="126" t="str">
        <f t="shared" ca="1" si="156"/>
        <v>ns</v>
      </c>
      <c r="U106" s="126" t="str">
        <f t="shared" ca="1" si="156"/>
        <v>ns</v>
      </c>
      <c r="V106" s="126" t="str">
        <f t="shared" ca="1" si="156"/>
        <v>ns</v>
      </c>
      <c r="W106" s="126" t="str">
        <f t="shared" ca="1" si="156"/>
        <v>ns</v>
      </c>
      <c r="X106" s="126" t="str">
        <f t="shared" ca="1" si="156"/>
        <v>ns</v>
      </c>
      <c r="Y106" s="126" t="str">
        <f t="shared" ca="1" si="156"/>
        <v>ns</v>
      </c>
      <c r="Z106" s="126" t="str">
        <f t="shared" ca="1" si="156"/>
        <v>ns</v>
      </c>
      <c r="AA106" s="126" t="str">
        <f t="shared" ca="1" si="156"/>
        <v>ns</v>
      </c>
      <c r="AB106" s="126" t="str">
        <f t="shared" ca="1" si="156"/>
        <v>ns</v>
      </c>
      <c r="AC106" s="126" t="str">
        <f t="shared" ref="AC106:AR121" ca="1" si="160">IF(AC$5&gt;$K106,"",IF($L106=0,"",IF($G$9&gt;$H$9,"ns",IF(ABS($M106-INDEX($CL$74:$CL$133,AC$5,1))&gt;$B$91,"s","ns"))))</f>
        <v>ns</v>
      </c>
      <c r="AD106" s="126" t="str">
        <f t="shared" ca="1" si="157"/>
        <v>ns</v>
      </c>
      <c r="AE106" s="126" t="str">
        <f t="shared" ca="1" si="157"/>
        <v>ns</v>
      </c>
      <c r="AF106" s="126" t="str">
        <f t="shared" ca="1" si="157"/>
        <v>ns</v>
      </c>
      <c r="AG106" s="126" t="str">
        <f t="shared" ca="1" si="157"/>
        <v>ns</v>
      </c>
      <c r="AH106" s="126" t="str">
        <f t="shared" ca="1" si="157"/>
        <v>ns</v>
      </c>
      <c r="AI106" s="126" t="str">
        <f t="shared" ca="1" si="157"/>
        <v>ns</v>
      </c>
      <c r="AJ106" s="126" t="str">
        <f t="shared" ca="1" si="157"/>
        <v>ns</v>
      </c>
      <c r="AK106" s="126" t="str">
        <f t="shared" ca="1" si="157"/>
        <v>ns</v>
      </c>
      <c r="AL106" s="126" t="str">
        <f t="shared" ca="1" si="157"/>
        <v>ns</v>
      </c>
      <c r="AM106" s="126" t="str">
        <f t="shared" ca="1" si="157"/>
        <v>ns</v>
      </c>
      <c r="AN106" s="126" t="str">
        <f t="shared" ca="1" si="157"/>
        <v>ns</v>
      </c>
      <c r="AO106" s="126" t="str">
        <f t="shared" ca="1" si="157"/>
        <v>ns</v>
      </c>
      <c r="AP106" s="126" t="str">
        <f t="shared" ca="1" si="157"/>
        <v>ns</v>
      </c>
      <c r="AQ106" s="126" t="str">
        <f t="shared" ca="1" si="157"/>
        <v>ns</v>
      </c>
      <c r="AR106" s="126" t="str">
        <f t="shared" ca="1" si="157"/>
        <v>ns</v>
      </c>
      <c r="AS106" s="126" t="str">
        <f t="shared" ca="1" si="157"/>
        <v>ns</v>
      </c>
      <c r="AT106" s="126" t="str">
        <f t="shared" ca="1" si="158"/>
        <v>ns</v>
      </c>
      <c r="AU106" s="126" t="str">
        <f t="shared" si="158"/>
        <v/>
      </c>
      <c r="AV106" s="126" t="str">
        <f t="shared" si="158"/>
        <v/>
      </c>
      <c r="AW106" s="126" t="str">
        <f t="shared" si="158"/>
        <v/>
      </c>
      <c r="AX106" s="126" t="str">
        <f t="shared" si="158"/>
        <v/>
      </c>
      <c r="AY106" s="126" t="str">
        <f t="shared" si="158"/>
        <v/>
      </c>
      <c r="AZ106" s="126" t="str">
        <f t="shared" si="158"/>
        <v/>
      </c>
      <c r="BA106" s="126" t="str">
        <f t="shared" si="158"/>
        <v/>
      </c>
      <c r="BB106" s="126" t="str">
        <f t="shared" si="158"/>
        <v/>
      </c>
      <c r="BC106" s="126" t="str">
        <f t="shared" si="158"/>
        <v/>
      </c>
      <c r="BD106" s="126" t="str">
        <f t="shared" si="158"/>
        <v/>
      </c>
      <c r="BE106" s="126" t="str">
        <f t="shared" si="158"/>
        <v/>
      </c>
      <c r="BF106" s="126" t="str">
        <f t="shared" si="158"/>
        <v/>
      </c>
      <c r="BG106" s="126" t="str">
        <f t="shared" si="158"/>
        <v/>
      </c>
      <c r="BH106" s="126" t="str">
        <f t="shared" si="158"/>
        <v/>
      </c>
      <c r="BI106" s="126" t="str">
        <f t="shared" si="158"/>
        <v/>
      </c>
      <c r="BJ106" s="126" t="str">
        <f t="shared" si="159"/>
        <v/>
      </c>
      <c r="BK106" s="126" t="str">
        <f t="shared" si="159"/>
        <v/>
      </c>
      <c r="BL106" s="126" t="str">
        <f t="shared" si="159"/>
        <v/>
      </c>
      <c r="BM106" s="126" t="str">
        <f t="shared" si="159"/>
        <v/>
      </c>
      <c r="BN106" s="126" t="str">
        <f t="shared" si="159"/>
        <v/>
      </c>
      <c r="BO106" s="126" t="str">
        <f t="shared" si="159"/>
        <v/>
      </c>
      <c r="BP106" s="126" t="str">
        <f t="shared" si="159"/>
        <v/>
      </c>
      <c r="BQ106" s="126" t="str">
        <f t="shared" si="159"/>
        <v/>
      </c>
      <c r="BR106" s="126" t="str">
        <f t="shared" si="159"/>
        <v/>
      </c>
      <c r="BS106" s="126" t="str">
        <f t="shared" si="159"/>
        <v/>
      </c>
      <c r="BT106" s="126" t="str">
        <f t="shared" si="159"/>
        <v/>
      </c>
      <c r="BU106" s="126" t="str">
        <f t="shared" si="159"/>
        <v/>
      </c>
      <c r="BV106" s="194"/>
      <c r="BW106" s="194"/>
      <c r="BX106" s="194"/>
      <c r="BZ106" s="116" t="s">
        <v>266</v>
      </c>
      <c r="CA106" s="118" t="s">
        <v>96</v>
      </c>
      <c r="CB106" s="113">
        <f t="shared" si="144"/>
        <v>33</v>
      </c>
      <c r="CC106" s="116" t="str">
        <f t="shared" ca="1" si="137"/>
        <v>LIMAY</v>
      </c>
      <c r="CD106" s="117">
        <f t="shared" ca="1" si="145"/>
        <v>0</v>
      </c>
      <c r="CE106" s="117">
        <f t="shared" ca="1" si="145"/>
        <v>0</v>
      </c>
      <c r="CF106" s="117">
        <f t="shared" ca="1" si="145"/>
        <v>0</v>
      </c>
      <c r="CG106" s="117">
        <f t="shared" ca="1" si="145"/>
        <v>0</v>
      </c>
      <c r="CH106" s="117">
        <f t="shared" ca="1" si="139"/>
        <v>0</v>
      </c>
      <c r="CI106" s="117">
        <f t="shared" ca="1" si="150"/>
        <v>0</v>
      </c>
      <c r="CJ106" s="127" cm="1">
        <f t="array" aca="1" ref="CJ106" ca="1">IFERROR(AVERAGE(IF(CD106:CG106&gt;1,CD106:CG106)),0)</f>
        <v>0</v>
      </c>
      <c r="CK106" s="127">
        <f ca="1">CJ106+(COUNTIFS($CJ$74:$CJ106,CJ106)-1)*0.00001</f>
        <v>3.2000000000000003E-4</v>
      </c>
      <c r="CL106" s="127">
        <f t="shared" ca="1" si="151"/>
        <v>2.7E-4</v>
      </c>
      <c r="CM106" s="140">
        <f t="shared" ca="1" si="147"/>
        <v>0</v>
      </c>
      <c r="CN106" s="120" t="str">
        <f t="shared" ca="1" si="148"/>
        <v>LIMAY</v>
      </c>
      <c r="CO106" s="113"/>
      <c r="CP106" s="113"/>
      <c r="CQ106" s="113"/>
      <c r="CR106" s="115"/>
    </row>
    <row r="107" spans="1:96" ht="12.75" customHeight="1" x14ac:dyDescent="0.25">
      <c r="A107" s="210">
        <v>2</v>
      </c>
      <c r="K107" s="101">
        <f t="shared" si="149"/>
        <v>34</v>
      </c>
      <c r="L107" s="125" t="str">
        <f t="shared" ca="1" si="141"/>
        <v>MS INTA BONAERENSE 122</v>
      </c>
      <c r="M107" s="126">
        <f t="shared" ca="1" si="142"/>
        <v>2.6000000000000003E-4</v>
      </c>
      <c r="N107" s="126" t="str">
        <f t="shared" ref="N107:AC122" ca="1" si="161">IF(N$5&gt;$K107,"",IF($L107=0,"",IF($G$9&gt;$H$9,"ns",IF(ABS($M107-INDEX($CL$74:$CL$133,N$5,1))&gt;$B$91,"s","ns"))))</f>
        <v>ns</v>
      </c>
      <c r="O107" s="126" t="str">
        <f t="shared" ca="1" si="161"/>
        <v>ns</v>
      </c>
      <c r="P107" s="126" t="str">
        <f t="shared" ca="1" si="161"/>
        <v>ns</v>
      </c>
      <c r="Q107" s="126" t="str">
        <f t="shared" ca="1" si="161"/>
        <v>ns</v>
      </c>
      <c r="R107" s="126" t="str">
        <f t="shared" ca="1" si="161"/>
        <v>ns</v>
      </c>
      <c r="S107" s="126" t="str">
        <f t="shared" ca="1" si="161"/>
        <v>ns</v>
      </c>
      <c r="T107" s="126" t="str">
        <f t="shared" ca="1" si="161"/>
        <v>ns</v>
      </c>
      <c r="U107" s="126" t="str">
        <f t="shared" ca="1" si="161"/>
        <v>ns</v>
      </c>
      <c r="V107" s="126" t="str">
        <f t="shared" ca="1" si="161"/>
        <v>ns</v>
      </c>
      <c r="W107" s="126" t="str">
        <f t="shared" ca="1" si="161"/>
        <v>ns</v>
      </c>
      <c r="X107" s="126" t="str">
        <f t="shared" ca="1" si="161"/>
        <v>ns</v>
      </c>
      <c r="Y107" s="126" t="str">
        <f t="shared" ca="1" si="161"/>
        <v>ns</v>
      </c>
      <c r="Z107" s="126" t="str">
        <f t="shared" ca="1" si="161"/>
        <v>ns</v>
      </c>
      <c r="AA107" s="126" t="str">
        <f t="shared" ca="1" si="161"/>
        <v>ns</v>
      </c>
      <c r="AB107" s="126" t="str">
        <f t="shared" ca="1" si="161"/>
        <v>ns</v>
      </c>
      <c r="AC107" s="126" t="str">
        <f t="shared" ca="1" si="160"/>
        <v>ns</v>
      </c>
      <c r="AD107" s="126" t="str">
        <f t="shared" ca="1" si="157"/>
        <v>ns</v>
      </c>
      <c r="AE107" s="126" t="str">
        <f t="shared" ca="1" si="157"/>
        <v>ns</v>
      </c>
      <c r="AF107" s="126" t="str">
        <f t="shared" ca="1" si="157"/>
        <v>ns</v>
      </c>
      <c r="AG107" s="126" t="str">
        <f t="shared" ca="1" si="157"/>
        <v>ns</v>
      </c>
      <c r="AH107" s="126" t="str">
        <f t="shared" ca="1" si="157"/>
        <v>ns</v>
      </c>
      <c r="AI107" s="126" t="str">
        <f t="shared" ca="1" si="157"/>
        <v>ns</v>
      </c>
      <c r="AJ107" s="126" t="str">
        <f t="shared" ca="1" si="157"/>
        <v>ns</v>
      </c>
      <c r="AK107" s="126" t="str">
        <f t="shared" ca="1" si="157"/>
        <v>ns</v>
      </c>
      <c r="AL107" s="126" t="str">
        <f t="shared" ca="1" si="157"/>
        <v>ns</v>
      </c>
      <c r="AM107" s="126" t="str">
        <f t="shared" ca="1" si="157"/>
        <v>ns</v>
      </c>
      <c r="AN107" s="126" t="str">
        <f t="shared" ca="1" si="157"/>
        <v>ns</v>
      </c>
      <c r="AO107" s="126" t="str">
        <f t="shared" ca="1" si="157"/>
        <v>ns</v>
      </c>
      <c r="AP107" s="126" t="str">
        <f t="shared" ca="1" si="157"/>
        <v>ns</v>
      </c>
      <c r="AQ107" s="126" t="str">
        <f t="shared" ca="1" si="157"/>
        <v>ns</v>
      </c>
      <c r="AR107" s="126" t="str">
        <f t="shared" ca="1" si="157"/>
        <v>ns</v>
      </c>
      <c r="AS107" s="126" t="str">
        <f t="shared" ca="1" si="157"/>
        <v>ns</v>
      </c>
      <c r="AT107" s="126" t="str">
        <f t="shared" ca="1" si="158"/>
        <v>ns</v>
      </c>
      <c r="AU107" s="126" t="str">
        <f t="shared" ca="1" si="158"/>
        <v>ns</v>
      </c>
      <c r="AV107" s="126" t="str">
        <f t="shared" si="158"/>
        <v/>
      </c>
      <c r="AW107" s="126" t="str">
        <f t="shared" si="158"/>
        <v/>
      </c>
      <c r="AX107" s="126" t="str">
        <f t="shared" si="158"/>
        <v/>
      </c>
      <c r="AY107" s="126" t="str">
        <f t="shared" si="158"/>
        <v/>
      </c>
      <c r="AZ107" s="126" t="str">
        <f t="shared" si="158"/>
        <v/>
      </c>
      <c r="BA107" s="126" t="str">
        <f t="shared" si="158"/>
        <v/>
      </c>
      <c r="BB107" s="126" t="str">
        <f t="shared" si="158"/>
        <v/>
      </c>
      <c r="BC107" s="126" t="str">
        <f t="shared" si="158"/>
        <v/>
      </c>
      <c r="BD107" s="126" t="str">
        <f t="shared" si="158"/>
        <v/>
      </c>
      <c r="BE107" s="126" t="str">
        <f t="shared" si="158"/>
        <v/>
      </c>
      <c r="BF107" s="126" t="str">
        <f t="shared" si="158"/>
        <v/>
      </c>
      <c r="BG107" s="126" t="str">
        <f t="shared" si="158"/>
        <v/>
      </c>
      <c r="BH107" s="126" t="str">
        <f t="shared" si="158"/>
        <v/>
      </c>
      <c r="BI107" s="126" t="str">
        <f t="shared" si="158"/>
        <v/>
      </c>
      <c r="BJ107" s="126" t="str">
        <f t="shared" si="159"/>
        <v/>
      </c>
      <c r="BK107" s="126" t="str">
        <f t="shared" si="159"/>
        <v/>
      </c>
      <c r="BL107" s="126" t="str">
        <f t="shared" si="159"/>
        <v/>
      </c>
      <c r="BM107" s="126" t="str">
        <f t="shared" si="159"/>
        <v/>
      </c>
      <c r="BN107" s="126" t="str">
        <f t="shared" si="159"/>
        <v/>
      </c>
      <c r="BO107" s="126" t="str">
        <f t="shared" si="159"/>
        <v/>
      </c>
      <c r="BP107" s="126" t="str">
        <f t="shared" si="159"/>
        <v/>
      </c>
      <c r="BQ107" s="126" t="str">
        <f t="shared" si="159"/>
        <v/>
      </c>
      <c r="BR107" s="126" t="str">
        <f t="shared" si="159"/>
        <v/>
      </c>
      <c r="BS107" s="126" t="str">
        <f t="shared" si="159"/>
        <v/>
      </c>
      <c r="BT107" s="126" t="str">
        <f t="shared" si="159"/>
        <v/>
      </c>
      <c r="BU107" s="126" t="str">
        <f t="shared" si="159"/>
        <v/>
      </c>
      <c r="BV107" s="194"/>
      <c r="BW107" s="194"/>
      <c r="BX107" s="194"/>
      <c r="BZ107" s="116" t="s">
        <v>266</v>
      </c>
      <c r="CA107" s="118" t="s">
        <v>96</v>
      </c>
      <c r="CB107" s="113">
        <f t="shared" si="144"/>
        <v>34</v>
      </c>
      <c r="CC107" s="116" t="str">
        <f t="shared" ca="1" si="137"/>
        <v>MS INTA BONAERENSE 122</v>
      </c>
      <c r="CD107" s="117">
        <f t="shared" ca="1" si="145"/>
        <v>0</v>
      </c>
      <c r="CE107" s="117">
        <f t="shared" ca="1" si="145"/>
        <v>0</v>
      </c>
      <c r="CF107" s="117">
        <f t="shared" ca="1" si="145"/>
        <v>0</v>
      </c>
      <c r="CG107" s="117">
        <f t="shared" ca="1" si="145"/>
        <v>0</v>
      </c>
      <c r="CH107" s="117">
        <f t="shared" ca="1" si="139"/>
        <v>0</v>
      </c>
      <c r="CI107" s="117">
        <f t="shared" ca="1" si="150"/>
        <v>0</v>
      </c>
      <c r="CJ107" s="127" cm="1">
        <f t="array" aca="1" ref="CJ107" ca="1">IFERROR(AVERAGE(IF(CD107:CG107&gt;1,CD107:CG107)),0)</f>
        <v>0</v>
      </c>
      <c r="CK107" s="127">
        <f ca="1">CJ107+(COUNTIFS($CJ$74:$CJ107,CJ107)-1)*0.00001</f>
        <v>3.3000000000000005E-4</v>
      </c>
      <c r="CL107" s="127">
        <f t="shared" ca="1" si="151"/>
        <v>2.6000000000000003E-4</v>
      </c>
      <c r="CM107" s="140">
        <f t="shared" ca="1" si="147"/>
        <v>0</v>
      </c>
      <c r="CN107" s="120" t="str">
        <f t="shared" ca="1" si="148"/>
        <v>MS INTA BONAERENSE 122</v>
      </c>
      <c r="CO107" s="113"/>
      <c r="CP107" s="113"/>
      <c r="CQ107" s="113"/>
      <c r="CR107" s="115"/>
    </row>
    <row r="108" spans="1:96" ht="12.75" customHeight="1" x14ac:dyDescent="0.25">
      <c r="A108" s="210">
        <v>2</v>
      </c>
      <c r="K108" s="101">
        <f t="shared" si="149"/>
        <v>35</v>
      </c>
      <c r="L108" s="125" t="str">
        <f t="shared" ca="1" si="141"/>
        <v>MS INTA BONAERENSE 324</v>
      </c>
      <c r="M108" s="126">
        <f t="shared" ca="1" si="142"/>
        <v>2.5000000000000001E-4</v>
      </c>
      <c r="N108" s="126" t="str">
        <f t="shared" ca="1" si="161"/>
        <v>ns</v>
      </c>
      <c r="O108" s="126" t="str">
        <f t="shared" ca="1" si="161"/>
        <v>ns</v>
      </c>
      <c r="P108" s="126" t="str">
        <f t="shared" ca="1" si="161"/>
        <v>ns</v>
      </c>
      <c r="Q108" s="126" t="str">
        <f t="shared" ca="1" si="161"/>
        <v>ns</v>
      </c>
      <c r="R108" s="126" t="str">
        <f t="shared" ca="1" si="161"/>
        <v>ns</v>
      </c>
      <c r="S108" s="126" t="str">
        <f t="shared" ca="1" si="161"/>
        <v>ns</v>
      </c>
      <c r="T108" s="126" t="str">
        <f t="shared" ca="1" si="161"/>
        <v>ns</v>
      </c>
      <c r="U108" s="126" t="str">
        <f t="shared" ca="1" si="161"/>
        <v>ns</v>
      </c>
      <c r="V108" s="126" t="str">
        <f t="shared" ca="1" si="161"/>
        <v>ns</v>
      </c>
      <c r="W108" s="126" t="str">
        <f t="shared" ca="1" si="161"/>
        <v>ns</v>
      </c>
      <c r="X108" s="126" t="str">
        <f t="shared" ca="1" si="161"/>
        <v>ns</v>
      </c>
      <c r="Y108" s="126" t="str">
        <f t="shared" ca="1" si="161"/>
        <v>ns</v>
      </c>
      <c r="Z108" s="126" t="str">
        <f t="shared" ca="1" si="161"/>
        <v>ns</v>
      </c>
      <c r="AA108" s="126" t="str">
        <f t="shared" ca="1" si="161"/>
        <v>ns</v>
      </c>
      <c r="AB108" s="126" t="str">
        <f t="shared" ca="1" si="161"/>
        <v>ns</v>
      </c>
      <c r="AC108" s="126" t="str">
        <f t="shared" ca="1" si="160"/>
        <v>ns</v>
      </c>
      <c r="AD108" s="126" t="str">
        <f t="shared" ca="1" si="157"/>
        <v>ns</v>
      </c>
      <c r="AE108" s="126" t="str">
        <f t="shared" ca="1" si="157"/>
        <v>ns</v>
      </c>
      <c r="AF108" s="126" t="str">
        <f t="shared" ca="1" si="157"/>
        <v>ns</v>
      </c>
      <c r="AG108" s="126" t="str">
        <f t="shared" ca="1" si="157"/>
        <v>ns</v>
      </c>
      <c r="AH108" s="126" t="str">
        <f t="shared" ca="1" si="157"/>
        <v>ns</v>
      </c>
      <c r="AI108" s="126" t="str">
        <f t="shared" ca="1" si="157"/>
        <v>ns</v>
      </c>
      <c r="AJ108" s="126" t="str">
        <f t="shared" ca="1" si="157"/>
        <v>ns</v>
      </c>
      <c r="AK108" s="126" t="str">
        <f t="shared" ca="1" si="157"/>
        <v>ns</v>
      </c>
      <c r="AL108" s="126" t="str">
        <f t="shared" ca="1" si="157"/>
        <v>ns</v>
      </c>
      <c r="AM108" s="126" t="str">
        <f t="shared" ca="1" si="157"/>
        <v>ns</v>
      </c>
      <c r="AN108" s="126" t="str">
        <f t="shared" ca="1" si="157"/>
        <v>ns</v>
      </c>
      <c r="AO108" s="126" t="str">
        <f t="shared" ca="1" si="157"/>
        <v>ns</v>
      </c>
      <c r="AP108" s="126" t="str">
        <f t="shared" ca="1" si="157"/>
        <v>ns</v>
      </c>
      <c r="AQ108" s="126" t="str">
        <f t="shared" ca="1" si="157"/>
        <v>ns</v>
      </c>
      <c r="AR108" s="126" t="str">
        <f t="shared" ca="1" si="157"/>
        <v>ns</v>
      </c>
      <c r="AS108" s="126" t="str">
        <f t="shared" ca="1" si="157"/>
        <v>ns</v>
      </c>
      <c r="AT108" s="126" t="str">
        <f t="shared" ca="1" si="158"/>
        <v>ns</v>
      </c>
      <c r="AU108" s="126" t="str">
        <f t="shared" ca="1" si="158"/>
        <v>ns</v>
      </c>
      <c r="AV108" s="126" t="str">
        <f t="shared" ca="1" si="158"/>
        <v>ns</v>
      </c>
      <c r="AW108" s="126" t="str">
        <f t="shared" si="158"/>
        <v/>
      </c>
      <c r="AX108" s="126" t="str">
        <f t="shared" si="158"/>
        <v/>
      </c>
      <c r="AY108" s="126" t="str">
        <f t="shared" si="158"/>
        <v/>
      </c>
      <c r="AZ108" s="126" t="str">
        <f t="shared" si="158"/>
        <v/>
      </c>
      <c r="BA108" s="126" t="str">
        <f t="shared" si="158"/>
        <v/>
      </c>
      <c r="BB108" s="126" t="str">
        <f t="shared" si="158"/>
        <v/>
      </c>
      <c r="BC108" s="126" t="str">
        <f t="shared" si="158"/>
        <v/>
      </c>
      <c r="BD108" s="126" t="str">
        <f t="shared" si="158"/>
        <v/>
      </c>
      <c r="BE108" s="126" t="str">
        <f t="shared" si="158"/>
        <v/>
      </c>
      <c r="BF108" s="126" t="str">
        <f t="shared" si="158"/>
        <v/>
      </c>
      <c r="BG108" s="126" t="str">
        <f t="shared" si="158"/>
        <v/>
      </c>
      <c r="BH108" s="126" t="str">
        <f t="shared" si="158"/>
        <v/>
      </c>
      <c r="BI108" s="126" t="str">
        <f t="shared" si="158"/>
        <v/>
      </c>
      <c r="BJ108" s="126" t="str">
        <f t="shared" si="159"/>
        <v/>
      </c>
      <c r="BK108" s="126" t="str">
        <f t="shared" si="159"/>
        <v/>
      </c>
      <c r="BL108" s="126" t="str">
        <f t="shared" si="159"/>
        <v/>
      </c>
      <c r="BM108" s="126" t="str">
        <f t="shared" si="159"/>
        <v/>
      </c>
      <c r="BN108" s="126" t="str">
        <f t="shared" si="159"/>
        <v/>
      </c>
      <c r="BO108" s="126" t="str">
        <f t="shared" si="159"/>
        <v/>
      </c>
      <c r="BP108" s="126" t="str">
        <f t="shared" si="159"/>
        <v/>
      </c>
      <c r="BQ108" s="126" t="str">
        <f t="shared" si="159"/>
        <v/>
      </c>
      <c r="BR108" s="126" t="str">
        <f t="shared" si="159"/>
        <v/>
      </c>
      <c r="BS108" s="126" t="str">
        <f t="shared" si="159"/>
        <v/>
      </c>
      <c r="BT108" s="126" t="str">
        <f t="shared" si="159"/>
        <v/>
      </c>
      <c r="BU108" s="126" t="str">
        <f t="shared" si="159"/>
        <v/>
      </c>
      <c r="BV108" s="194"/>
      <c r="BW108" s="194"/>
      <c r="BX108" s="194"/>
      <c r="BZ108" s="116" t="s">
        <v>266</v>
      </c>
      <c r="CA108" s="118" t="s">
        <v>96</v>
      </c>
      <c r="CB108" s="113">
        <f t="shared" si="144"/>
        <v>35</v>
      </c>
      <c r="CC108" s="116" t="str">
        <f t="shared" ca="1" si="137"/>
        <v>MS INTA BONAERENSE 324</v>
      </c>
      <c r="CD108" s="117">
        <f t="shared" ca="1" si="145"/>
        <v>0</v>
      </c>
      <c r="CE108" s="117">
        <f t="shared" ca="1" si="145"/>
        <v>0</v>
      </c>
      <c r="CF108" s="117">
        <f t="shared" ca="1" si="145"/>
        <v>0</v>
      </c>
      <c r="CG108" s="117">
        <f t="shared" ca="1" si="145"/>
        <v>0</v>
      </c>
      <c r="CH108" s="117">
        <f t="shared" ca="1" si="139"/>
        <v>0</v>
      </c>
      <c r="CI108" s="117">
        <f t="shared" ca="1" si="150"/>
        <v>0</v>
      </c>
      <c r="CJ108" s="127" cm="1">
        <f t="array" aca="1" ref="CJ108" ca="1">IFERROR(AVERAGE(IF(CD108:CG108&gt;1,CD108:CG108)),0)</f>
        <v>0</v>
      </c>
      <c r="CK108" s="127">
        <f ca="1">CJ108+(COUNTIFS($CJ$74:$CJ108,CJ108)-1)*0.00001</f>
        <v>3.4000000000000002E-4</v>
      </c>
      <c r="CL108" s="127">
        <f t="shared" ca="1" si="151"/>
        <v>2.5000000000000001E-4</v>
      </c>
      <c r="CM108" s="140">
        <f t="shared" ca="1" si="147"/>
        <v>0</v>
      </c>
      <c r="CN108" s="120" t="str">
        <f t="shared" ca="1" si="148"/>
        <v>MS INTA BONAERENSE 324</v>
      </c>
      <c r="CO108" s="113"/>
      <c r="CP108" s="113"/>
      <c r="CQ108" s="113"/>
      <c r="CR108" s="115"/>
    </row>
    <row r="109" spans="1:96" ht="12.75" customHeight="1" x14ac:dyDescent="0.25">
      <c r="A109" s="210">
        <v>2</v>
      </c>
      <c r="K109" s="101">
        <f t="shared" si="149"/>
        <v>36</v>
      </c>
      <c r="L109" s="125" t="str">
        <f t="shared" ca="1" si="141"/>
        <v>MS INTA BONAERENSE 423</v>
      </c>
      <c r="M109" s="126">
        <f t="shared" ca="1" si="142"/>
        <v>2.4000000000000003E-4</v>
      </c>
      <c r="N109" s="126" t="str">
        <f t="shared" ca="1" si="161"/>
        <v>ns</v>
      </c>
      <c r="O109" s="126" t="str">
        <f t="shared" ca="1" si="161"/>
        <v>ns</v>
      </c>
      <c r="P109" s="126" t="str">
        <f t="shared" ca="1" si="161"/>
        <v>ns</v>
      </c>
      <c r="Q109" s="126" t="str">
        <f t="shared" ca="1" si="161"/>
        <v>ns</v>
      </c>
      <c r="R109" s="126" t="str">
        <f t="shared" ca="1" si="161"/>
        <v>ns</v>
      </c>
      <c r="S109" s="126" t="str">
        <f t="shared" ca="1" si="161"/>
        <v>ns</v>
      </c>
      <c r="T109" s="126" t="str">
        <f t="shared" ca="1" si="161"/>
        <v>ns</v>
      </c>
      <c r="U109" s="126" t="str">
        <f t="shared" ca="1" si="161"/>
        <v>ns</v>
      </c>
      <c r="V109" s="126" t="str">
        <f t="shared" ca="1" si="161"/>
        <v>ns</v>
      </c>
      <c r="W109" s="126" t="str">
        <f t="shared" ca="1" si="161"/>
        <v>ns</v>
      </c>
      <c r="X109" s="126" t="str">
        <f t="shared" ca="1" si="161"/>
        <v>ns</v>
      </c>
      <c r="Y109" s="126" t="str">
        <f t="shared" ca="1" si="161"/>
        <v>ns</v>
      </c>
      <c r="Z109" s="126" t="str">
        <f t="shared" ca="1" si="161"/>
        <v>ns</v>
      </c>
      <c r="AA109" s="126" t="str">
        <f t="shared" ca="1" si="161"/>
        <v>ns</v>
      </c>
      <c r="AB109" s="126" t="str">
        <f t="shared" ca="1" si="161"/>
        <v>ns</v>
      </c>
      <c r="AC109" s="126" t="str">
        <f t="shared" ca="1" si="160"/>
        <v>ns</v>
      </c>
      <c r="AD109" s="126" t="str">
        <f t="shared" ca="1" si="157"/>
        <v>ns</v>
      </c>
      <c r="AE109" s="126" t="str">
        <f t="shared" ca="1" si="157"/>
        <v>ns</v>
      </c>
      <c r="AF109" s="126" t="str">
        <f t="shared" ca="1" si="157"/>
        <v>ns</v>
      </c>
      <c r="AG109" s="126" t="str">
        <f t="shared" ca="1" si="157"/>
        <v>ns</v>
      </c>
      <c r="AH109" s="126" t="str">
        <f t="shared" ca="1" si="157"/>
        <v>ns</v>
      </c>
      <c r="AI109" s="126" t="str">
        <f t="shared" ca="1" si="157"/>
        <v>ns</v>
      </c>
      <c r="AJ109" s="126" t="str">
        <f t="shared" ca="1" si="157"/>
        <v>ns</v>
      </c>
      <c r="AK109" s="126" t="str">
        <f t="shared" ca="1" si="157"/>
        <v>ns</v>
      </c>
      <c r="AL109" s="126" t="str">
        <f t="shared" ca="1" si="157"/>
        <v>ns</v>
      </c>
      <c r="AM109" s="126" t="str">
        <f t="shared" ca="1" si="157"/>
        <v>ns</v>
      </c>
      <c r="AN109" s="126" t="str">
        <f t="shared" ca="1" si="157"/>
        <v>ns</v>
      </c>
      <c r="AO109" s="126" t="str">
        <f t="shared" ca="1" si="157"/>
        <v>ns</v>
      </c>
      <c r="AP109" s="126" t="str">
        <f t="shared" ca="1" si="157"/>
        <v>ns</v>
      </c>
      <c r="AQ109" s="126" t="str">
        <f t="shared" ca="1" si="157"/>
        <v>ns</v>
      </c>
      <c r="AR109" s="126" t="str">
        <f t="shared" ca="1" si="157"/>
        <v>ns</v>
      </c>
      <c r="AS109" s="126" t="str">
        <f t="shared" ca="1" si="157"/>
        <v>ns</v>
      </c>
      <c r="AT109" s="126" t="str">
        <f t="shared" ca="1" si="158"/>
        <v>ns</v>
      </c>
      <c r="AU109" s="126" t="str">
        <f t="shared" ca="1" si="158"/>
        <v>ns</v>
      </c>
      <c r="AV109" s="126" t="str">
        <f t="shared" ca="1" si="158"/>
        <v>ns</v>
      </c>
      <c r="AW109" s="126" t="str">
        <f t="shared" ca="1" si="158"/>
        <v>ns</v>
      </c>
      <c r="AX109" s="126" t="str">
        <f t="shared" si="158"/>
        <v/>
      </c>
      <c r="AY109" s="126" t="str">
        <f t="shared" si="158"/>
        <v/>
      </c>
      <c r="AZ109" s="126" t="str">
        <f t="shared" si="158"/>
        <v/>
      </c>
      <c r="BA109" s="126" t="str">
        <f t="shared" si="158"/>
        <v/>
      </c>
      <c r="BB109" s="126" t="str">
        <f t="shared" si="158"/>
        <v/>
      </c>
      <c r="BC109" s="126" t="str">
        <f t="shared" si="158"/>
        <v/>
      </c>
      <c r="BD109" s="126" t="str">
        <f t="shared" si="158"/>
        <v/>
      </c>
      <c r="BE109" s="126" t="str">
        <f t="shared" si="158"/>
        <v/>
      </c>
      <c r="BF109" s="126" t="str">
        <f t="shared" si="158"/>
        <v/>
      </c>
      <c r="BG109" s="126" t="str">
        <f t="shared" si="158"/>
        <v/>
      </c>
      <c r="BH109" s="126" t="str">
        <f t="shared" si="158"/>
        <v/>
      </c>
      <c r="BI109" s="126" t="str">
        <f t="shared" si="158"/>
        <v/>
      </c>
      <c r="BJ109" s="126" t="str">
        <f t="shared" si="159"/>
        <v/>
      </c>
      <c r="BK109" s="126" t="str">
        <f t="shared" si="159"/>
        <v/>
      </c>
      <c r="BL109" s="126" t="str">
        <f t="shared" si="159"/>
        <v/>
      </c>
      <c r="BM109" s="126" t="str">
        <f t="shared" si="159"/>
        <v/>
      </c>
      <c r="BN109" s="126" t="str">
        <f t="shared" si="159"/>
        <v/>
      </c>
      <c r="BO109" s="126" t="str">
        <f t="shared" si="159"/>
        <v/>
      </c>
      <c r="BP109" s="126" t="str">
        <f t="shared" si="159"/>
        <v/>
      </c>
      <c r="BQ109" s="126" t="str">
        <f t="shared" si="159"/>
        <v/>
      </c>
      <c r="BR109" s="126" t="str">
        <f t="shared" si="159"/>
        <v/>
      </c>
      <c r="BS109" s="126" t="str">
        <f t="shared" si="159"/>
        <v/>
      </c>
      <c r="BT109" s="126" t="str">
        <f t="shared" si="159"/>
        <v/>
      </c>
      <c r="BU109" s="126" t="str">
        <f t="shared" si="159"/>
        <v/>
      </c>
      <c r="BV109" s="194"/>
      <c r="BW109" s="194"/>
      <c r="BX109" s="194"/>
      <c r="BZ109" s="116" t="s">
        <v>266</v>
      </c>
      <c r="CA109" s="118" t="s">
        <v>96</v>
      </c>
      <c r="CB109" s="113">
        <f t="shared" si="144"/>
        <v>36</v>
      </c>
      <c r="CC109" s="116" t="str">
        <f t="shared" ca="1" si="137"/>
        <v>MS INTA BONAERENSE 423</v>
      </c>
      <c r="CD109" s="117">
        <f t="shared" ca="1" si="145"/>
        <v>0</v>
      </c>
      <c r="CE109" s="117">
        <f t="shared" ca="1" si="145"/>
        <v>0</v>
      </c>
      <c r="CF109" s="117">
        <f t="shared" ca="1" si="145"/>
        <v>0</v>
      </c>
      <c r="CG109" s="117">
        <f t="shared" ca="1" si="145"/>
        <v>0</v>
      </c>
      <c r="CH109" s="117">
        <f t="shared" ca="1" si="139"/>
        <v>0</v>
      </c>
      <c r="CI109" s="117">
        <f t="shared" ca="1" si="150"/>
        <v>0</v>
      </c>
      <c r="CJ109" s="127" cm="1">
        <f t="array" aca="1" ref="CJ109" ca="1">IFERROR(AVERAGE(IF(CD109:CG109&gt;1,CD109:CG109)),0)</f>
        <v>0</v>
      </c>
      <c r="CK109" s="127">
        <f ca="1">CJ109+(COUNTIFS($CJ$74:$CJ109,CJ109)-1)*0.00001</f>
        <v>3.5000000000000005E-4</v>
      </c>
      <c r="CL109" s="127">
        <f t="shared" ca="1" si="151"/>
        <v>2.4000000000000003E-4</v>
      </c>
      <c r="CM109" s="140">
        <f t="shared" ca="1" si="147"/>
        <v>0</v>
      </c>
      <c r="CN109" s="120" t="str">
        <f t="shared" ca="1" si="148"/>
        <v>MS INTA BONAERENSE 423</v>
      </c>
      <c r="CO109" s="113"/>
      <c r="CP109" s="113"/>
      <c r="CQ109" s="113"/>
      <c r="CR109" s="115"/>
    </row>
    <row r="110" spans="1:96" ht="12.75" customHeight="1" x14ac:dyDescent="0.25">
      <c r="A110" s="210">
        <v>2</v>
      </c>
      <c r="K110" s="101">
        <f t="shared" si="149"/>
        <v>37</v>
      </c>
      <c r="L110" s="125" t="str">
        <f t="shared" ca="1" si="141"/>
        <v>NEO 50T23</v>
      </c>
      <c r="M110" s="126">
        <f t="shared" ca="1" si="142"/>
        <v>2.3000000000000001E-4</v>
      </c>
      <c r="N110" s="126" t="str">
        <f t="shared" ca="1" si="161"/>
        <v>ns</v>
      </c>
      <c r="O110" s="126" t="str">
        <f t="shared" ca="1" si="161"/>
        <v>ns</v>
      </c>
      <c r="P110" s="126" t="str">
        <f t="shared" ca="1" si="161"/>
        <v>ns</v>
      </c>
      <c r="Q110" s="126" t="str">
        <f t="shared" ca="1" si="161"/>
        <v>ns</v>
      </c>
      <c r="R110" s="126" t="str">
        <f t="shared" ca="1" si="161"/>
        <v>ns</v>
      </c>
      <c r="S110" s="126" t="str">
        <f t="shared" ca="1" si="161"/>
        <v>ns</v>
      </c>
      <c r="T110" s="126" t="str">
        <f t="shared" ca="1" si="161"/>
        <v>ns</v>
      </c>
      <c r="U110" s="126" t="str">
        <f t="shared" ca="1" si="161"/>
        <v>ns</v>
      </c>
      <c r="V110" s="126" t="str">
        <f t="shared" ca="1" si="161"/>
        <v>ns</v>
      </c>
      <c r="W110" s="126" t="str">
        <f t="shared" ca="1" si="161"/>
        <v>ns</v>
      </c>
      <c r="X110" s="126" t="str">
        <f t="shared" ca="1" si="161"/>
        <v>ns</v>
      </c>
      <c r="Y110" s="126" t="str">
        <f t="shared" ca="1" si="161"/>
        <v>ns</v>
      </c>
      <c r="Z110" s="126" t="str">
        <f t="shared" ca="1" si="161"/>
        <v>ns</v>
      </c>
      <c r="AA110" s="126" t="str">
        <f t="shared" ca="1" si="161"/>
        <v>ns</v>
      </c>
      <c r="AB110" s="126" t="str">
        <f t="shared" ca="1" si="161"/>
        <v>ns</v>
      </c>
      <c r="AC110" s="126" t="str">
        <f t="shared" ca="1" si="160"/>
        <v>ns</v>
      </c>
      <c r="AD110" s="126" t="str">
        <f t="shared" ca="1" si="157"/>
        <v>ns</v>
      </c>
      <c r="AE110" s="126" t="str">
        <f t="shared" ca="1" si="157"/>
        <v>ns</v>
      </c>
      <c r="AF110" s="126" t="str">
        <f t="shared" ca="1" si="157"/>
        <v>ns</v>
      </c>
      <c r="AG110" s="126" t="str">
        <f t="shared" ca="1" si="157"/>
        <v>ns</v>
      </c>
      <c r="AH110" s="126" t="str">
        <f t="shared" ca="1" si="157"/>
        <v>ns</v>
      </c>
      <c r="AI110" s="126" t="str">
        <f t="shared" ca="1" si="157"/>
        <v>ns</v>
      </c>
      <c r="AJ110" s="126" t="str">
        <f t="shared" ca="1" si="157"/>
        <v>ns</v>
      </c>
      <c r="AK110" s="126" t="str">
        <f t="shared" ca="1" si="157"/>
        <v>ns</v>
      </c>
      <c r="AL110" s="126" t="str">
        <f t="shared" ca="1" si="157"/>
        <v>ns</v>
      </c>
      <c r="AM110" s="126" t="str">
        <f t="shared" ca="1" si="157"/>
        <v>ns</v>
      </c>
      <c r="AN110" s="126" t="str">
        <f t="shared" ca="1" si="157"/>
        <v>ns</v>
      </c>
      <c r="AO110" s="126" t="str">
        <f t="shared" ca="1" si="157"/>
        <v>ns</v>
      </c>
      <c r="AP110" s="126" t="str">
        <f t="shared" ca="1" si="157"/>
        <v>ns</v>
      </c>
      <c r="AQ110" s="126" t="str">
        <f t="shared" ca="1" si="157"/>
        <v>ns</v>
      </c>
      <c r="AR110" s="126" t="str">
        <f t="shared" ca="1" si="157"/>
        <v>ns</v>
      </c>
      <c r="AS110" s="126" t="str">
        <f t="shared" ca="1" si="157"/>
        <v>ns</v>
      </c>
      <c r="AT110" s="126" t="str">
        <f t="shared" ca="1" si="158"/>
        <v>ns</v>
      </c>
      <c r="AU110" s="126" t="str">
        <f t="shared" ca="1" si="158"/>
        <v>ns</v>
      </c>
      <c r="AV110" s="126" t="str">
        <f t="shared" ca="1" si="158"/>
        <v>ns</v>
      </c>
      <c r="AW110" s="126" t="str">
        <f t="shared" ca="1" si="158"/>
        <v>ns</v>
      </c>
      <c r="AX110" s="126" t="str">
        <f t="shared" ca="1" si="158"/>
        <v>ns</v>
      </c>
      <c r="AY110" s="126" t="str">
        <f t="shared" si="158"/>
        <v/>
      </c>
      <c r="AZ110" s="126" t="str">
        <f t="shared" si="158"/>
        <v/>
      </c>
      <c r="BA110" s="126" t="str">
        <f t="shared" si="158"/>
        <v/>
      </c>
      <c r="BB110" s="126" t="str">
        <f t="shared" si="158"/>
        <v/>
      </c>
      <c r="BC110" s="126" t="str">
        <f t="shared" si="158"/>
        <v/>
      </c>
      <c r="BD110" s="126" t="str">
        <f t="shared" si="158"/>
        <v/>
      </c>
      <c r="BE110" s="126" t="str">
        <f t="shared" si="158"/>
        <v/>
      </c>
      <c r="BF110" s="126" t="str">
        <f t="shared" si="158"/>
        <v/>
      </c>
      <c r="BG110" s="126" t="str">
        <f t="shared" si="158"/>
        <v/>
      </c>
      <c r="BH110" s="126" t="str">
        <f t="shared" si="158"/>
        <v/>
      </c>
      <c r="BI110" s="126" t="str">
        <f t="shared" si="158"/>
        <v/>
      </c>
      <c r="BJ110" s="126" t="str">
        <f t="shared" si="159"/>
        <v/>
      </c>
      <c r="BK110" s="126" t="str">
        <f t="shared" si="159"/>
        <v/>
      </c>
      <c r="BL110" s="126" t="str">
        <f t="shared" si="159"/>
        <v/>
      </c>
      <c r="BM110" s="126" t="str">
        <f t="shared" si="159"/>
        <v/>
      </c>
      <c r="BN110" s="126" t="str">
        <f t="shared" si="159"/>
        <v/>
      </c>
      <c r="BO110" s="126" t="str">
        <f t="shared" si="159"/>
        <v/>
      </c>
      <c r="BP110" s="126" t="str">
        <f t="shared" si="159"/>
        <v/>
      </c>
      <c r="BQ110" s="126" t="str">
        <f t="shared" si="159"/>
        <v/>
      </c>
      <c r="BR110" s="126" t="str">
        <f t="shared" si="159"/>
        <v/>
      </c>
      <c r="BS110" s="126" t="str">
        <f t="shared" si="159"/>
        <v/>
      </c>
      <c r="BT110" s="126" t="str">
        <f t="shared" si="159"/>
        <v/>
      </c>
      <c r="BU110" s="126" t="str">
        <f t="shared" si="159"/>
        <v/>
      </c>
      <c r="BV110" s="194"/>
      <c r="BW110" s="194"/>
      <c r="BX110" s="194"/>
      <c r="BZ110" s="116" t="s">
        <v>266</v>
      </c>
      <c r="CA110" s="118" t="s">
        <v>96</v>
      </c>
      <c r="CB110" s="113">
        <f t="shared" si="144"/>
        <v>37</v>
      </c>
      <c r="CC110" s="116" t="str">
        <f t="shared" ca="1" si="137"/>
        <v>NEO 50T23</v>
      </c>
      <c r="CD110" s="117">
        <f t="shared" ca="1" si="145"/>
        <v>0</v>
      </c>
      <c r="CE110" s="117">
        <f t="shared" ca="1" si="145"/>
        <v>0</v>
      </c>
      <c r="CF110" s="117">
        <f t="shared" ca="1" si="145"/>
        <v>0</v>
      </c>
      <c r="CG110" s="117">
        <f t="shared" ca="1" si="145"/>
        <v>0</v>
      </c>
      <c r="CH110" s="117">
        <f t="shared" ca="1" si="139"/>
        <v>0</v>
      </c>
      <c r="CI110" s="117">
        <f t="shared" ca="1" si="150"/>
        <v>0</v>
      </c>
      <c r="CJ110" s="127" cm="1">
        <f t="array" aca="1" ref="CJ110" ca="1">IFERROR(AVERAGE(IF(CD110:CG110&gt;1,CD110:CG110)),0)</f>
        <v>0</v>
      </c>
      <c r="CK110" s="127">
        <f ca="1">CJ110+(COUNTIFS($CJ$74:$CJ110,CJ110)-1)*0.00001</f>
        <v>3.6000000000000002E-4</v>
      </c>
      <c r="CL110" s="127">
        <f t="shared" ca="1" si="151"/>
        <v>2.3000000000000001E-4</v>
      </c>
      <c r="CM110" s="140">
        <f t="shared" ca="1" si="147"/>
        <v>0</v>
      </c>
      <c r="CN110" s="120" t="str">
        <f t="shared" ca="1" si="148"/>
        <v>NEO 50T23</v>
      </c>
      <c r="CO110" s="113"/>
      <c r="CP110" s="113"/>
      <c r="CQ110" s="113"/>
      <c r="CR110" s="115"/>
    </row>
    <row r="111" spans="1:96" ht="12.75" customHeight="1" x14ac:dyDescent="0.25">
      <c r="A111" s="210">
        <v>2</v>
      </c>
      <c r="K111" s="101">
        <f t="shared" si="149"/>
        <v>38</v>
      </c>
      <c r="L111" s="125" t="str">
        <f t="shared" ca="1" si="141"/>
        <v>PEHUÉN</v>
      </c>
      <c r="M111" s="126">
        <f t="shared" ca="1" si="142"/>
        <v>2.2000000000000001E-4</v>
      </c>
      <c r="N111" s="126" t="str">
        <f t="shared" ca="1" si="161"/>
        <v>ns</v>
      </c>
      <c r="O111" s="126" t="str">
        <f t="shared" ca="1" si="161"/>
        <v>ns</v>
      </c>
      <c r="P111" s="126" t="str">
        <f t="shared" ca="1" si="161"/>
        <v>ns</v>
      </c>
      <c r="Q111" s="126" t="str">
        <f t="shared" ca="1" si="161"/>
        <v>ns</v>
      </c>
      <c r="R111" s="126" t="str">
        <f t="shared" ca="1" si="161"/>
        <v>ns</v>
      </c>
      <c r="S111" s="126" t="str">
        <f t="shared" ca="1" si="161"/>
        <v>ns</v>
      </c>
      <c r="T111" s="126" t="str">
        <f t="shared" ca="1" si="161"/>
        <v>ns</v>
      </c>
      <c r="U111" s="126" t="str">
        <f t="shared" ca="1" si="161"/>
        <v>ns</v>
      </c>
      <c r="V111" s="126" t="str">
        <f t="shared" ca="1" si="161"/>
        <v>ns</v>
      </c>
      <c r="W111" s="126" t="str">
        <f t="shared" ca="1" si="161"/>
        <v>ns</v>
      </c>
      <c r="X111" s="126" t="str">
        <f t="shared" ca="1" si="161"/>
        <v>ns</v>
      </c>
      <c r="Y111" s="126" t="str">
        <f t="shared" ca="1" si="161"/>
        <v>ns</v>
      </c>
      <c r="Z111" s="126" t="str">
        <f t="shared" ca="1" si="161"/>
        <v>ns</v>
      </c>
      <c r="AA111" s="126" t="str">
        <f t="shared" ca="1" si="161"/>
        <v>ns</v>
      </c>
      <c r="AB111" s="126" t="str">
        <f t="shared" ca="1" si="161"/>
        <v>ns</v>
      </c>
      <c r="AC111" s="126" t="str">
        <f t="shared" ca="1" si="160"/>
        <v>ns</v>
      </c>
      <c r="AD111" s="126" t="str">
        <f t="shared" ca="1" si="157"/>
        <v>ns</v>
      </c>
      <c r="AE111" s="126" t="str">
        <f t="shared" ca="1" si="157"/>
        <v>ns</v>
      </c>
      <c r="AF111" s="126" t="str">
        <f t="shared" ca="1" si="157"/>
        <v>ns</v>
      </c>
      <c r="AG111" s="126" t="str">
        <f t="shared" ca="1" si="157"/>
        <v>ns</v>
      </c>
      <c r="AH111" s="126" t="str">
        <f t="shared" ca="1" si="157"/>
        <v>ns</v>
      </c>
      <c r="AI111" s="126" t="str">
        <f t="shared" ca="1" si="157"/>
        <v>ns</v>
      </c>
      <c r="AJ111" s="126" t="str">
        <f t="shared" ca="1" si="157"/>
        <v>ns</v>
      </c>
      <c r="AK111" s="126" t="str">
        <f t="shared" ca="1" si="157"/>
        <v>ns</v>
      </c>
      <c r="AL111" s="126" t="str">
        <f t="shared" ca="1" si="157"/>
        <v>ns</v>
      </c>
      <c r="AM111" s="126" t="str">
        <f t="shared" ca="1" si="157"/>
        <v>ns</v>
      </c>
      <c r="AN111" s="126" t="str">
        <f t="shared" ca="1" si="157"/>
        <v>ns</v>
      </c>
      <c r="AO111" s="126" t="str">
        <f t="shared" ca="1" si="157"/>
        <v>ns</v>
      </c>
      <c r="AP111" s="126" t="str">
        <f t="shared" ca="1" si="157"/>
        <v>ns</v>
      </c>
      <c r="AQ111" s="126" t="str">
        <f t="shared" ca="1" si="157"/>
        <v>ns</v>
      </c>
      <c r="AR111" s="126" t="str">
        <f t="shared" ca="1" si="157"/>
        <v>ns</v>
      </c>
      <c r="AS111" s="126" t="str">
        <f t="shared" ca="1" si="157"/>
        <v>ns</v>
      </c>
      <c r="AT111" s="126" t="str">
        <f t="shared" ca="1" si="158"/>
        <v>ns</v>
      </c>
      <c r="AU111" s="126" t="str">
        <f t="shared" ca="1" si="158"/>
        <v>ns</v>
      </c>
      <c r="AV111" s="126" t="str">
        <f t="shared" ca="1" si="158"/>
        <v>ns</v>
      </c>
      <c r="AW111" s="126" t="str">
        <f t="shared" ca="1" si="158"/>
        <v>ns</v>
      </c>
      <c r="AX111" s="126" t="str">
        <f t="shared" ca="1" si="158"/>
        <v>ns</v>
      </c>
      <c r="AY111" s="126" t="str">
        <f t="shared" ca="1" si="158"/>
        <v>ns</v>
      </c>
      <c r="AZ111" s="126" t="str">
        <f t="shared" si="158"/>
        <v/>
      </c>
      <c r="BA111" s="126" t="str">
        <f t="shared" si="158"/>
        <v/>
      </c>
      <c r="BB111" s="126" t="str">
        <f t="shared" si="158"/>
        <v/>
      </c>
      <c r="BC111" s="126" t="str">
        <f t="shared" si="158"/>
        <v/>
      </c>
      <c r="BD111" s="126" t="str">
        <f t="shared" si="158"/>
        <v/>
      </c>
      <c r="BE111" s="126" t="str">
        <f t="shared" si="158"/>
        <v/>
      </c>
      <c r="BF111" s="126" t="str">
        <f t="shared" si="158"/>
        <v/>
      </c>
      <c r="BG111" s="126" t="str">
        <f t="shared" si="158"/>
        <v/>
      </c>
      <c r="BH111" s="126" t="str">
        <f t="shared" si="158"/>
        <v/>
      </c>
      <c r="BI111" s="126" t="str">
        <f t="shared" si="158"/>
        <v/>
      </c>
      <c r="BJ111" s="126" t="str">
        <f t="shared" si="159"/>
        <v/>
      </c>
      <c r="BK111" s="126" t="str">
        <f t="shared" si="159"/>
        <v/>
      </c>
      <c r="BL111" s="126" t="str">
        <f t="shared" si="159"/>
        <v/>
      </c>
      <c r="BM111" s="126" t="str">
        <f t="shared" si="159"/>
        <v/>
      </c>
      <c r="BN111" s="126" t="str">
        <f t="shared" si="159"/>
        <v/>
      </c>
      <c r="BO111" s="126" t="str">
        <f t="shared" si="159"/>
        <v/>
      </c>
      <c r="BP111" s="126" t="str">
        <f t="shared" si="159"/>
        <v/>
      </c>
      <c r="BQ111" s="126" t="str">
        <f t="shared" si="159"/>
        <v/>
      </c>
      <c r="BR111" s="126" t="str">
        <f t="shared" si="159"/>
        <v/>
      </c>
      <c r="BS111" s="126" t="str">
        <f t="shared" si="159"/>
        <v/>
      </c>
      <c r="BT111" s="126" t="str">
        <f t="shared" si="159"/>
        <v/>
      </c>
      <c r="BU111" s="126" t="str">
        <f t="shared" si="159"/>
        <v/>
      </c>
      <c r="BV111" s="194"/>
      <c r="BW111" s="194"/>
      <c r="BX111" s="194"/>
      <c r="BZ111" s="116" t="s">
        <v>266</v>
      </c>
      <c r="CA111" s="118" t="s">
        <v>96</v>
      </c>
      <c r="CB111" s="113">
        <f t="shared" si="144"/>
        <v>38</v>
      </c>
      <c r="CC111" s="116" t="str">
        <f t="shared" ca="1" si="137"/>
        <v>PEHUÉN</v>
      </c>
      <c r="CD111" s="117">
        <f t="shared" ca="1" si="145"/>
        <v>0</v>
      </c>
      <c r="CE111" s="117">
        <f t="shared" ca="1" si="145"/>
        <v>0</v>
      </c>
      <c r="CF111" s="117">
        <f t="shared" ca="1" si="145"/>
        <v>0</v>
      </c>
      <c r="CG111" s="117">
        <f t="shared" ca="1" si="145"/>
        <v>0</v>
      </c>
      <c r="CH111" s="117">
        <f t="shared" ca="1" si="139"/>
        <v>0</v>
      </c>
      <c r="CI111" s="117">
        <f t="shared" ca="1" si="150"/>
        <v>0</v>
      </c>
      <c r="CJ111" s="127" cm="1">
        <f t="array" aca="1" ref="CJ111" ca="1">IFERROR(AVERAGE(IF(CD111:CG111&gt;1,CD111:CG111)),0)</f>
        <v>0</v>
      </c>
      <c r="CK111" s="127">
        <f ca="1">CJ111+(COUNTIFS($CJ$74:$CJ111,CJ111)-1)*0.00001</f>
        <v>3.7000000000000005E-4</v>
      </c>
      <c r="CL111" s="127">
        <f t="shared" ca="1" si="151"/>
        <v>2.2000000000000001E-4</v>
      </c>
      <c r="CM111" s="140">
        <f t="shared" ca="1" si="147"/>
        <v>0</v>
      </c>
      <c r="CN111" s="120" t="str">
        <f t="shared" ca="1" si="148"/>
        <v>PEHUÉN</v>
      </c>
      <c r="CO111" s="113"/>
      <c r="CP111" s="113"/>
      <c r="CQ111" s="113"/>
      <c r="CR111" s="115"/>
    </row>
    <row r="112" spans="1:96" ht="12.75" customHeight="1" x14ac:dyDescent="0.25">
      <c r="A112" s="210">
        <v>2</v>
      </c>
      <c r="K112" s="101">
        <f t="shared" si="149"/>
        <v>39</v>
      </c>
      <c r="L112" s="125" t="str">
        <f t="shared" ca="1" si="141"/>
        <v>RGT BORSALINO</v>
      </c>
      <c r="M112" s="126">
        <f t="shared" ca="1" si="142"/>
        <v>2.1000000000000001E-4</v>
      </c>
      <c r="N112" s="126" t="str">
        <f t="shared" ca="1" si="161"/>
        <v>ns</v>
      </c>
      <c r="O112" s="126" t="str">
        <f t="shared" ca="1" si="161"/>
        <v>ns</v>
      </c>
      <c r="P112" s="126" t="str">
        <f t="shared" ca="1" si="161"/>
        <v>ns</v>
      </c>
      <c r="Q112" s="126" t="str">
        <f t="shared" ca="1" si="161"/>
        <v>ns</v>
      </c>
      <c r="R112" s="126" t="str">
        <f t="shared" ca="1" si="161"/>
        <v>ns</v>
      </c>
      <c r="S112" s="126" t="str">
        <f t="shared" ca="1" si="161"/>
        <v>ns</v>
      </c>
      <c r="T112" s="126" t="str">
        <f t="shared" ca="1" si="161"/>
        <v>ns</v>
      </c>
      <c r="U112" s="126" t="str">
        <f t="shared" ca="1" si="161"/>
        <v>ns</v>
      </c>
      <c r="V112" s="126" t="str">
        <f t="shared" ca="1" si="161"/>
        <v>ns</v>
      </c>
      <c r="W112" s="126" t="str">
        <f t="shared" ca="1" si="161"/>
        <v>ns</v>
      </c>
      <c r="X112" s="126" t="str">
        <f t="shared" ca="1" si="161"/>
        <v>ns</v>
      </c>
      <c r="Y112" s="126" t="str">
        <f t="shared" ca="1" si="161"/>
        <v>ns</v>
      </c>
      <c r="Z112" s="126" t="str">
        <f t="shared" ca="1" si="161"/>
        <v>ns</v>
      </c>
      <c r="AA112" s="126" t="str">
        <f t="shared" ca="1" si="161"/>
        <v>ns</v>
      </c>
      <c r="AB112" s="126" t="str">
        <f t="shared" ca="1" si="161"/>
        <v>ns</v>
      </c>
      <c r="AC112" s="126" t="str">
        <f t="shared" ca="1" si="160"/>
        <v>ns</v>
      </c>
      <c r="AD112" s="126" t="str">
        <f t="shared" ca="1" si="157"/>
        <v>ns</v>
      </c>
      <c r="AE112" s="126" t="str">
        <f t="shared" ca="1" si="157"/>
        <v>ns</v>
      </c>
      <c r="AF112" s="126" t="str">
        <f t="shared" ca="1" si="157"/>
        <v>ns</v>
      </c>
      <c r="AG112" s="126" t="str">
        <f t="shared" ca="1" si="157"/>
        <v>ns</v>
      </c>
      <c r="AH112" s="126" t="str">
        <f t="shared" ca="1" si="157"/>
        <v>ns</v>
      </c>
      <c r="AI112" s="126" t="str">
        <f t="shared" ca="1" si="157"/>
        <v>ns</v>
      </c>
      <c r="AJ112" s="126" t="str">
        <f t="shared" ca="1" si="157"/>
        <v>ns</v>
      </c>
      <c r="AK112" s="126" t="str">
        <f t="shared" ca="1" si="157"/>
        <v>ns</v>
      </c>
      <c r="AL112" s="126" t="str">
        <f t="shared" ca="1" si="157"/>
        <v>ns</v>
      </c>
      <c r="AM112" s="126" t="str">
        <f t="shared" ca="1" si="157"/>
        <v>ns</v>
      </c>
      <c r="AN112" s="126" t="str">
        <f t="shared" ca="1" si="157"/>
        <v>ns</v>
      </c>
      <c r="AO112" s="126" t="str">
        <f t="shared" ca="1" si="157"/>
        <v>ns</v>
      </c>
      <c r="AP112" s="126" t="str">
        <f t="shared" ca="1" si="157"/>
        <v>ns</v>
      </c>
      <c r="AQ112" s="126" t="str">
        <f t="shared" ca="1" si="157"/>
        <v>ns</v>
      </c>
      <c r="AR112" s="126" t="str">
        <f t="shared" ca="1" si="157"/>
        <v>ns</v>
      </c>
      <c r="AS112" s="126" t="str">
        <f t="shared" ca="1" si="157"/>
        <v>ns</v>
      </c>
      <c r="AT112" s="126" t="str">
        <f t="shared" ca="1" si="158"/>
        <v>ns</v>
      </c>
      <c r="AU112" s="126" t="str">
        <f t="shared" ca="1" si="158"/>
        <v>ns</v>
      </c>
      <c r="AV112" s="126" t="str">
        <f t="shared" ca="1" si="158"/>
        <v>ns</v>
      </c>
      <c r="AW112" s="126" t="str">
        <f t="shared" ca="1" si="158"/>
        <v>ns</v>
      </c>
      <c r="AX112" s="126" t="str">
        <f t="shared" ca="1" si="158"/>
        <v>ns</v>
      </c>
      <c r="AY112" s="126" t="str">
        <f t="shared" ca="1" si="158"/>
        <v>ns</v>
      </c>
      <c r="AZ112" s="126" t="str">
        <f t="shared" ca="1" si="158"/>
        <v>ns</v>
      </c>
      <c r="BA112" s="126" t="str">
        <f t="shared" si="158"/>
        <v/>
      </c>
      <c r="BB112" s="126" t="str">
        <f t="shared" si="158"/>
        <v/>
      </c>
      <c r="BC112" s="126" t="str">
        <f t="shared" si="158"/>
        <v/>
      </c>
      <c r="BD112" s="126" t="str">
        <f t="shared" si="158"/>
        <v/>
      </c>
      <c r="BE112" s="126" t="str">
        <f t="shared" si="158"/>
        <v/>
      </c>
      <c r="BF112" s="126" t="str">
        <f t="shared" si="158"/>
        <v/>
      </c>
      <c r="BG112" s="126" t="str">
        <f t="shared" si="158"/>
        <v/>
      </c>
      <c r="BH112" s="126" t="str">
        <f t="shared" si="158"/>
        <v/>
      </c>
      <c r="BI112" s="126" t="str">
        <f t="shared" si="158"/>
        <v/>
      </c>
      <c r="BJ112" s="126" t="str">
        <f t="shared" si="159"/>
        <v/>
      </c>
      <c r="BK112" s="126" t="str">
        <f t="shared" si="159"/>
        <v/>
      </c>
      <c r="BL112" s="126" t="str">
        <f t="shared" si="159"/>
        <v/>
      </c>
      <c r="BM112" s="126" t="str">
        <f t="shared" si="159"/>
        <v/>
      </c>
      <c r="BN112" s="126" t="str">
        <f t="shared" si="159"/>
        <v/>
      </c>
      <c r="BO112" s="126" t="str">
        <f t="shared" si="159"/>
        <v/>
      </c>
      <c r="BP112" s="126" t="str">
        <f t="shared" si="159"/>
        <v/>
      </c>
      <c r="BQ112" s="126" t="str">
        <f t="shared" si="159"/>
        <v/>
      </c>
      <c r="BR112" s="126" t="str">
        <f t="shared" si="159"/>
        <v/>
      </c>
      <c r="BS112" s="126" t="str">
        <f t="shared" si="159"/>
        <v/>
      </c>
      <c r="BT112" s="126" t="str">
        <f t="shared" si="159"/>
        <v/>
      </c>
      <c r="BU112" s="126" t="str">
        <f t="shared" si="159"/>
        <v/>
      </c>
      <c r="BV112" s="194"/>
      <c r="BW112" s="194"/>
      <c r="BX112" s="194"/>
      <c r="BZ112" s="116" t="s">
        <v>266</v>
      </c>
      <c r="CA112" s="118" t="s">
        <v>96</v>
      </c>
      <c r="CB112" s="113">
        <f t="shared" si="144"/>
        <v>39</v>
      </c>
      <c r="CC112" s="116" t="str">
        <f t="shared" ca="1" si="137"/>
        <v>RGT BORSALINO</v>
      </c>
      <c r="CD112" s="117">
        <f t="shared" ca="1" si="145"/>
        <v>0</v>
      </c>
      <c r="CE112" s="117">
        <f t="shared" ca="1" si="145"/>
        <v>0</v>
      </c>
      <c r="CF112" s="117">
        <f t="shared" ca="1" si="145"/>
        <v>0</v>
      </c>
      <c r="CG112" s="117">
        <f t="shared" ca="1" si="145"/>
        <v>0</v>
      </c>
      <c r="CH112" s="117">
        <f t="shared" ca="1" si="139"/>
        <v>0</v>
      </c>
      <c r="CI112" s="117">
        <f t="shared" ca="1" si="150"/>
        <v>0</v>
      </c>
      <c r="CJ112" s="127" cm="1">
        <f t="array" aca="1" ref="CJ112" ca="1">IFERROR(AVERAGE(IF(CD112:CG112&gt;1,CD112:CG112)),0)</f>
        <v>0</v>
      </c>
      <c r="CK112" s="127">
        <f ca="1">CJ112+(COUNTIFS($CJ$74:$CJ112,CJ112)-1)*0.00001</f>
        <v>3.8000000000000002E-4</v>
      </c>
      <c r="CL112" s="127">
        <f t="shared" ca="1" si="151"/>
        <v>2.1000000000000001E-4</v>
      </c>
      <c r="CM112" s="140">
        <f t="shared" ca="1" si="147"/>
        <v>0</v>
      </c>
      <c r="CN112" s="120" t="str">
        <f t="shared" ca="1" si="148"/>
        <v>RGT BORSALINO</v>
      </c>
      <c r="CO112" s="113"/>
      <c r="CP112" s="113"/>
      <c r="CQ112" s="113"/>
      <c r="CR112" s="115"/>
    </row>
    <row r="113" spans="1:96" ht="12.75" customHeight="1" x14ac:dyDescent="0.25">
      <c r="A113" s="210">
        <v>2</v>
      </c>
      <c r="K113" s="101">
        <f t="shared" si="149"/>
        <v>40</v>
      </c>
      <c r="L113" s="125" t="str">
        <f t="shared" ca="1" si="141"/>
        <v>RGT QUIRIKO</v>
      </c>
      <c r="M113" s="126">
        <f t="shared" ca="1" si="142"/>
        <v>2.0000000000000001E-4</v>
      </c>
      <c r="N113" s="126" t="str">
        <f t="shared" ca="1" si="161"/>
        <v>ns</v>
      </c>
      <c r="O113" s="126" t="str">
        <f t="shared" ca="1" si="161"/>
        <v>ns</v>
      </c>
      <c r="P113" s="126" t="str">
        <f t="shared" ca="1" si="161"/>
        <v>ns</v>
      </c>
      <c r="Q113" s="126" t="str">
        <f t="shared" ca="1" si="161"/>
        <v>ns</v>
      </c>
      <c r="R113" s="126" t="str">
        <f t="shared" ca="1" si="161"/>
        <v>ns</v>
      </c>
      <c r="S113" s="126" t="str">
        <f t="shared" ca="1" si="161"/>
        <v>ns</v>
      </c>
      <c r="T113" s="126" t="str">
        <f t="shared" ca="1" si="161"/>
        <v>ns</v>
      </c>
      <c r="U113" s="126" t="str">
        <f t="shared" ca="1" si="161"/>
        <v>ns</v>
      </c>
      <c r="V113" s="126" t="str">
        <f t="shared" ca="1" si="161"/>
        <v>ns</v>
      </c>
      <c r="W113" s="126" t="str">
        <f t="shared" ca="1" si="161"/>
        <v>ns</v>
      </c>
      <c r="X113" s="126" t="str">
        <f t="shared" ca="1" si="161"/>
        <v>ns</v>
      </c>
      <c r="Y113" s="126" t="str">
        <f t="shared" ca="1" si="161"/>
        <v>ns</v>
      </c>
      <c r="Z113" s="126" t="str">
        <f t="shared" ca="1" si="161"/>
        <v>ns</v>
      </c>
      <c r="AA113" s="126" t="str">
        <f t="shared" ca="1" si="161"/>
        <v>ns</v>
      </c>
      <c r="AB113" s="126" t="str">
        <f t="shared" ca="1" si="161"/>
        <v>ns</v>
      </c>
      <c r="AC113" s="126" t="str">
        <f t="shared" ca="1" si="160"/>
        <v>ns</v>
      </c>
      <c r="AD113" s="126" t="str">
        <f t="shared" ca="1" si="157"/>
        <v>ns</v>
      </c>
      <c r="AE113" s="126" t="str">
        <f t="shared" ca="1" si="157"/>
        <v>ns</v>
      </c>
      <c r="AF113" s="126" t="str">
        <f t="shared" ca="1" si="157"/>
        <v>ns</v>
      </c>
      <c r="AG113" s="126" t="str">
        <f t="shared" ca="1" si="157"/>
        <v>ns</v>
      </c>
      <c r="AH113" s="126" t="str">
        <f t="shared" ca="1" si="157"/>
        <v>ns</v>
      </c>
      <c r="AI113" s="126" t="str">
        <f t="shared" ca="1" si="157"/>
        <v>ns</v>
      </c>
      <c r="AJ113" s="126" t="str">
        <f t="shared" ca="1" si="157"/>
        <v>ns</v>
      </c>
      <c r="AK113" s="126" t="str">
        <f t="shared" ca="1" si="157"/>
        <v>ns</v>
      </c>
      <c r="AL113" s="126" t="str">
        <f t="shared" ca="1" si="157"/>
        <v>ns</v>
      </c>
      <c r="AM113" s="126" t="str">
        <f t="shared" ca="1" si="157"/>
        <v>ns</v>
      </c>
      <c r="AN113" s="126" t="str">
        <f t="shared" ca="1" si="157"/>
        <v>ns</v>
      </c>
      <c r="AO113" s="126" t="str">
        <f t="shared" ca="1" si="157"/>
        <v>ns</v>
      </c>
      <c r="AP113" s="126" t="str">
        <f t="shared" ca="1" si="157"/>
        <v>ns</v>
      </c>
      <c r="AQ113" s="126" t="str">
        <f t="shared" ca="1" si="157"/>
        <v>ns</v>
      </c>
      <c r="AR113" s="126" t="str">
        <f t="shared" ca="1" si="157"/>
        <v>ns</v>
      </c>
      <c r="AS113" s="126" t="str">
        <f t="shared" ca="1" si="157"/>
        <v>ns</v>
      </c>
      <c r="AT113" s="126" t="str">
        <f t="shared" ca="1" si="158"/>
        <v>ns</v>
      </c>
      <c r="AU113" s="126" t="str">
        <f t="shared" ca="1" si="158"/>
        <v>ns</v>
      </c>
      <c r="AV113" s="126" t="str">
        <f t="shared" ca="1" si="158"/>
        <v>ns</v>
      </c>
      <c r="AW113" s="126" t="str">
        <f t="shared" ca="1" si="158"/>
        <v>ns</v>
      </c>
      <c r="AX113" s="126" t="str">
        <f t="shared" ca="1" si="158"/>
        <v>ns</v>
      </c>
      <c r="AY113" s="126" t="str">
        <f t="shared" ca="1" si="158"/>
        <v>ns</v>
      </c>
      <c r="AZ113" s="126" t="str">
        <f t="shared" ca="1" si="158"/>
        <v>ns</v>
      </c>
      <c r="BA113" s="126" t="str">
        <f t="shared" ca="1" si="158"/>
        <v>ns</v>
      </c>
      <c r="BB113" s="126" t="str">
        <f t="shared" si="158"/>
        <v/>
      </c>
      <c r="BC113" s="126" t="str">
        <f t="shared" si="158"/>
        <v/>
      </c>
      <c r="BD113" s="126" t="str">
        <f t="shared" si="158"/>
        <v/>
      </c>
      <c r="BE113" s="126" t="str">
        <f t="shared" si="158"/>
        <v/>
      </c>
      <c r="BF113" s="126" t="str">
        <f t="shared" si="158"/>
        <v/>
      </c>
      <c r="BG113" s="126" t="str">
        <f t="shared" si="158"/>
        <v/>
      </c>
      <c r="BH113" s="126" t="str">
        <f t="shared" si="158"/>
        <v/>
      </c>
      <c r="BI113" s="126" t="str">
        <f t="shared" si="158"/>
        <v/>
      </c>
      <c r="BJ113" s="126" t="str">
        <f t="shared" si="159"/>
        <v/>
      </c>
      <c r="BK113" s="126" t="str">
        <f t="shared" si="159"/>
        <v/>
      </c>
      <c r="BL113" s="126" t="str">
        <f t="shared" si="159"/>
        <v/>
      </c>
      <c r="BM113" s="126" t="str">
        <f t="shared" si="159"/>
        <v/>
      </c>
      <c r="BN113" s="126" t="str">
        <f t="shared" si="159"/>
        <v/>
      </c>
      <c r="BO113" s="126" t="str">
        <f t="shared" si="159"/>
        <v/>
      </c>
      <c r="BP113" s="126" t="str">
        <f t="shared" si="159"/>
        <v/>
      </c>
      <c r="BQ113" s="126" t="str">
        <f t="shared" si="159"/>
        <v/>
      </c>
      <c r="BR113" s="126" t="str">
        <f t="shared" si="159"/>
        <v/>
      </c>
      <c r="BS113" s="126" t="str">
        <f t="shared" si="159"/>
        <v/>
      </c>
      <c r="BT113" s="126" t="str">
        <f t="shared" si="159"/>
        <v/>
      </c>
      <c r="BU113" s="126" t="str">
        <f t="shared" si="159"/>
        <v/>
      </c>
      <c r="BV113" s="194"/>
      <c r="BW113" s="194"/>
      <c r="BX113" s="194"/>
      <c r="BZ113" s="116" t="s">
        <v>266</v>
      </c>
      <c r="CA113" s="118" t="s">
        <v>96</v>
      </c>
      <c r="CB113" s="113">
        <f t="shared" si="144"/>
        <v>40</v>
      </c>
      <c r="CC113" s="116" t="str">
        <f t="shared" ca="1" si="137"/>
        <v>RGT QUIRIKO</v>
      </c>
      <c r="CD113" s="117">
        <f t="shared" ca="1" si="145"/>
        <v>0</v>
      </c>
      <c r="CE113" s="117">
        <f t="shared" ca="1" si="145"/>
        <v>0</v>
      </c>
      <c r="CF113" s="117">
        <f t="shared" ca="1" si="145"/>
        <v>0</v>
      </c>
      <c r="CG113" s="117">
        <f t="shared" ca="1" si="145"/>
        <v>0</v>
      </c>
      <c r="CH113" s="117">
        <f t="shared" ca="1" si="139"/>
        <v>0</v>
      </c>
      <c r="CI113" s="117">
        <f t="shared" ca="1" si="150"/>
        <v>0</v>
      </c>
      <c r="CJ113" s="127" cm="1">
        <f t="array" aca="1" ref="CJ113" ca="1">IFERROR(AVERAGE(IF(CD113:CG113&gt;1,CD113:CG113)),0)</f>
        <v>0</v>
      </c>
      <c r="CK113" s="127">
        <f ca="1">CJ113+(COUNTIFS($CJ$74:$CJ113,CJ113)-1)*0.00001</f>
        <v>3.9000000000000005E-4</v>
      </c>
      <c r="CL113" s="127">
        <f t="shared" ca="1" si="151"/>
        <v>2.0000000000000001E-4</v>
      </c>
      <c r="CM113" s="140">
        <f t="shared" ca="1" si="147"/>
        <v>0</v>
      </c>
      <c r="CN113" s="120" t="str">
        <f t="shared" ca="1" si="148"/>
        <v>RGT QUIRIKO</v>
      </c>
      <c r="CO113" s="113"/>
      <c r="CP113" s="113"/>
      <c r="CQ113" s="113"/>
      <c r="CR113" s="115"/>
    </row>
    <row r="114" spans="1:96" ht="12.75" customHeight="1" x14ac:dyDescent="0.25">
      <c r="A114" s="210">
        <v>2</v>
      </c>
      <c r="K114" s="101">
        <f t="shared" si="149"/>
        <v>41</v>
      </c>
      <c r="L114" s="125" t="str">
        <f t="shared" ca="1" si="141"/>
        <v>SARANDÍ</v>
      </c>
      <c r="M114" s="126">
        <f t="shared" ca="1" si="142"/>
        <v>1.9000000000000001E-4</v>
      </c>
      <c r="N114" s="126" t="str">
        <f t="shared" ca="1" si="161"/>
        <v>ns</v>
      </c>
      <c r="O114" s="126" t="str">
        <f t="shared" ca="1" si="161"/>
        <v>ns</v>
      </c>
      <c r="P114" s="126" t="str">
        <f t="shared" ca="1" si="161"/>
        <v>ns</v>
      </c>
      <c r="Q114" s="126" t="str">
        <f t="shared" ca="1" si="161"/>
        <v>ns</v>
      </c>
      <c r="R114" s="126" t="str">
        <f t="shared" ca="1" si="161"/>
        <v>ns</v>
      </c>
      <c r="S114" s="126" t="str">
        <f t="shared" ca="1" si="161"/>
        <v>ns</v>
      </c>
      <c r="T114" s="126" t="str">
        <f t="shared" ca="1" si="161"/>
        <v>ns</v>
      </c>
      <c r="U114" s="126" t="str">
        <f t="shared" ca="1" si="161"/>
        <v>ns</v>
      </c>
      <c r="V114" s="126" t="str">
        <f t="shared" ca="1" si="161"/>
        <v>ns</v>
      </c>
      <c r="W114" s="126" t="str">
        <f t="shared" ca="1" si="161"/>
        <v>ns</v>
      </c>
      <c r="X114" s="126" t="str">
        <f t="shared" ca="1" si="161"/>
        <v>ns</v>
      </c>
      <c r="Y114" s="126" t="str">
        <f t="shared" ca="1" si="161"/>
        <v>ns</v>
      </c>
      <c r="Z114" s="126" t="str">
        <f t="shared" ca="1" si="161"/>
        <v>ns</v>
      </c>
      <c r="AA114" s="126" t="str">
        <f t="shared" ca="1" si="161"/>
        <v>ns</v>
      </c>
      <c r="AB114" s="126" t="str">
        <f t="shared" ca="1" si="161"/>
        <v>ns</v>
      </c>
      <c r="AC114" s="126" t="str">
        <f t="shared" ca="1" si="160"/>
        <v>ns</v>
      </c>
      <c r="AD114" s="126" t="str">
        <f t="shared" ca="1" si="157"/>
        <v>ns</v>
      </c>
      <c r="AE114" s="126" t="str">
        <f t="shared" ca="1" si="157"/>
        <v>ns</v>
      </c>
      <c r="AF114" s="126" t="str">
        <f t="shared" ca="1" si="157"/>
        <v>ns</v>
      </c>
      <c r="AG114" s="126" t="str">
        <f t="shared" ca="1" si="157"/>
        <v>ns</v>
      </c>
      <c r="AH114" s="126" t="str">
        <f t="shared" ca="1" si="157"/>
        <v>ns</v>
      </c>
      <c r="AI114" s="126" t="str">
        <f t="shared" ca="1" si="157"/>
        <v>ns</v>
      </c>
      <c r="AJ114" s="126" t="str">
        <f t="shared" ca="1" si="157"/>
        <v>ns</v>
      </c>
      <c r="AK114" s="126" t="str">
        <f t="shared" ca="1" si="157"/>
        <v>ns</v>
      </c>
      <c r="AL114" s="126" t="str">
        <f t="shared" ca="1" si="157"/>
        <v>ns</v>
      </c>
      <c r="AM114" s="126" t="str">
        <f t="shared" ca="1" si="157"/>
        <v>ns</v>
      </c>
      <c r="AN114" s="126" t="str">
        <f t="shared" ca="1" si="157"/>
        <v>ns</v>
      </c>
      <c r="AO114" s="126" t="str">
        <f t="shared" ca="1" si="157"/>
        <v>ns</v>
      </c>
      <c r="AP114" s="126" t="str">
        <f t="shared" ca="1" si="157"/>
        <v>ns</v>
      </c>
      <c r="AQ114" s="126" t="str">
        <f t="shared" ca="1" si="157"/>
        <v>ns</v>
      </c>
      <c r="AR114" s="126" t="str">
        <f t="shared" ca="1" si="157"/>
        <v>ns</v>
      </c>
      <c r="AS114" s="126" t="str">
        <f t="shared" ca="1" si="157"/>
        <v>ns</v>
      </c>
      <c r="AT114" s="126" t="str">
        <f t="shared" ca="1" si="158"/>
        <v>ns</v>
      </c>
      <c r="AU114" s="126" t="str">
        <f t="shared" ca="1" si="158"/>
        <v>ns</v>
      </c>
      <c r="AV114" s="126" t="str">
        <f t="shared" ca="1" si="158"/>
        <v>ns</v>
      </c>
      <c r="AW114" s="126" t="str">
        <f t="shared" ca="1" si="158"/>
        <v>ns</v>
      </c>
      <c r="AX114" s="126" t="str">
        <f t="shared" ca="1" si="158"/>
        <v>ns</v>
      </c>
      <c r="AY114" s="126" t="str">
        <f t="shared" ca="1" si="158"/>
        <v>ns</v>
      </c>
      <c r="AZ114" s="126" t="str">
        <f t="shared" ca="1" si="158"/>
        <v>ns</v>
      </c>
      <c r="BA114" s="126" t="str">
        <f t="shared" ca="1" si="158"/>
        <v>ns</v>
      </c>
      <c r="BB114" s="126" t="str">
        <f t="shared" ca="1" si="158"/>
        <v>ns</v>
      </c>
      <c r="BC114" s="126" t="str">
        <f t="shared" si="158"/>
        <v/>
      </c>
      <c r="BD114" s="126" t="str">
        <f t="shared" si="158"/>
        <v/>
      </c>
      <c r="BE114" s="126" t="str">
        <f t="shared" si="158"/>
        <v/>
      </c>
      <c r="BF114" s="126" t="str">
        <f t="shared" si="158"/>
        <v/>
      </c>
      <c r="BG114" s="126" t="str">
        <f t="shared" si="158"/>
        <v/>
      </c>
      <c r="BH114" s="126" t="str">
        <f t="shared" si="158"/>
        <v/>
      </c>
      <c r="BI114" s="126" t="str">
        <f t="shared" si="158"/>
        <v/>
      </c>
      <c r="BJ114" s="126" t="str">
        <f t="shared" si="159"/>
        <v/>
      </c>
      <c r="BK114" s="126" t="str">
        <f t="shared" si="159"/>
        <v/>
      </c>
      <c r="BL114" s="126" t="str">
        <f t="shared" si="159"/>
        <v/>
      </c>
      <c r="BM114" s="126" t="str">
        <f t="shared" si="159"/>
        <v/>
      </c>
      <c r="BN114" s="126" t="str">
        <f t="shared" si="159"/>
        <v/>
      </c>
      <c r="BO114" s="126" t="str">
        <f t="shared" si="159"/>
        <v/>
      </c>
      <c r="BP114" s="126" t="str">
        <f t="shared" si="159"/>
        <v/>
      </c>
      <c r="BQ114" s="126" t="str">
        <f t="shared" si="159"/>
        <v/>
      </c>
      <c r="BR114" s="126" t="str">
        <f t="shared" si="159"/>
        <v/>
      </c>
      <c r="BS114" s="126" t="str">
        <f t="shared" si="159"/>
        <v/>
      </c>
      <c r="BT114" s="126" t="str">
        <f t="shared" si="159"/>
        <v/>
      </c>
      <c r="BU114" s="126" t="str">
        <f t="shared" si="159"/>
        <v/>
      </c>
      <c r="BV114" s="194"/>
      <c r="BW114" s="194"/>
      <c r="BX114" s="194"/>
      <c r="BZ114" s="116" t="s">
        <v>266</v>
      </c>
      <c r="CA114" s="118" t="s">
        <v>96</v>
      </c>
      <c r="CB114" s="113">
        <f t="shared" si="144"/>
        <v>41</v>
      </c>
      <c r="CC114" s="116" t="str">
        <f t="shared" ca="1" si="137"/>
        <v>SARANDÍ</v>
      </c>
      <c r="CD114" s="117">
        <f t="shared" ca="1" si="145"/>
        <v>0</v>
      </c>
      <c r="CE114" s="117">
        <f t="shared" ca="1" si="145"/>
        <v>0</v>
      </c>
      <c r="CF114" s="117">
        <f t="shared" ca="1" si="145"/>
        <v>0</v>
      </c>
      <c r="CG114" s="117">
        <f t="shared" ca="1" si="145"/>
        <v>0</v>
      </c>
      <c r="CH114" s="117">
        <f t="shared" ref="CH114:CH133" ca="1" si="162">COUNTIFS(CD114:CG114,"&gt;1")</f>
        <v>0</v>
      </c>
      <c r="CI114" s="117">
        <f t="shared" ca="1" si="150"/>
        <v>0</v>
      </c>
      <c r="CJ114" s="127" cm="1">
        <f t="array" aca="1" ref="CJ114" ca="1">IFERROR(AVERAGE(IF(CD114:CG114&gt;1,CD114:CG114)),0)</f>
        <v>0</v>
      </c>
      <c r="CK114" s="127">
        <f ca="1">CJ114+(COUNTIFS($CJ$74:$CJ114,CJ114)-1)*0.00001</f>
        <v>4.0000000000000002E-4</v>
      </c>
      <c r="CL114" s="127">
        <f t="shared" ca="1" si="151"/>
        <v>1.9000000000000001E-4</v>
      </c>
      <c r="CM114" s="140">
        <f t="shared" ca="1" si="147"/>
        <v>0</v>
      </c>
      <c r="CN114" s="120" t="str">
        <f t="shared" ca="1" si="148"/>
        <v>SARANDÍ</v>
      </c>
      <c r="CO114" s="113"/>
      <c r="CP114" s="113"/>
      <c r="CQ114" s="113"/>
      <c r="CR114" s="115"/>
    </row>
    <row r="115" spans="1:96" ht="12.75" customHeight="1" x14ac:dyDescent="0.25">
      <c r="A115" s="210">
        <v>2</v>
      </c>
      <c r="K115" s="101">
        <f t="shared" si="149"/>
        <v>42</v>
      </c>
      <c r="L115" s="125" t="str">
        <f t="shared" ca="1" si="141"/>
        <v>SY 109</v>
      </c>
      <c r="M115" s="126">
        <f t="shared" ca="1" si="142"/>
        <v>1.8000000000000001E-4</v>
      </c>
      <c r="N115" s="126" t="str">
        <f t="shared" ca="1" si="161"/>
        <v>ns</v>
      </c>
      <c r="O115" s="126" t="str">
        <f t="shared" ca="1" si="161"/>
        <v>ns</v>
      </c>
      <c r="P115" s="126" t="str">
        <f t="shared" ca="1" si="161"/>
        <v>ns</v>
      </c>
      <c r="Q115" s="126" t="str">
        <f t="shared" ca="1" si="161"/>
        <v>ns</v>
      </c>
      <c r="R115" s="126" t="str">
        <f t="shared" ca="1" si="161"/>
        <v>ns</v>
      </c>
      <c r="S115" s="126" t="str">
        <f t="shared" ca="1" si="161"/>
        <v>ns</v>
      </c>
      <c r="T115" s="126" t="str">
        <f t="shared" ca="1" si="161"/>
        <v>ns</v>
      </c>
      <c r="U115" s="126" t="str">
        <f t="shared" ca="1" si="161"/>
        <v>ns</v>
      </c>
      <c r="V115" s="126" t="str">
        <f t="shared" ca="1" si="161"/>
        <v>ns</v>
      </c>
      <c r="W115" s="126" t="str">
        <f t="shared" ca="1" si="161"/>
        <v>ns</v>
      </c>
      <c r="X115" s="126" t="str">
        <f t="shared" ca="1" si="161"/>
        <v>ns</v>
      </c>
      <c r="Y115" s="126" t="str">
        <f t="shared" ca="1" si="161"/>
        <v>ns</v>
      </c>
      <c r="Z115" s="126" t="str">
        <f t="shared" ca="1" si="161"/>
        <v>ns</v>
      </c>
      <c r="AA115" s="126" t="str">
        <f t="shared" ca="1" si="161"/>
        <v>ns</v>
      </c>
      <c r="AB115" s="126" t="str">
        <f t="shared" ca="1" si="161"/>
        <v>ns</v>
      </c>
      <c r="AC115" s="126" t="str">
        <f t="shared" ca="1" si="160"/>
        <v>ns</v>
      </c>
      <c r="AD115" s="126" t="str">
        <f t="shared" ca="1" si="157"/>
        <v>ns</v>
      </c>
      <c r="AE115" s="126" t="str">
        <f t="shared" ca="1" si="157"/>
        <v>ns</v>
      </c>
      <c r="AF115" s="126" t="str">
        <f t="shared" ca="1" si="157"/>
        <v>ns</v>
      </c>
      <c r="AG115" s="126" t="str">
        <f t="shared" ca="1" si="157"/>
        <v>ns</v>
      </c>
      <c r="AH115" s="126" t="str">
        <f t="shared" ca="1" si="157"/>
        <v>ns</v>
      </c>
      <c r="AI115" s="126" t="str">
        <f t="shared" ca="1" si="157"/>
        <v>ns</v>
      </c>
      <c r="AJ115" s="126" t="str">
        <f t="shared" ca="1" si="157"/>
        <v>ns</v>
      </c>
      <c r="AK115" s="126" t="str">
        <f t="shared" ca="1" si="157"/>
        <v>ns</v>
      </c>
      <c r="AL115" s="126" t="str">
        <f t="shared" ca="1" si="157"/>
        <v>ns</v>
      </c>
      <c r="AM115" s="126" t="str">
        <f t="shared" ca="1" si="157"/>
        <v>ns</v>
      </c>
      <c r="AN115" s="126" t="str">
        <f t="shared" ca="1" si="157"/>
        <v>ns</v>
      </c>
      <c r="AO115" s="126" t="str">
        <f t="shared" ca="1" si="157"/>
        <v>ns</v>
      </c>
      <c r="AP115" s="126" t="str">
        <f t="shared" ca="1" si="157"/>
        <v>ns</v>
      </c>
      <c r="AQ115" s="126" t="str">
        <f t="shared" ca="1" si="157"/>
        <v>ns</v>
      </c>
      <c r="AR115" s="126" t="str">
        <f t="shared" ca="1" si="157"/>
        <v>ns</v>
      </c>
      <c r="AS115" s="126" t="str">
        <f t="shared" ca="1" si="157"/>
        <v>ns</v>
      </c>
      <c r="AT115" s="126" t="str">
        <f t="shared" ca="1" si="158"/>
        <v>ns</v>
      </c>
      <c r="AU115" s="126" t="str">
        <f t="shared" ca="1" si="158"/>
        <v>ns</v>
      </c>
      <c r="AV115" s="126" t="str">
        <f t="shared" ca="1" si="158"/>
        <v>ns</v>
      </c>
      <c r="AW115" s="126" t="str">
        <f t="shared" ca="1" si="158"/>
        <v>ns</v>
      </c>
      <c r="AX115" s="126" t="str">
        <f t="shared" ca="1" si="158"/>
        <v>ns</v>
      </c>
      <c r="AY115" s="126" t="str">
        <f t="shared" ca="1" si="158"/>
        <v>ns</v>
      </c>
      <c r="AZ115" s="126" t="str">
        <f t="shared" ca="1" si="158"/>
        <v>ns</v>
      </c>
      <c r="BA115" s="126" t="str">
        <f t="shared" ca="1" si="158"/>
        <v>ns</v>
      </c>
      <c r="BB115" s="126" t="str">
        <f t="shared" ca="1" si="158"/>
        <v>ns</v>
      </c>
      <c r="BC115" s="126" t="str">
        <f t="shared" ca="1" si="158"/>
        <v>ns</v>
      </c>
      <c r="BD115" s="126" t="str">
        <f t="shared" si="158"/>
        <v/>
      </c>
      <c r="BE115" s="126" t="str">
        <f t="shared" si="158"/>
        <v/>
      </c>
      <c r="BF115" s="126" t="str">
        <f t="shared" si="158"/>
        <v/>
      </c>
      <c r="BG115" s="126" t="str">
        <f t="shared" si="158"/>
        <v/>
      </c>
      <c r="BH115" s="126" t="str">
        <f t="shared" si="158"/>
        <v/>
      </c>
      <c r="BI115" s="126" t="str">
        <f t="shared" si="158"/>
        <v/>
      </c>
      <c r="BJ115" s="126" t="str">
        <f t="shared" si="159"/>
        <v/>
      </c>
      <c r="BK115" s="126" t="str">
        <f t="shared" si="159"/>
        <v/>
      </c>
      <c r="BL115" s="126" t="str">
        <f t="shared" si="159"/>
        <v/>
      </c>
      <c r="BM115" s="126" t="str">
        <f t="shared" si="159"/>
        <v/>
      </c>
      <c r="BN115" s="126" t="str">
        <f t="shared" si="159"/>
        <v/>
      </c>
      <c r="BO115" s="126" t="str">
        <f t="shared" si="159"/>
        <v/>
      </c>
      <c r="BP115" s="126" t="str">
        <f t="shared" si="159"/>
        <v/>
      </c>
      <c r="BQ115" s="126" t="str">
        <f t="shared" si="159"/>
        <v/>
      </c>
      <c r="BR115" s="126" t="str">
        <f t="shared" si="159"/>
        <v/>
      </c>
      <c r="BS115" s="126" t="str">
        <f t="shared" si="159"/>
        <v/>
      </c>
      <c r="BT115" s="126" t="str">
        <f t="shared" si="159"/>
        <v/>
      </c>
      <c r="BU115" s="126" t="str">
        <f t="shared" si="159"/>
        <v/>
      </c>
      <c r="BV115" s="194"/>
      <c r="BW115" s="194"/>
      <c r="BX115" s="194"/>
      <c r="BZ115" s="116" t="s">
        <v>266</v>
      </c>
      <c r="CA115" s="118" t="s">
        <v>96</v>
      </c>
      <c r="CB115" s="113">
        <f t="shared" si="144"/>
        <v>42</v>
      </c>
      <c r="CC115" s="116" t="str">
        <f t="shared" ca="1" si="137"/>
        <v>SY 109</v>
      </c>
      <c r="CD115" s="117">
        <f t="shared" ref="CD115:CG133" ca="1" si="163">IFERROR(INDEX(INDIRECT($CA115),$CB115,CD$6),0)</f>
        <v>0</v>
      </c>
      <c r="CE115" s="117">
        <f t="shared" ca="1" si="163"/>
        <v>0</v>
      </c>
      <c r="CF115" s="117">
        <f t="shared" ca="1" si="163"/>
        <v>0</v>
      </c>
      <c r="CG115" s="117">
        <f t="shared" ca="1" si="163"/>
        <v>0</v>
      </c>
      <c r="CH115" s="117">
        <f t="shared" ca="1" si="162"/>
        <v>0</v>
      </c>
      <c r="CI115" s="117">
        <f t="shared" ca="1" si="150"/>
        <v>0</v>
      </c>
      <c r="CJ115" s="127" cm="1">
        <f t="array" aca="1" ref="CJ115" ca="1">IFERROR(AVERAGE(IF(CD115:CG115&gt;1,CD115:CG115)),0)</f>
        <v>0</v>
      </c>
      <c r="CK115" s="127">
        <f ca="1">CJ115+(COUNTIFS($CJ$74:$CJ115,CJ115)-1)*0.00001</f>
        <v>4.1000000000000005E-4</v>
      </c>
      <c r="CL115" s="127">
        <f t="shared" ca="1" si="151"/>
        <v>1.8000000000000001E-4</v>
      </c>
      <c r="CM115" s="140">
        <f t="shared" ca="1" si="147"/>
        <v>0</v>
      </c>
      <c r="CN115" s="120" t="str">
        <f t="shared" ca="1" si="148"/>
        <v>SY 109</v>
      </c>
      <c r="CO115" s="113"/>
      <c r="CP115" s="113"/>
      <c r="CQ115" s="113"/>
      <c r="CR115" s="115"/>
    </row>
    <row r="116" spans="1:96" ht="12.75" customHeight="1" x14ac:dyDescent="0.25">
      <c r="A116" s="210">
        <v>2</v>
      </c>
      <c r="K116" s="101">
        <f t="shared" si="149"/>
        <v>43</v>
      </c>
      <c r="L116" s="125" t="str">
        <f t="shared" ca="1" si="141"/>
        <v>SY 134</v>
      </c>
      <c r="M116" s="126">
        <f t="shared" ca="1" si="142"/>
        <v>1.7000000000000001E-4</v>
      </c>
      <c r="N116" s="126" t="str">
        <f t="shared" ca="1" si="161"/>
        <v>ns</v>
      </c>
      <c r="O116" s="126" t="str">
        <f t="shared" ca="1" si="161"/>
        <v>ns</v>
      </c>
      <c r="P116" s="126" t="str">
        <f t="shared" ca="1" si="161"/>
        <v>ns</v>
      </c>
      <c r="Q116" s="126" t="str">
        <f t="shared" ca="1" si="161"/>
        <v>ns</v>
      </c>
      <c r="R116" s="126" t="str">
        <f t="shared" ca="1" si="161"/>
        <v>ns</v>
      </c>
      <c r="S116" s="126" t="str">
        <f t="shared" ca="1" si="161"/>
        <v>ns</v>
      </c>
      <c r="T116" s="126" t="str">
        <f t="shared" ca="1" si="161"/>
        <v>ns</v>
      </c>
      <c r="U116" s="126" t="str">
        <f t="shared" ca="1" si="161"/>
        <v>ns</v>
      </c>
      <c r="V116" s="126" t="str">
        <f t="shared" ca="1" si="161"/>
        <v>ns</v>
      </c>
      <c r="W116" s="126" t="str">
        <f t="shared" ca="1" si="161"/>
        <v>ns</v>
      </c>
      <c r="X116" s="126" t="str">
        <f t="shared" ca="1" si="161"/>
        <v>ns</v>
      </c>
      <c r="Y116" s="126" t="str">
        <f t="shared" ca="1" si="161"/>
        <v>ns</v>
      </c>
      <c r="Z116" s="126" t="str">
        <f t="shared" ca="1" si="161"/>
        <v>ns</v>
      </c>
      <c r="AA116" s="126" t="str">
        <f t="shared" ca="1" si="161"/>
        <v>ns</v>
      </c>
      <c r="AB116" s="126" t="str">
        <f t="shared" ca="1" si="161"/>
        <v>ns</v>
      </c>
      <c r="AC116" s="126" t="str">
        <f t="shared" ca="1" si="160"/>
        <v>ns</v>
      </c>
      <c r="AD116" s="126" t="str">
        <f t="shared" ca="1" si="157"/>
        <v>ns</v>
      </c>
      <c r="AE116" s="126" t="str">
        <f t="shared" ca="1" si="157"/>
        <v>ns</v>
      </c>
      <c r="AF116" s="126" t="str">
        <f t="shared" ca="1" si="157"/>
        <v>ns</v>
      </c>
      <c r="AG116" s="126" t="str">
        <f t="shared" ca="1" si="157"/>
        <v>ns</v>
      </c>
      <c r="AH116" s="126" t="str">
        <f t="shared" ca="1" si="157"/>
        <v>ns</v>
      </c>
      <c r="AI116" s="126" t="str">
        <f t="shared" ca="1" si="157"/>
        <v>ns</v>
      </c>
      <c r="AJ116" s="126" t="str">
        <f t="shared" ca="1" si="157"/>
        <v>ns</v>
      </c>
      <c r="AK116" s="126" t="str">
        <f t="shared" ca="1" si="157"/>
        <v>ns</v>
      </c>
      <c r="AL116" s="126" t="str">
        <f t="shared" ca="1" si="157"/>
        <v>ns</v>
      </c>
      <c r="AM116" s="126" t="str">
        <f t="shared" ca="1" si="157"/>
        <v>ns</v>
      </c>
      <c r="AN116" s="126" t="str">
        <f t="shared" ca="1" si="157"/>
        <v>ns</v>
      </c>
      <c r="AO116" s="126" t="str">
        <f t="shared" ca="1" si="157"/>
        <v>ns</v>
      </c>
      <c r="AP116" s="126" t="str">
        <f t="shared" ca="1" si="157"/>
        <v>ns</v>
      </c>
      <c r="AQ116" s="126" t="str">
        <f t="shared" ca="1" si="157"/>
        <v>ns</v>
      </c>
      <c r="AR116" s="126" t="str">
        <f t="shared" ca="1" si="157"/>
        <v>ns</v>
      </c>
      <c r="AS116" s="126" t="str">
        <f t="shared" ca="1" si="157"/>
        <v>ns</v>
      </c>
      <c r="AT116" s="126" t="str">
        <f t="shared" ca="1" si="158"/>
        <v>ns</v>
      </c>
      <c r="AU116" s="126" t="str">
        <f t="shared" ca="1" si="158"/>
        <v>ns</v>
      </c>
      <c r="AV116" s="126" t="str">
        <f t="shared" ca="1" si="158"/>
        <v>ns</v>
      </c>
      <c r="AW116" s="126" t="str">
        <f t="shared" ca="1" si="158"/>
        <v>ns</v>
      </c>
      <c r="AX116" s="126" t="str">
        <f t="shared" ca="1" si="158"/>
        <v>ns</v>
      </c>
      <c r="AY116" s="126" t="str">
        <f t="shared" ca="1" si="158"/>
        <v>ns</v>
      </c>
      <c r="AZ116" s="126" t="str">
        <f t="shared" ca="1" si="158"/>
        <v>ns</v>
      </c>
      <c r="BA116" s="126" t="str">
        <f t="shared" ca="1" si="158"/>
        <v>ns</v>
      </c>
      <c r="BB116" s="126" t="str">
        <f t="shared" ca="1" si="158"/>
        <v>ns</v>
      </c>
      <c r="BC116" s="126" t="str">
        <f t="shared" ca="1" si="158"/>
        <v>ns</v>
      </c>
      <c r="BD116" s="126" t="str">
        <f t="shared" ca="1" si="158"/>
        <v>ns</v>
      </c>
      <c r="BE116" s="126" t="str">
        <f t="shared" si="158"/>
        <v/>
      </c>
      <c r="BF116" s="126" t="str">
        <f t="shared" si="158"/>
        <v/>
      </c>
      <c r="BG116" s="126" t="str">
        <f t="shared" si="158"/>
        <v/>
      </c>
      <c r="BH116" s="126" t="str">
        <f t="shared" si="158"/>
        <v/>
      </c>
      <c r="BI116" s="126" t="str">
        <f t="shared" si="158"/>
        <v/>
      </c>
      <c r="BJ116" s="126" t="str">
        <f t="shared" si="159"/>
        <v/>
      </c>
      <c r="BK116" s="126" t="str">
        <f t="shared" si="159"/>
        <v/>
      </c>
      <c r="BL116" s="126" t="str">
        <f t="shared" si="159"/>
        <v/>
      </c>
      <c r="BM116" s="126" t="str">
        <f t="shared" si="159"/>
        <v/>
      </c>
      <c r="BN116" s="126" t="str">
        <f t="shared" si="159"/>
        <v/>
      </c>
      <c r="BO116" s="126" t="str">
        <f t="shared" si="159"/>
        <v/>
      </c>
      <c r="BP116" s="126" t="str">
        <f t="shared" si="159"/>
        <v/>
      </c>
      <c r="BQ116" s="126" t="str">
        <f t="shared" si="159"/>
        <v/>
      </c>
      <c r="BR116" s="126" t="str">
        <f t="shared" si="159"/>
        <v/>
      </c>
      <c r="BS116" s="126" t="str">
        <f t="shared" si="159"/>
        <v/>
      </c>
      <c r="BT116" s="126" t="str">
        <f t="shared" si="159"/>
        <v/>
      </c>
      <c r="BU116" s="126" t="str">
        <f t="shared" si="159"/>
        <v/>
      </c>
      <c r="BV116" s="194"/>
      <c r="BW116" s="194"/>
      <c r="BX116" s="194"/>
      <c r="BZ116" s="116" t="s">
        <v>266</v>
      </c>
      <c r="CA116" s="118" t="s">
        <v>96</v>
      </c>
      <c r="CB116" s="113">
        <f t="shared" si="144"/>
        <v>43</v>
      </c>
      <c r="CC116" s="116" t="str">
        <f t="shared" ca="1" si="137"/>
        <v>SY 134</v>
      </c>
      <c r="CD116" s="117">
        <f t="shared" ca="1" si="163"/>
        <v>0</v>
      </c>
      <c r="CE116" s="117">
        <f t="shared" ca="1" si="163"/>
        <v>0</v>
      </c>
      <c r="CF116" s="117">
        <f t="shared" ca="1" si="163"/>
        <v>0</v>
      </c>
      <c r="CG116" s="117">
        <f t="shared" ca="1" si="163"/>
        <v>0</v>
      </c>
      <c r="CH116" s="117">
        <f t="shared" ca="1" si="162"/>
        <v>0</v>
      </c>
      <c r="CI116" s="117">
        <f t="shared" ca="1" si="150"/>
        <v>0</v>
      </c>
      <c r="CJ116" s="127" cm="1">
        <f t="array" aca="1" ref="CJ116" ca="1">IFERROR(AVERAGE(IF(CD116:CG116&gt;1,CD116:CG116)),0)</f>
        <v>0</v>
      </c>
      <c r="CK116" s="127">
        <f ca="1">CJ116+(COUNTIFS($CJ$74:$CJ116,CJ116)-1)*0.00001</f>
        <v>4.2000000000000002E-4</v>
      </c>
      <c r="CL116" s="127">
        <f t="shared" ca="1" si="151"/>
        <v>1.7000000000000001E-4</v>
      </c>
      <c r="CM116" s="140">
        <f t="shared" ca="1" si="147"/>
        <v>0</v>
      </c>
      <c r="CN116" s="120" t="str">
        <f t="shared" ca="1" si="148"/>
        <v>SY 134</v>
      </c>
      <c r="CO116" s="113"/>
      <c r="CP116" s="113"/>
      <c r="CQ116" s="113"/>
      <c r="CR116" s="115"/>
    </row>
    <row r="117" spans="1:96" ht="12.75" customHeight="1" x14ac:dyDescent="0.25">
      <c r="A117" s="210">
        <v>2</v>
      </c>
      <c r="K117" s="101">
        <f t="shared" si="149"/>
        <v>44</v>
      </c>
      <c r="L117" s="125" t="str">
        <f t="shared" ca="1" si="141"/>
        <v>TIMBÓ</v>
      </c>
      <c r="M117" s="126">
        <f t="shared" ca="1" si="142"/>
        <v>1.6000000000000001E-4</v>
      </c>
      <c r="N117" s="126" t="str">
        <f t="shared" ca="1" si="161"/>
        <v>ns</v>
      </c>
      <c r="O117" s="126" t="str">
        <f t="shared" ca="1" si="161"/>
        <v>ns</v>
      </c>
      <c r="P117" s="126" t="str">
        <f t="shared" ca="1" si="161"/>
        <v>ns</v>
      </c>
      <c r="Q117" s="126" t="str">
        <f t="shared" ca="1" si="161"/>
        <v>ns</v>
      </c>
      <c r="R117" s="126" t="str">
        <f t="shared" ca="1" si="161"/>
        <v>ns</v>
      </c>
      <c r="S117" s="126" t="str">
        <f t="shared" ca="1" si="161"/>
        <v>ns</v>
      </c>
      <c r="T117" s="126" t="str">
        <f t="shared" ca="1" si="161"/>
        <v>ns</v>
      </c>
      <c r="U117" s="126" t="str">
        <f t="shared" ca="1" si="161"/>
        <v>ns</v>
      </c>
      <c r="V117" s="126" t="str">
        <f t="shared" ca="1" si="161"/>
        <v>ns</v>
      </c>
      <c r="W117" s="126" t="str">
        <f t="shared" ca="1" si="161"/>
        <v>ns</v>
      </c>
      <c r="X117" s="126" t="str">
        <f t="shared" ca="1" si="161"/>
        <v>ns</v>
      </c>
      <c r="Y117" s="126" t="str">
        <f t="shared" ca="1" si="161"/>
        <v>ns</v>
      </c>
      <c r="Z117" s="126" t="str">
        <f t="shared" ca="1" si="161"/>
        <v>ns</v>
      </c>
      <c r="AA117" s="126" t="str">
        <f t="shared" ca="1" si="161"/>
        <v>ns</v>
      </c>
      <c r="AB117" s="126" t="str">
        <f t="shared" ca="1" si="161"/>
        <v>ns</v>
      </c>
      <c r="AC117" s="126" t="str">
        <f t="shared" ca="1" si="160"/>
        <v>ns</v>
      </c>
      <c r="AD117" s="126" t="str">
        <f t="shared" ca="1" si="157"/>
        <v>ns</v>
      </c>
      <c r="AE117" s="126" t="str">
        <f t="shared" ca="1" si="157"/>
        <v>ns</v>
      </c>
      <c r="AF117" s="126" t="str">
        <f t="shared" ca="1" si="157"/>
        <v>ns</v>
      </c>
      <c r="AG117" s="126" t="str">
        <f t="shared" ca="1" si="157"/>
        <v>ns</v>
      </c>
      <c r="AH117" s="126" t="str">
        <f t="shared" ca="1" si="157"/>
        <v>ns</v>
      </c>
      <c r="AI117" s="126" t="str">
        <f t="shared" ca="1" si="157"/>
        <v>ns</v>
      </c>
      <c r="AJ117" s="126" t="str">
        <f t="shared" ca="1" si="157"/>
        <v>ns</v>
      </c>
      <c r="AK117" s="126" t="str">
        <f t="shared" ca="1" si="157"/>
        <v>ns</v>
      </c>
      <c r="AL117" s="126" t="str">
        <f t="shared" ca="1" si="157"/>
        <v>ns</v>
      </c>
      <c r="AM117" s="126" t="str">
        <f t="shared" ca="1" si="157"/>
        <v>ns</v>
      </c>
      <c r="AN117" s="126" t="str">
        <f t="shared" ca="1" si="157"/>
        <v>ns</v>
      </c>
      <c r="AO117" s="126" t="str">
        <f t="shared" ca="1" si="157"/>
        <v>ns</v>
      </c>
      <c r="AP117" s="126" t="str">
        <f t="shared" ca="1" si="157"/>
        <v>ns</v>
      </c>
      <c r="AQ117" s="126" t="str">
        <f t="shared" ca="1" si="157"/>
        <v>ns</v>
      </c>
      <c r="AR117" s="126" t="str">
        <f t="shared" ca="1" si="157"/>
        <v>ns</v>
      </c>
      <c r="AS117" s="126" t="str">
        <f t="shared" ca="1" si="157"/>
        <v>ns</v>
      </c>
      <c r="AT117" s="126" t="str">
        <f t="shared" ca="1" si="158"/>
        <v>ns</v>
      </c>
      <c r="AU117" s="126" t="str">
        <f t="shared" ca="1" si="158"/>
        <v>ns</v>
      </c>
      <c r="AV117" s="126" t="str">
        <f t="shared" ca="1" si="158"/>
        <v>ns</v>
      </c>
      <c r="AW117" s="126" t="str">
        <f t="shared" ca="1" si="158"/>
        <v>ns</v>
      </c>
      <c r="AX117" s="126" t="str">
        <f t="shared" ca="1" si="158"/>
        <v>ns</v>
      </c>
      <c r="AY117" s="126" t="str">
        <f t="shared" ca="1" si="158"/>
        <v>ns</v>
      </c>
      <c r="AZ117" s="126" t="str">
        <f t="shared" ca="1" si="158"/>
        <v>ns</v>
      </c>
      <c r="BA117" s="126" t="str">
        <f t="shared" ca="1" si="158"/>
        <v>ns</v>
      </c>
      <c r="BB117" s="126" t="str">
        <f t="shared" ca="1" si="158"/>
        <v>ns</v>
      </c>
      <c r="BC117" s="126" t="str">
        <f t="shared" ca="1" si="158"/>
        <v>ns</v>
      </c>
      <c r="BD117" s="126" t="str">
        <f t="shared" ca="1" si="158"/>
        <v>ns</v>
      </c>
      <c r="BE117" s="126" t="str">
        <f t="shared" ca="1" si="158"/>
        <v>ns</v>
      </c>
      <c r="BF117" s="126" t="str">
        <f t="shared" si="158"/>
        <v/>
      </c>
      <c r="BG117" s="126" t="str">
        <f t="shared" si="158"/>
        <v/>
      </c>
      <c r="BH117" s="126" t="str">
        <f t="shared" si="158"/>
        <v/>
      </c>
      <c r="BI117" s="126" t="str">
        <f t="shared" si="158"/>
        <v/>
      </c>
      <c r="BJ117" s="126" t="str">
        <f t="shared" si="159"/>
        <v/>
      </c>
      <c r="BK117" s="126" t="str">
        <f t="shared" si="159"/>
        <v/>
      </c>
      <c r="BL117" s="126" t="str">
        <f t="shared" si="159"/>
        <v/>
      </c>
      <c r="BM117" s="126" t="str">
        <f t="shared" si="159"/>
        <v/>
      </c>
      <c r="BN117" s="126" t="str">
        <f t="shared" si="159"/>
        <v/>
      </c>
      <c r="BO117" s="126" t="str">
        <f t="shared" si="159"/>
        <v/>
      </c>
      <c r="BP117" s="126" t="str">
        <f t="shared" si="159"/>
        <v/>
      </c>
      <c r="BQ117" s="126" t="str">
        <f t="shared" si="159"/>
        <v/>
      </c>
      <c r="BR117" s="126" t="str">
        <f t="shared" si="159"/>
        <v/>
      </c>
      <c r="BS117" s="126" t="str">
        <f t="shared" si="159"/>
        <v/>
      </c>
      <c r="BT117" s="126" t="str">
        <f t="shared" si="159"/>
        <v/>
      </c>
      <c r="BU117" s="126" t="str">
        <f t="shared" si="159"/>
        <v/>
      </c>
      <c r="BV117" s="194"/>
      <c r="BW117" s="194"/>
      <c r="BX117" s="194"/>
      <c r="BZ117" s="116" t="s">
        <v>266</v>
      </c>
      <c r="CA117" s="118" t="s">
        <v>96</v>
      </c>
      <c r="CB117" s="113">
        <f t="shared" si="144"/>
        <v>44</v>
      </c>
      <c r="CC117" s="116" t="str">
        <f t="shared" ca="1" si="137"/>
        <v>TIMBÓ</v>
      </c>
      <c r="CD117" s="117">
        <f t="shared" ca="1" si="163"/>
        <v>0</v>
      </c>
      <c r="CE117" s="117">
        <f t="shared" ca="1" si="163"/>
        <v>0</v>
      </c>
      <c r="CF117" s="117">
        <f t="shared" ca="1" si="163"/>
        <v>0</v>
      </c>
      <c r="CG117" s="117">
        <f t="shared" ca="1" si="163"/>
        <v>0</v>
      </c>
      <c r="CH117" s="117">
        <f t="shared" ca="1" si="162"/>
        <v>0</v>
      </c>
      <c r="CI117" s="117">
        <f t="shared" ca="1" si="150"/>
        <v>0</v>
      </c>
      <c r="CJ117" s="127" cm="1">
        <f t="array" aca="1" ref="CJ117" ca="1">IFERROR(AVERAGE(IF(CD117:CG117&gt;1,CD117:CG117)),0)</f>
        <v>0</v>
      </c>
      <c r="CK117" s="127">
        <f ca="1">CJ117+(COUNTIFS($CJ$74:$CJ117,CJ117)-1)*0.00001</f>
        <v>4.3000000000000004E-4</v>
      </c>
      <c r="CL117" s="127">
        <f t="shared" ca="1" si="151"/>
        <v>1.6000000000000001E-4</v>
      </c>
      <c r="CM117" s="140">
        <f t="shared" ca="1" si="147"/>
        <v>0</v>
      </c>
      <c r="CN117" s="120" t="str">
        <f t="shared" ca="1" si="148"/>
        <v>TIMBÓ</v>
      </c>
      <c r="CO117" s="113"/>
      <c r="CP117" s="113"/>
      <c r="CQ117" s="113"/>
      <c r="CR117" s="115"/>
    </row>
    <row r="118" spans="1:96" ht="12.75" customHeight="1" x14ac:dyDescent="0.25">
      <c r="A118" s="210">
        <v>2</v>
      </c>
      <c r="K118" s="101">
        <f t="shared" si="149"/>
        <v>45</v>
      </c>
      <c r="L118" s="125" t="str">
        <f t="shared" ca="1" si="141"/>
        <v>TRAFUL HB4</v>
      </c>
      <c r="M118" s="126">
        <f t="shared" ca="1" si="142"/>
        <v>1.5000000000000001E-4</v>
      </c>
      <c r="N118" s="126" t="str">
        <f t="shared" ca="1" si="161"/>
        <v>ns</v>
      </c>
      <c r="O118" s="126" t="str">
        <f t="shared" ca="1" si="161"/>
        <v>ns</v>
      </c>
      <c r="P118" s="126" t="str">
        <f t="shared" ca="1" si="161"/>
        <v>ns</v>
      </c>
      <c r="Q118" s="126" t="str">
        <f t="shared" ca="1" si="161"/>
        <v>ns</v>
      </c>
      <c r="R118" s="126" t="str">
        <f t="shared" ca="1" si="161"/>
        <v>ns</v>
      </c>
      <c r="S118" s="126" t="str">
        <f t="shared" ca="1" si="161"/>
        <v>ns</v>
      </c>
      <c r="T118" s="126" t="str">
        <f t="shared" ca="1" si="161"/>
        <v>ns</v>
      </c>
      <c r="U118" s="126" t="str">
        <f t="shared" ca="1" si="161"/>
        <v>ns</v>
      </c>
      <c r="V118" s="126" t="str">
        <f t="shared" ca="1" si="161"/>
        <v>ns</v>
      </c>
      <c r="W118" s="126" t="str">
        <f t="shared" ca="1" si="161"/>
        <v>ns</v>
      </c>
      <c r="X118" s="126" t="str">
        <f t="shared" ca="1" si="161"/>
        <v>ns</v>
      </c>
      <c r="Y118" s="126" t="str">
        <f t="shared" ca="1" si="161"/>
        <v>ns</v>
      </c>
      <c r="Z118" s="126" t="str">
        <f t="shared" ca="1" si="161"/>
        <v>ns</v>
      </c>
      <c r="AA118" s="126" t="str">
        <f t="shared" ca="1" si="161"/>
        <v>ns</v>
      </c>
      <c r="AB118" s="126" t="str">
        <f t="shared" ca="1" si="161"/>
        <v>ns</v>
      </c>
      <c r="AC118" s="126" t="str">
        <f t="shared" ca="1" si="160"/>
        <v>ns</v>
      </c>
      <c r="AD118" s="126" t="str">
        <f t="shared" ca="1" si="157"/>
        <v>ns</v>
      </c>
      <c r="AE118" s="126" t="str">
        <f t="shared" ca="1" si="157"/>
        <v>ns</v>
      </c>
      <c r="AF118" s="126" t="str">
        <f t="shared" ca="1" si="157"/>
        <v>ns</v>
      </c>
      <c r="AG118" s="126" t="str">
        <f t="shared" ca="1" si="157"/>
        <v>ns</v>
      </c>
      <c r="AH118" s="126" t="str">
        <f t="shared" ca="1" si="157"/>
        <v>ns</v>
      </c>
      <c r="AI118" s="126" t="str">
        <f t="shared" ca="1" si="157"/>
        <v>ns</v>
      </c>
      <c r="AJ118" s="126" t="str">
        <f t="shared" ca="1" si="157"/>
        <v>ns</v>
      </c>
      <c r="AK118" s="126" t="str">
        <f t="shared" ca="1" si="157"/>
        <v>ns</v>
      </c>
      <c r="AL118" s="126" t="str">
        <f t="shared" ca="1" si="157"/>
        <v>ns</v>
      </c>
      <c r="AM118" s="126" t="str">
        <f t="shared" ca="1" si="157"/>
        <v>ns</v>
      </c>
      <c r="AN118" s="126" t="str">
        <f t="shared" ca="1" si="157"/>
        <v>ns</v>
      </c>
      <c r="AO118" s="126" t="str">
        <f t="shared" ca="1" si="157"/>
        <v>ns</v>
      </c>
      <c r="AP118" s="126" t="str">
        <f t="shared" ca="1" si="157"/>
        <v>ns</v>
      </c>
      <c r="AQ118" s="126" t="str">
        <f t="shared" ca="1" si="157"/>
        <v>ns</v>
      </c>
      <c r="AR118" s="126" t="str">
        <f t="shared" ca="1" si="157"/>
        <v>ns</v>
      </c>
      <c r="AS118" s="126" t="str">
        <f t="shared" ca="1" si="157"/>
        <v>ns</v>
      </c>
      <c r="AT118" s="126" t="str">
        <f t="shared" ca="1" si="158"/>
        <v>ns</v>
      </c>
      <c r="AU118" s="126" t="str">
        <f t="shared" ca="1" si="158"/>
        <v>ns</v>
      </c>
      <c r="AV118" s="126" t="str">
        <f t="shared" ca="1" si="158"/>
        <v>ns</v>
      </c>
      <c r="AW118" s="126" t="str">
        <f t="shared" ca="1" si="158"/>
        <v>ns</v>
      </c>
      <c r="AX118" s="126" t="str">
        <f t="shared" ca="1" si="158"/>
        <v>ns</v>
      </c>
      <c r="AY118" s="126" t="str">
        <f t="shared" ca="1" si="158"/>
        <v>ns</v>
      </c>
      <c r="AZ118" s="126" t="str">
        <f t="shared" ca="1" si="158"/>
        <v>ns</v>
      </c>
      <c r="BA118" s="126" t="str">
        <f t="shared" ca="1" si="158"/>
        <v>ns</v>
      </c>
      <c r="BB118" s="126" t="str">
        <f t="shared" ca="1" si="158"/>
        <v>ns</v>
      </c>
      <c r="BC118" s="126" t="str">
        <f t="shared" ca="1" si="158"/>
        <v>ns</v>
      </c>
      <c r="BD118" s="126" t="str">
        <f t="shared" ca="1" si="158"/>
        <v>ns</v>
      </c>
      <c r="BE118" s="126" t="str">
        <f t="shared" ca="1" si="158"/>
        <v>ns</v>
      </c>
      <c r="BF118" s="126" t="str">
        <f t="shared" ca="1" si="158"/>
        <v>ns</v>
      </c>
      <c r="BG118" s="126" t="str">
        <f t="shared" si="158"/>
        <v/>
      </c>
      <c r="BH118" s="126" t="str">
        <f t="shared" si="158"/>
        <v/>
      </c>
      <c r="BI118" s="126" t="str">
        <f t="shared" si="158"/>
        <v/>
      </c>
      <c r="BJ118" s="126" t="str">
        <f t="shared" si="159"/>
        <v/>
      </c>
      <c r="BK118" s="126" t="str">
        <f t="shared" si="159"/>
        <v/>
      </c>
      <c r="BL118" s="126" t="str">
        <f t="shared" si="159"/>
        <v/>
      </c>
      <c r="BM118" s="126" t="str">
        <f t="shared" si="159"/>
        <v/>
      </c>
      <c r="BN118" s="126" t="str">
        <f t="shared" si="159"/>
        <v/>
      </c>
      <c r="BO118" s="126" t="str">
        <f t="shared" si="159"/>
        <v/>
      </c>
      <c r="BP118" s="126" t="str">
        <f t="shared" si="159"/>
        <v/>
      </c>
      <c r="BQ118" s="126" t="str">
        <f t="shared" si="159"/>
        <v/>
      </c>
      <c r="BR118" s="126" t="str">
        <f t="shared" si="159"/>
        <v/>
      </c>
      <c r="BS118" s="126" t="str">
        <f t="shared" si="159"/>
        <v/>
      </c>
      <c r="BT118" s="126" t="str">
        <f t="shared" si="159"/>
        <v/>
      </c>
      <c r="BU118" s="126" t="str">
        <f t="shared" si="159"/>
        <v/>
      </c>
      <c r="BV118" s="194"/>
      <c r="BW118" s="194"/>
      <c r="BX118" s="194"/>
      <c r="BZ118" s="116" t="s">
        <v>266</v>
      </c>
      <c r="CA118" s="118" t="s">
        <v>96</v>
      </c>
      <c r="CB118" s="113">
        <f t="shared" si="144"/>
        <v>45</v>
      </c>
      <c r="CC118" s="116" t="str">
        <f t="shared" ca="1" si="137"/>
        <v>TRAFUL HB4</v>
      </c>
      <c r="CD118" s="117">
        <f t="shared" ca="1" si="163"/>
        <v>0</v>
      </c>
      <c r="CE118" s="117">
        <f t="shared" ca="1" si="163"/>
        <v>0</v>
      </c>
      <c r="CF118" s="117">
        <f t="shared" ca="1" si="163"/>
        <v>0</v>
      </c>
      <c r="CG118" s="117">
        <f t="shared" ca="1" si="163"/>
        <v>0</v>
      </c>
      <c r="CH118" s="117">
        <f t="shared" ca="1" si="162"/>
        <v>0</v>
      </c>
      <c r="CI118" s="117">
        <f t="shared" ca="1" si="150"/>
        <v>0</v>
      </c>
      <c r="CJ118" s="127" cm="1">
        <f t="array" aca="1" ref="CJ118" ca="1">IFERROR(AVERAGE(IF(CD118:CG118&gt;1,CD118:CG118)),0)</f>
        <v>0</v>
      </c>
      <c r="CK118" s="127">
        <f ca="1">CJ118+(COUNTIFS($CJ$74:$CJ118,CJ118)-1)*0.00001</f>
        <v>4.4000000000000002E-4</v>
      </c>
      <c r="CL118" s="127">
        <f t="shared" ca="1" si="151"/>
        <v>1.5000000000000001E-4</v>
      </c>
      <c r="CM118" s="140">
        <f t="shared" ca="1" si="147"/>
        <v>0</v>
      </c>
      <c r="CN118" s="120" t="str">
        <f t="shared" ca="1" si="148"/>
        <v>TRAFUL HB4</v>
      </c>
      <c r="CO118" s="113"/>
      <c r="CP118" s="113"/>
      <c r="CQ118" s="113"/>
      <c r="CR118" s="115"/>
    </row>
    <row r="119" spans="1:96" ht="12.75" customHeight="1" x14ac:dyDescent="0.25">
      <c r="A119" s="210">
        <v>2</v>
      </c>
      <c r="K119" s="101">
        <f t="shared" si="149"/>
        <v>46</v>
      </c>
      <c r="L119" s="125" t="str">
        <f t="shared" ca="1" si="141"/>
        <v>ZONDA</v>
      </c>
      <c r="M119" s="126">
        <f t="shared" ca="1" si="142"/>
        <v>1.4000000000000001E-4</v>
      </c>
      <c r="N119" s="126" t="str">
        <f t="shared" ca="1" si="161"/>
        <v>ns</v>
      </c>
      <c r="O119" s="126" t="str">
        <f t="shared" ca="1" si="161"/>
        <v>ns</v>
      </c>
      <c r="P119" s="126" t="str">
        <f t="shared" ca="1" si="161"/>
        <v>ns</v>
      </c>
      <c r="Q119" s="126" t="str">
        <f t="shared" ca="1" si="161"/>
        <v>ns</v>
      </c>
      <c r="R119" s="126" t="str">
        <f t="shared" ca="1" si="161"/>
        <v>ns</v>
      </c>
      <c r="S119" s="126" t="str">
        <f t="shared" ca="1" si="161"/>
        <v>ns</v>
      </c>
      <c r="T119" s="126" t="str">
        <f t="shared" ca="1" si="161"/>
        <v>ns</v>
      </c>
      <c r="U119" s="126" t="str">
        <f t="shared" ca="1" si="161"/>
        <v>ns</v>
      </c>
      <c r="V119" s="126" t="str">
        <f t="shared" ca="1" si="161"/>
        <v>ns</v>
      </c>
      <c r="W119" s="126" t="str">
        <f t="shared" ca="1" si="161"/>
        <v>ns</v>
      </c>
      <c r="X119" s="126" t="str">
        <f t="shared" ca="1" si="161"/>
        <v>ns</v>
      </c>
      <c r="Y119" s="126" t="str">
        <f t="shared" ca="1" si="161"/>
        <v>ns</v>
      </c>
      <c r="Z119" s="126" t="str">
        <f t="shared" ca="1" si="161"/>
        <v>ns</v>
      </c>
      <c r="AA119" s="126" t="str">
        <f t="shared" ca="1" si="161"/>
        <v>ns</v>
      </c>
      <c r="AB119" s="126" t="str">
        <f t="shared" ca="1" si="161"/>
        <v>ns</v>
      </c>
      <c r="AC119" s="126" t="str">
        <f t="shared" ca="1" si="160"/>
        <v>ns</v>
      </c>
      <c r="AD119" s="126" t="str">
        <f t="shared" ca="1" si="157"/>
        <v>ns</v>
      </c>
      <c r="AE119" s="126" t="str">
        <f t="shared" ca="1" si="157"/>
        <v>ns</v>
      </c>
      <c r="AF119" s="126" t="str">
        <f t="shared" ca="1" si="157"/>
        <v>ns</v>
      </c>
      <c r="AG119" s="126" t="str">
        <f t="shared" ca="1" si="157"/>
        <v>ns</v>
      </c>
      <c r="AH119" s="126" t="str">
        <f t="shared" ca="1" si="157"/>
        <v>ns</v>
      </c>
      <c r="AI119" s="126" t="str">
        <f t="shared" ca="1" si="157"/>
        <v>ns</v>
      </c>
      <c r="AJ119" s="126" t="str">
        <f t="shared" ca="1" si="157"/>
        <v>ns</v>
      </c>
      <c r="AK119" s="126" t="str">
        <f t="shared" ca="1" si="157"/>
        <v>ns</v>
      </c>
      <c r="AL119" s="126" t="str">
        <f t="shared" ca="1" si="157"/>
        <v>ns</v>
      </c>
      <c r="AM119" s="126" t="str">
        <f t="shared" ca="1" si="157"/>
        <v>ns</v>
      </c>
      <c r="AN119" s="126" t="str">
        <f t="shared" ca="1" si="157"/>
        <v>ns</v>
      </c>
      <c r="AO119" s="126" t="str">
        <f t="shared" ca="1" si="157"/>
        <v>ns</v>
      </c>
      <c r="AP119" s="126" t="str">
        <f t="shared" ca="1" si="157"/>
        <v>ns</v>
      </c>
      <c r="AQ119" s="126" t="str">
        <f t="shared" ca="1" si="157"/>
        <v>ns</v>
      </c>
      <c r="AR119" s="126" t="str">
        <f t="shared" ca="1" si="157"/>
        <v>ns</v>
      </c>
      <c r="AS119" s="126" t="str">
        <f t="shared" ca="1" si="157"/>
        <v>ns</v>
      </c>
      <c r="AT119" s="126" t="str">
        <f t="shared" ca="1" si="158"/>
        <v>ns</v>
      </c>
      <c r="AU119" s="126" t="str">
        <f t="shared" ca="1" si="158"/>
        <v>ns</v>
      </c>
      <c r="AV119" s="126" t="str">
        <f t="shared" ca="1" si="158"/>
        <v>ns</v>
      </c>
      <c r="AW119" s="126" t="str">
        <f t="shared" ca="1" si="158"/>
        <v>ns</v>
      </c>
      <c r="AX119" s="126" t="str">
        <f t="shared" ca="1" si="158"/>
        <v>ns</v>
      </c>
      <c r="AY119" s="126" t="str">
        <f t="shared" ca="1" si="158"/>
        <v>ns</v>
      </c>
      <c r="AZ119" s="126" t="str">
        <f t="shared" ca="1" si="158"/>
        <v>ns</v>
      </c>
      <c r="BA119" s="126" t="str">
        <f t="shared" ca="1" si="158"/>
        <v>ns</v>
      </c>
      <c r="BB119" s="126" t="str">
        <f t="shared" ca="1" si="158"/>
        <v>ns</v>
      </c>
      <c r="BC119" s="126" t="str">
        <f t="shared" ca="1" si="158"/>
        <v>ns</v>
      </c>
      <c r="BD119" s="126" t="str">
        <f t="shared" ca="1" si="158"/>
        <v>ns</v>
      </c>
      <c r="BE119" s="126" t="str">
        <f t="shared" ca="1" si="158"/>
        <v>ns</v>
      </c>
      <c r="BF119" s="126" t="str">
        <f t="shared" ca="1" si="158"/>
        <v>ns</v>
      </c>
      <c r="BG119" s="126" t="str">
        <f t="shared" ca="1" si="158"/>
        <v>ns</v>
      </c>
      <c r="BH119" s="126" t="str">
        <f t="shared" si="158"/>
        <v/>
      </c>
      <c r="BI119" s="126" t="str">
        <f t="shared" si="158"/>
        <v/>
      </c>
      <c r="BJ119" s="126" t="str">
        <f t="shared" si="159"/>
        <v/>
      </c>
      <c r="BK119" s="126" t="str">
        <f t="shared" si="159"/>
        <v/>
      </c>
      <c r="BL119" s="126" t="str">
        <f t="shared" si="159"/>
        <v/>
      </c>
      <c r="BM119" s="126" t="str">
        <f t="shared" si="159"/>
        <v/>
      </c>
      <c r="BN119" s="126" t="str">
        <f t="shared" si="159"/>
        <v/>
      </c>
      <c r="BO119" s="126" t="str">
        <f t="shared" si="159"/>
        <v/>
      </c>
      <c r="BP119" s="126" t="str">
        <f t="shared" si="159"/>
        <v/>
      </c>
      <c r="BQ119" s="126" t="str">
        <f t="shared" si="159"/>
        <v/>
      </c>
      <c r="BR119" s="126" t="str">
        <f t="shared" si="159"/>
        <v/>
      </c>
      <c r="BS119" s="126" t="str">
        <f t="shared" si="159"/>
        <v/>
      </c>
      <c r="BT119" s="126" t="str">
        <f t="shared" si="159"/>
        <v/>
      </c>
      <c r="BU119" s="126" t="str">
        <f t="shared" si="159"/>
        <v/>
      </c>
      <c r="BV119" s="194"/>
      <c r="BW119" s="194"/>
      <c r="BX119" s="194"/>
      <c r="BZ119" s="116" t="s">
        <v>266</v>
      </c>
      <c r="CA119" s="118" t="s">
        <v>96</v>
      </c>
      <c r="CB119" s="113">
        <f t="shared" si="144"/>
        <v>46</v>
      </c>
      <c r="CC119" s="116" t="str">
        <f t="shared" ca="1" si="137"/>
        <v>ZONDA</v>
      </c>
      <c r="CD119" s="117">
        <f t="shared" ca="1" si="163"/>
        <v>0</v>
      </c>
      <c r="CE119" s="117">
        <f t="shared" ca="1" si="163"/>
        <v>0</v>
      </c>
      <c r="CF119" s="117">
        <f t="shared" ca="1" si="163"/>
        <v>0</v>
      </c>
      <c r="CG119" s="117">
        <f t="shared" ca="1" si="163"/>
        <v>0</v>
      </c>
      <c r="CH119" s="117">
        <f t="shared" ca="1" si="162"/>
        <v>0</v>
      </c>
      <c r="CI119" s="117">
        <f t="shared" ca="1" si="150"/>
        <v>0</v>
      </c>
      <c r="CJ119" s="127" cm="1">
        <f t="array" aca="1" ref="CJ119" ca="1">IFERROR(AVERAGE(IF(CD119:CG119&gt;1,CD119:CG119)),0)</f>
        <v>0</v>
      </c>
      <c r="CK119" s="127">
        <f ca="1">CJ119+(COUNTIFS($CJ$74:$CJ119,CJ119)-1)*0.00001</f>
        <v>4.5000000000000004E-4</v>
      </c>
      <c r="CL119" s="127">
        <f t="shared" ca="1" si="151"/>
        <v>1.4000000000000001E-4</v>
      </c>
      <c r="CM119" s="140">
        <f t="shared" ca="1" si="147"/>
        <v>0</v>
      </c>
      <c r="CN119" s="120" t="str">
        <f t="shared" ca="1" si="148"/>
        <v>ZONDA</v>
      </c>
      <c r="CO119" s="113"/>
      <c r="CP119" s="113"/>
      <c r="CQ119" s="113"/>
      <c r="CR119" s="115"/>
    </row>
    <row r="120" spans="1:96" ht="12.75" customHeight="1" x14ac:dyDescent="0.25">
      <c r="A120" s="210">
        <v>2</v>
      </c>
      <c r="K120" s="101">
        <f t="shared" si="149"/>
        <v>47</v>
      </c>
      <c r="L120" s="125">
        <f t="shared" ca="1" si="141"/>
        <v>0</v>
      </c>
      <c r="M120" s="126">
        <f t="shared" ca="1" si="142"/>
        <v>1.3000000000000002E-4</v>
      </c>
      <c r="N120" s="126" t="str">
        <f t="shared" ca="1" si="161"/>
        <v/>
      </c>
      <c r="O120" s="126" t="str">
        <f t="shared" ca="1" si="161"/>
        <v/>
      </c>
      <c r="P120" s="126" t="str">
        <f t="shared" ca="1" si="161"/>
        <v/>
      </c>
      <c r="Q120" s="126" t="str">
        <f t="shared" ca="1" si="161"/>
        <v/>
      </c>
      <c r="R120" s="126" t="str">
        <f t="shared" ca="1" si="161"/>
        <v/>
      </c>
      <c r="S120" s="126" t="str">
        <f t="shared" ca="1" si="161"/>
        <v/>
      </c>
      <c r="T120" s="126" t="str">
        <f t="shared" ca="1" si="161"/>
        <v/>
      </c>
      <c r="U120" s="126" t="str">
        <f t="shared" ca="1" si="161"/>
        <v/>
      </c>
      <c r="V120" s="126" t="str">
        <f t="shared" ca="1" si="161"/>
        <v/>
      </c>
      <c r="W120" s="126" t="str">
        <f t="shared" ca="1" si="161"/>
        <v/>
      </c>
      <c r="X120" s="126" t="str">
        <f t="shared" ca="1" si="161"/>
        <v/>
      </c>
      <c r="Y120" s="126" t="str">
        <f t="shared" ca="1" si="161"/>
        <v/>
      </c>
      <c r="Z120" s="126" t="str">
        <f t="shared" ca="1" si="161"/>
        <v/>
      </c>
      <c r="AA120" s="126" t="str">
        <f t="shared" ca="1" si="161"/>
        <v/>
      </c>
      <c r="AB120" s="126" t="str">
        <f t="shared" ca="1" si="161"/>
        <v/>
      </c>
      <c r="AC120" s="126" t="str">
        <f t="shared" ca="1" si="160"/>
        <v/>
      </c>
      <c r="AD120" s="126" t="str">
        <f t="shared" ca="1" si="157"/>
        <v/>
      </c>
      <c r="AE120" s="126" t="str">
        <f t="shared" ca="1" si="157"/>
        <v/>
      </c>
      <c r="AF120" s="126" t="str">
        <f t="shared" ca="1" si="157"/>
        <v/>
      </c>
      <c r="AG120" s="126" t="str">
        <f t="shared" ca="1" si="157"/>
        <v/>
      </c>
      <c r="AH120" s="126" t="str">
        <f t="shared" ca="1" si="157"/>
        <v/>
      </c>
      <c r="AI120" s="126" t="str">
        <f t="shared" ca="1" si="157"/>
        <v/>
      </c>
      <c r="AJ120" s="126" t="str">
        <f t="shared" ca="1" si="157"/>
        <v/>
      </c>
      <c r="AK120" s="126" t="str">
        <f t="shared" ca="1" si="157"/>
        <v/>
      </c>
      <c r="AL120" s="126" t="str">
        <f t="shared" ca="1" si="157"/>
        <v/>
      </c>
      <c r="AM120" s="126" t="str">
        <f t="shared" ca="1" si="157"/>
        <v/>
      </c>
      <c r="AN120" s="126" t="str">
        <f t="shared" ca="1" si="157"/>
        <v/>
      </c>
      <c r="AO120" s="126" t="str">
        <f t="shared" ca="1" si="157"/>
        <v/>
      </c>
      <c r="AP120" s="126" t="str">
        <f t="shared" ca="1" si="157"/>
        <v/>
      </c>
      <c r="AQ120" s="126" t="str">
        <f t="shared" ca="1" si="157"/>
        <v/>
      </c>
      <c r="AR120" s="126" t="str">
        <f t="shared" ca="1" si="157"/>
        <v/>
      </c>
      <c r="AS120" s="126" t="str">
        <f t="shared" ref="AS120:BH133" ca="1" si="164">IF(AS$5&gt;$K120,"",IF($L120=0,"",IF($G$9&gt;$H$9,"ns",IF(ABS($M120-INDEX($CL$74:$CL$133,AS$5,1))&gt;$B$91,"s","ns"))))</f>
        <v/>
      </c>
      <c r="AT120" s="126" t="str">
        <f t="shared" ca="1" si="158"/>
        <v/>
      </c>
      <c r="AU120" s="126" t="str">
        <f t="shared" ca="1" si="158"/>
        <v/>
      </c>
      <c r="AV120" s="126" t="str">
        <f t="shared" ca="1" si="158"/>
        <v/>
      </c>
      <c r="AW120" s="126" t="str">
        <f t="shared" ca="1" si="158"/>
        <v/>
      </c>
      <c r="AX120" s="126" t="str">
        <f t="shared" ca="1" si="158"/>
        <v/>
      </c>
      <c r="AY120" s="126" t="str">
        <f t="shared" ca="1" si="158"/>
        <v/>
      </c>
      <c r="AZ120" s="126" t="str">
        <f t="shared" ca="1" si="158"/>
        <v/>
      </c>
      <c r="BA120" s="126" t="str">
        <f t="shared" ca="1" si="158"/>
        <v/>
      </c>
      <c r="BB120" s="126" t="str">
        <f t="shared" ca="1" si="158"/>
        <v/>
      </c>
      <c r="BC120" s="126" t="str">
        <f t="shared" ca="1" si="158"/>
        <v/>
      </c>
      <c r="BD120" s="126" t="str">
        <f t="shared" ca="1" si="158"/>
        <v/>
      </c>
      <c r="BE120" s="126" t="str">
        <f t="shared" ca="1" si="158"/>
        <v/>
      </c>
      <c r="BF120" s="126" t="str">
        <f t="shared" ca="1" si="158"/>
        <v/>
      </c>
      <c r="BG120" s="126" t="str">
        <f t="shared" ca="1" si="158"/>
        <v/>
      </c>
      <c r="BH120" s="126" t="str">
        <f t="shared" ca="1" si="158"/>
        <v/>
      </c>
      <c r="BI120" s="126" t="str">
        <f t="shared" ref="BI120:BU133" si="165">IF(BI$5&gt;$K120,"",IF($L120=0,"",IF($G$9&gt;$H$9,"ns",IF(ABS($M120-INDEX($CL$74:$CL$133,BI$5,1))&gt;$B$91,"s","ns"))))</f>
        <v/>
      </c>
      <c r="BJ120" s="126" t="str">
        <f t="shared" si="159"/>
        <v/>
      </c>
      <c r="BK120" s="126" t="str">
        <f t="shared" si="159"/>
        <v/>
      </c>
      <c r="BL120" s="126" t="str">
        <f t="shared" si="159"/>
        <v/>
      </c>
      <c r="BM120" s="126" t="str">
        <f t="shared" si="159"/>
        <v/>
      </c>
      <c r="BN120" s="126" t="str">
        <f t="shared" si="159"/>
        <v/>
      </c>
      <c r="BO120" s="126" t="str">
        <f t="shared" si="159"/>
        <v/>
      </c>
      <c r="BP120" s="126" t="str">
        <f t="shared" si="159"/>
        <v/>
      </c>
      <c r="BQ120" s="126" t="str">
        <f t="shared" si="159"/>
        <v/>
      </c>
      <c r="BR120" s="126" t="str">
        <f t="shared" si="159"/>
        <v/>
      </c>
      <c r="BS120" s="126" t="str">
        <f t="shared" si="159"/>
        <v/>
      </c>
      <c r="BT120" s="126" t="str">
        <f t="shared" si="159"/>
        <v/>
      </c>
      <c r="BU120" s="126" t="str">
        <f t="shared" si="159"/>
        <v/>
      </c>
      <c r="BV120" s="194"/>
      <c r="BW120" s="194"/>
      <c r="BX120" s="194"/>
      <c r="BZ120" s="116" t="s">
        <v>266</v>
      </c>
      <c r="CA120" s="118" t="s">
        <v>96</v>
      </c>
      <c r="CB120" s="113">
        <f t="shared" si="144"/>
        <v>47</v>
      </c>
      <c r="CC120" s="116">
        <f t="shared" ca="1" si="137"/>
        <v>0</v>
      </c>
      <c r="CD120" s="117">
        <f t="shared" ca="1" si="163"/>
        <v>0</v>
      </c>
      <c r="CE120" s="117">
        <f t="shared" ca="1" si="163"/>
        <v>0</v>
      </c>
      <c r="CF120" s="117">
        <f t="shared" ca="1" si="163"/>
        <v>0</v>
      </c>
      <c r="CG120" s="117">
        <f t="shared" ca="1" si="163"/>
        <v>0</v>
      </c>
      <c r="CH120" s="117">
        <f t="shared" ca="1" si="162"/>
        <v>0</v>
      </c>
      <c r="CI120" s="117">
        <f t="shared" ca="1" si="150"/>
        <v>0</v>
      </c>
      <c r="CJ120" s="127" cm="1">
        <f t="array" aca="1" ref="CJ120" ca="1">IFERROR(AVERAGE(IF(CD120:CG120&gt;1,CD120:CG120)),0)</f>
        <v>0</v>
      </c>
      <c r="CK120" s="127">
        <f ca="1">CJ120+(COUNTIFS($CJ$74:$CJ120,CJ120)-1)*0.00001</f>
        <v>4.6000000000000001E-4</v>
      </c>
      <c r="CL120" s="127">
        <f t="shared" ca="1" si="151"/>
        <v>1.3000000000000002E-4</v>
      </c>
      <c r="CM120" s="140">
        <f t="shared" ca="1" si="147"/>
        <v>0</v>
      </c>
      <c r="CN120" s="120">
        <f t="shared" ca="1" si="148"/>
        <v>0</v>
      </c>
      <c r="CO120" s="113"/>
      <c r="CP120" s="113"/>
      <c r="CQ120" s="113"/>
      <c r="CR120" s="115"/>
    </row>
    <row r="121" spans="1:96" ht="12.75" customHeight="1" x14ac:dyDescent="0.25">
      <c r="A121" s="210">
        <v>2</v>
      </c>
      <c r="K121" s="101">
        <f t="shared" si="149"/>
        <v>48</v>
      </c>
      <c r="L121" s="125">
        <f t="shared" ca="1" si="141"/>
        <v>0</v>
      </c>
      <c r="M121" s="126">
        <f t="shared" ca="1" si="142"/>
        <v>1.2000000000000002E-4</v>
      </c>
      <c r="N121" s="126" t="str">
        <f t="shared" ca="1" si="161"/>
        <v/>
      </c>
      <c r="O121" s="126" t="str">
        <f t="shared" ca="1" si="161"/>
        <v/>
      </c>
      <c r="P121" s="126" t="str">
        <f t="shared" ca="1" si="161"/>
        <v/>
      </c>
      <c r="Q121" s="126" t="str">
        <f t="shared" ca="1" si="161"/>
        <v/>
      </c>
      <c r="R121" s="126" t="str">
        <f t="shared" ca="1" si="161"/>
        <v/>
      </c>
      <c r="S121" s="126" t="str">
        <f t="shared" ca="1" si="161"/>
        <v/>
      </c>
      <c r="T121" s="126" t="str">
        <f t="shared" ca="1" si="161"/>
        <v/>
      </c>
      <c r="U121" s="126" t="str">
        <f t="shared" ca="1" si="161"/>
        <v/>
      </c>
      <c r="V121" s="126" t="str">
        <f t="shared" ca="1" si="161"/>
        <v/>
      </c>
      <c r="W121" s="126" t="str">
        <f t="shared" ca="1" si="161"/>
        <v/>
      </c>
      <c r="X121" s="126" t="str">
        <f t="shared" ca="1" si="161"/>
        <v/>
      </c>
      <c r="Y121" s="126" t="str">
        <f t="shared" ca="1" si="161"/>
        <v/>
      </c>
      <c r="Z121" s="126" t="str">
        <f t="shared" ca="1" si="161"/>
        <v/>
      </c>
      <c r="AA121" s="126" t="str">
        <f t="shared" ca="1" si="161"/>
        <v/>
      </c>
      <c r="AB121" s="126" t="str">
        <f t="shared" ca="1" si="161"/>
        <v/>
      </c>
      <c r="AC121" s="126" t="str">
        <f t="shared" ca="1" si="160"/>
        <v/>
      </c>
      <c r="AD121" s="126" t="str">
        <f t="shared" ca="1" si="160"/>
        <v/>
      </c>
      <c r="AE121" s="126" t="str">
        <f t="shared" ca="1" si="160"/>
        <v/>
      </c>
      <c r="AF121" s="126" t="str">
        <f t="shared" ca="1" si="160"/>
        <v/>
      </c>
      <c r="AG121" s="126" t="str">
        <f t="shared" ca="1" si="160"/>
        <v/>
      </c>
      <c r="AH121" s="126" t="str">
        <f t="shared" ca="1" si="160"/>
        <v/>
      </c>
      <c r="AI121" s="126" t="str">
        <f t="shared" ca="1" si="160"/>
        <v/>
      </c>
      <c r="AJ121" s="126" t="str">
        <f t="shared" ca="1" si="160"/>
        <v/>
      </c>
      <c r="AK121" s="126" t="str">
        <f t="shared" ca="1" si="160"/>
        <v/>
      </c>
      <c r="AL121" s="126" t="str">
        <f t="shared" ca="1" si="160"/>
        <v/>
      </c>
      <c r="AM121" s="126" t="str">
        <f t="shared" ca="1" si="160"/>
        <v/>
      </c>
      <c r="AN121" s="126" t="str">
        <f t="shared" ca="1" si="160"/>
        <v/>
      </c>
      <c r="AO121" s="126" t="str">
        <f t="shared" ca="1" si="160"/>
        <v/>
      </c>
      <c r="AP121" s="126" t="str">
        <f t="shared" ca="1" si="160"/>
        <v/>
      </c>
      <c r="AQ121" s="126" t="str">
        <f t="shared" ca="1" si="160"/>
        <v/>
      </c>
      <c r="AR121" s="126" t="str">
        <f t="shared" ca="1" si="160"/>
        <v/>
      </c>
      <c r="AS121" s="126" t="str">
        <f t="shared" ca="1" si="164"/>
        <v/>
      </c>
      <c r="AT121" s="126" t="str">
        <f t="shared" ca="1" si="164"/>
        <v/>
      </c>
      <c r="AU121" s="126" t="str">
        <f t="shared" ca="1" si="164"/>
        <v/>
      </c>
      <c r="AV121" s="126" t="str">
        <f t="shared" ca="1" si="164"/>
        <v/>
      </c>
      <c r="AW121" s="126" t="str">
        <f t="shared" ca="1" si="164"/>
        <v/>
      </c>
      <c r="AX121" s="126" t="str">
        <f t="shared" ca="1" si="164"/>
        <v/>
      </c>
      <c r="AY121" s="126" t="str">
        <f t="shared" ca="1" si="164"/>
        <v/>
      </c>
      <c r="AZ121" s="126" t="str">
        <f t="shared" ca="1" si="164"/>
        <v/>
      </c>
      <c r="BA121" s="126" t="str">
        <f t="shared" ca="1" si="164"/>
        <v/>
      </c>
      <c r="BB121" s="126" t="str">
        <f t="shared" ca="1" si="164"/>
        <v/>
      </c>
      <c r="BC121" s="126" t="str">
        <f t="shared" ca="1" si="164"/>
        <v/>
      </c>
      <c r="BD121" s="126" t="str">
        <f t="shared" ca="1" si="164"/>
        <v/>
      </c>
      <c r="BE121" s="126" t="str">
        <f t="shared" ca="1" si="164"/>
        <v/>
      </c>
      <c r="BF121" s="126" t="str">
        <f t="shared" ca="1" si="164"/>
        <v/>
      </c>
      <c r="BG121" s="126" t="str">
        <f t="shared" ca="1" si="164"/>
        <v/>
      </c>
      <c r="BH121" s="126" t="str">
        <f t="shared" ca="1" si="164"/>
        <v/>
      </c>
      <c r="BI121" s="126" t="str">
        <f t="shared" ca="1" si="165"/>
        <v/>
      </c>
      <c r="BJ121" s="126" t="str">
        <f t="shared" si="165"/>
        <v/>
      </c>
      <c r="BK121" s="126" t="str">
        <f t="shared" si="165"/>
        <v/>
      </c>
      <c r="BL121" s="126" t="str">
        <f t="shared" si="165"/>
        <v/>
      </c>
      <c r="BM121" s="126" t="str">
        <f t="shared" si="165"/>
        <v/>
      </c>
      <c r="BN121" s="126" t="str">
        <f t="shared" si="165"/>
        <v/>
      </c>
      <c r="BO121" s="126" t="str">
        <f t="shared" si="165"/>
        <v/>
      </c>
      <c r="BP121" s="126" t="str">
        <f t="shared" si="165"/>
        <v/>
      </c>
      <c r="BQ121" s="126" t="str">
        <f t="shared" si="165"/>
        <v/>
      </c>
      <c r="BR121" s="126" t="str">
        <f t="shared" si="165"/>
        <v/>
      </c>
      <c r="BS121" s="126" t="str">
        <f t="shared" si="165"/>
        <v/>
      </c>
      <c r="BT121" s="126" t="str">
        <f t="shared" si="165"/>
        <v/>
      </c>
      <c r="BU121" s="126" t="str">
        <f t="shared" si="165"/>
        <v/>
      </c>
      <c r="BV121" s="194"/>
      <c r="BW121" s="194"/>
      <c r="BX121" s="194"/>
      <c r="BZ121" s="116" t="s">
        <v>266</v>
      </c>
      <c r="CA121" s="118" t="s">
        <v>96</v>
      </c>
      <c r="CB121" s="113">
        <f t="shared" si="144"/>
        <v>48</v>
      </c>
      <c r="CC121" s="116">
        <f t="shared" ca="1" si="137"/>
        <v>0</v>
      </c>
      <c r="CD121" s="117">
        <f t="shared" ca="1" si="163"/>
        <v>0</v>
      </c>
      <c r="CE121" s="117">
        <f t="shared" ca="1" si="163"/>
        <v>0</v>
      </c>
      <c r="CF121" s="117">
        <f t="shared" ca="1" si="163"/>
        <v>0</v>
      </c>
      <c r="CG121" s="117">
        <f t="shared" ca="1" si="163"/>
        <v>0</v>
      </c>
      <c r="CH121" s="117">
        <f t="shared" ca="1" si="162"/>
        <v>0</v>
      </c>
      <c r="CI121" s="117">
        <f t="shared" ca="1" si="150"/>
        <v>0</v>
      </c>
      <c r="CJ121" s="127" cm="1">
        <f t="array" aca="1" ref="CJ121" ca="1">IFERROR(AVERAGE(IF(CD121:CG121&gt;1,CD121:CG121)),0)</f>
        <v>0</v>
      </c>
      <c r="CK121" s="127">
        <f ca="1">CJ121+(COUNTIFS($CJ$74:$CJ121,CJ121)-1)*0.00001</f>
        <v>4.7000000000000004E-4</v>
      </c>
      <c r="CL121" s="127">
        <f t="shared" ca="1" si="151"/>
        <v>1.2000000000000002E-4</v>
      </c>
      <c r="CM121" s="140">
        <f t="shared" ca="1" si="147"/>
        <v>0</v>
      </c>
      <c r="CN121" s="120">
        <f t="shared" ca="1" si="148"/>
        <v>0</v>
      </c>
      <c r="CO121" s="113"/>
      <c r="CP121" s="113"/>
      <c r="CQ121" s="113"/>
      <c r="CR121" s="115"/>
    </row>
    <row r="122" spans="1:96" ht="12.75" customHeight="1" x14ac:dyDescent="0.25">
      <c r="A122" s="210">
        <v>2</v>
      </c>
      <c r="K122" s="101">
        <f t="shared" si="149"/>
        <v>49</v>
      </c>
      <c r="L122" s="125">
        <f t="shared" ca="1" si="141"/>
        <v>0</v>
      </c>
      <c r="M122" s="126">
        <f t="shared" ca="1" si="142"/>
        <v>1.1E-4</v>
      </c>
      <c r="N122" s="126" t="str">
        <f t="shared" ca="1" si="161"/>
        <v/>
      </c>
      <c r="O122" s="126" t="str">
        <f t="shared" ca="1" si="161"/>
        <v/>
      </c>
      <c r="P122" s="126" t="str">
        <f t="shared" ca="1" si="161"/>
        <v/>
      </c>
      <c r="Q122" s="126" t="str">
        <f t="shared" ca="1" si="161"/>
        <v/>
      </c>
      <c r="R122" s="126" t="str">
        <f t="shared" ca="1" si="161"/>
        <v/>
      </c>
      <c r="S122" s="126" t="str">
        <f t="shared" ca="1" si="161"/>
        <v/>
      </c>
      <c r="T122" s="126" t="str">
        <f t="shared" ca="1" si="161"/>
        <v/>
      </c>
      <c r="U122" s="126" t="str">
        <f t="shared" ca="1" si="161"/>
        <v/>
      </c>
      <c r="V122" s="126" t="str">
        <f t="shared" ca="1" si="161"/>
        <v/>
      </c>
      <c r="W122" s="126" t="str">
        <f t="shared" ca="1" si="161"/>
        <v/>
      </c>
      <c r="X122" s="126" t="str">
        <f t="shared" ca="1" si="161"/>
        <v/>
      </c>
      <c r="Y122" s="126" t="str">
        <f t="shared" ca="1" si="161"/>
        <v/>
      </c>
      <c r="Z122" s="126" t="str">
        <f t="shared" ca="1" si="161"/>
        <v/>
      </c>
      <c r="AA122" s="126" t="str">
        <f t="shared" ca="1" si="161"/>
        <v/>
      </c>
      <c r="AB122" s="126" t="str">
        <f t="shared" ca="1" si="161"/>
        <v/>
      </c>
      <c r="AC122" s="126" t="str">
        <f t="shared" ca="1" si="161"/>
        <v/>
      </c>
      <c r="AD122" s="126" t="str">
        <f t="shared" ref="AD122:AR133" ca="1" si="166">IF(AD$5&gt;$K122,"",IF($L122=0,"",IF($G$9&gt;$H$9,"ns",IF(ABS($M122-INDEX($CL$74:$CL$133,AD$5,1))&gt;$B$91,"s","ns"))))</f>
        <v/>
      </c>
      <c r="AE122" s="126" t="str">
        <f t="shared" ca="1" si="166"/>
        <v/>
      </c>
      <c r="AF122" s="126" t="str">
        <f t="shared" ca="1" si="166"/>
        <v/>
      </c>
      <c r="AG122" s="126" t="str">
        <f t="shared" ca="1" si="166"/>
        <v/>
      </c>
      <c r="AH122" s="126" t="str">
        <f t="shared" ca="1" si="166"/>
        <v/>
      </c>
      <c r="AI122" s="126" t="str">
        <f t="shared" ca="1" si="166"/>
        <v/>
      </c>
      <c r="AJ122" s="126" t="str">
        <f t="shared" ca="1" si="166"/>
        <v/>
      </c>
      <c r="AK122" s="126" t="str">
        <f t="shared" ca="1" si="166"/>
        <v/>
      </c>
      <c r="AL122" s="126" t="str">
        <f t="shared" ca="1" si="166"/>
        <v/>
      </c>
      <c r="AM122" s="126" t="str">
        <f t="shared" ca="1" si="166"/>
        <v/>
      </c>
      <c r="AN122" s="126" t="str">
        <f t="shared" ca="1" si="166"/>
        <v/>
      </c>
      <c r="AO122" s="126" t="str">
        <f t="shared" ca="1" si="166"/>
        <v/>
      </c>
      <c r="AP122" s="126" t="str">
        <f t="shared" ca="1" si="166"/>
        <v/>
      </c>
      <c r="AQ122" s="126" t="str">
        <f t="shared" ca="1" si="166"/>
        <v/>
      </c>
      <c r="AR122" s="126" t="str">
        <f t="shared" ca="1" si="166"/>
        <v/>
      </c>
      <c r="AS122" s="126" t="str">
        <f t="shared" ca="1" si="164"/>
        <v/>
      </c>
      <c r="AT122" s="126" t="str">
        <f t="shared" ca="1" si="164"/>
        <v/>
      </c>
      <c r="AU122" s="126" t="str">
        <f t="shared" ca="1" si="164"/>
        <v/>
      </c>
      <c r="AV122" s="126" t="str">
        <f t="shared" ca="1" si="164"/>
        <v/>
      </c>
      <c r="AW122" s="126" t="str">
        <f t="shared" ca="1" si="164"/>
        <v/>
      </c>
      <c r="AX122" s="126" t="str">
        <f t="shared" ca="1" si="164"/>
        <v/>
      </c>
      <c r="AY122" s="126" t="str">
        <f t="shared" ca="1" si="164"/>
        <v/>
      </c>
      <c r="AZ122" s="126" t="str">
        <f t="shared" ca="1" si="164"/>
        <v/>
      </c>
      <c r="BA122" s="126" t="str">
        <f t="shared" ca="1" si="164"/>
        <v/>
      </c>
      <c r="BB122" s="126" t="str">
        <f t="shared" ca="1" si="164"/>
        <v/>
      </c>
      <c r="BC122" s="126" t="str">
        <f t="shared" ca="1" si="164"/>
        <v/>
      </c>
      <c r="BD122" s="126" t="str">
        <f t="shared" ca="1" si="164"/>
        <v/>
      </c>
      <c r="BE122" s="126" t="str">
        <f t="shared" ca="1" si="164"/>
        <v/>
      </c>
      <c r="BF122" s="126" t="str">
        <f t="shared" ca="1" si="164"/>
        <v/>
      </c>
      <c r="BG122" s="126" t="str">
        <f t="shared" ca="1" si="164"/>
        <v/>
      </c>
      <c r="BH122" s="126" t="str">
        <f t="shared" ca="1" si="164"/>
        <v/>
      </c>
      <c r="BI122" s="126" t="str">
        <f t="shared" ca="1" si="165"/>
        <v/>
      </c>
      <c r="BJ122" s="126" t="str">
        <f t="shared" ca="1" si="165"/>
        <v/>
      </c>
      <c r="BK122" s="126" t="str">
        <f t="shared" si="165"/>
        <v/>
      </c>
      <c r="BL122" s="126" t="str">
        <f t="shared" si="165"/>
        <v/>
      </c>
      <c r="BM122" s="126" t="str">
        <f t="shared" si="165"/>
        <v/>
      </c>
      <c r="BN122" s="126" t="str">
        <f t="shared" si="165"/>
        <v/>
      </c>
      <c r="BO122" s="126" t="str">
        <f t="shared" si="165"/>
        <v/>
      </c>
      <c r="BP122" s="126" t="str">
        <f t="shared" si="165"/>
        <v/>
      </c>
      <c r="BQ122" s="126" t="str">
        <f t="shared" si="165"/>
        <v/>
      </c>
      <c r="BR122" s="126" t="str">
        <f t="shared" si="165"/>
        <v/>
      </c>
      <c r="BS122" s="126" t="str">
        <f t="shared" si="165"/>
        <v/>
      </c>
      <c r="BT122" s="126" t="str">
        <f t="shared" si="165"/>
        <v/>
      </c>
      <c r="BU122" s="126" t="str">
        <f t="shared" si="165"/>
        <v/>
      </c>
      <c r="BV122" s="194"/>
      <c r="BW122" s="194"/>
      <c r="BX122" s="194"/>
      <c r="BZ122" s="116" t="s">
        <v>266</v>
      </c>
      <c r="CA122" s="118" t="s">
        <v>96</v>
      </c>
      <c r="CB122" s="113">
        <f t="shared" si="144"/>
        <v>49</v>
      </c>
      <c r="CC122" s="116">
        <f t="shared" ca="1" si="137"/>
        <v>0</v>
      </c>
      <c r="CD122" s="117">
        <f t="shared" ca="1" si="163"/>
        <v>0</v>
      </c>
      <c r="CE122" s="117">
        <f t="shared" ca="1" si="163"/>
        <v>0</v>
      </c>
      <c r="CF122" s="117">
        <f t="shared" ca="1" si="163"/>
        <v>0</v>
      </c>
      <c r="CG122" s="117">
        <f t="shared" ca="1" si="163"/>
        <v>0</v>
      </c>
      <c r="CH122" s="117">
        <f t="shared" ca="1" si="162"/>
        <v>0</v>
      </c>
      <c r="CI122" s="117">
        <f t="shared" ca="1" si="150"/>
        <v>0</v>
      </c>
      <c r="CJ122" s="127" cm="1">
        <f t="array" aca="1" ref="CJ122" ca="1">IFERROR(AVERAGE(IF(CD122:CG122&gt;1,CD122:CG122)),0)</f>
        <v>0</v>
      </c>
      <c r="CK122" s="127">
        <f ca="1">CJ122+(COUNTIFS($CJ$74:$CJ122,CJ122)-1)*0.00001</f>
        <v>4.8000000000000007E-4</v>
      </c>
      <c r="CL122" s="127">
        <f t="shared" ca="1" si="151"/>
        <v>1.1E-4</v>
      </c>
      <c r="CM122" s="140">
        <f t="shared" ca="1" si="147"/>
        <v>0</v>
      </c>
      <c r="CN122" s="120">
        <f t="shared" ca="1" si="148"/>
        <v>0</v>
      </c>
      <c r="CO122" s="113"/>
      <c r="CP122" s="113"/>
      <c r="CQ122" s="113"/>
      <c r="CR122" s="115"/>
    </row>
    <row r="123" spans="1:96" ht="12.75" customHeight="1" x14ac:dyDescent="0.25">
      <c r="A123" s="210">
        <v>2</v>
      </c>
      <c r="K123" s="101">
        <f t="shared" si="149"/>
        <v>50</v>
      </c>
      <c r="L123" s="125">
        <f t="shared" ca="1" si="141"/>
        <v>0</v>
      </c>
      <c r="M123" s="126">
        <f t="shared" ca="1" si="142"/>
        <v>1E-4</v>
      </c>
      <c r="N123" s="126" t="str">
        <f t="shared" ref="N123:AC133" ca="1" si="167">IF(N$5&gt;$K123,"",IF($L123=0,"",IF($G$9&gt;$H$9,"ns",IF(ABS($M123-INDEX($CL$74:$CL$133,N$5,1))&gt;$B$91,"s","ns"))))</f>
        <v/>
      </c>
      <c r="O123" s="126" t="str">
        <f t="shared" ca="1" si="167"/>
        <v/>
      </c>
      <c r="P123" s="126" t="str">
        <f t="shared" ca="1" si="167"/>
        <v/>
      </c>
      <c r="Q123" s="126" t="str">
        <f t="shared" ca="1" si="167"/>
        <v/>
      </c>
      <c r="R123" s="126" t="str">
        <f t="shared" ca="1" si="167"/>
        <v/>
      </c>
      <c r="S123" s="126" t="str">
        <f t="shared" ca="1" si="167"/>
        <v/>
      </c>
      <c r="T123" s="126" t="str">
        <f t="shared" ca="1" si="167"/>
        <v/>
      </c>
      <c r="U123" s="126" t="str">
        <f t="shared" ca="1" si="167"/>
        <v/>
      </c>
      <c r="V123" s="126" t="str">
        <f t="shared" ca="1" si="167"/>
        <v/>
      </c>
      <c r="W123" s="126" t="str">
        <f t="shared" ca="1" si="167"/>
        <v/>
      </c>
      <c r="X123" s="126" t="str">
        <f t="shared" ca="1" si="167"/>
        <v/>
      </c>
      <c r="Y123" s="126" t="str">
        <f t="shared" ca="1" si="167"/>
        <v/>
      </c>
      <c r="Z123" s="126" t="str">
        <f t="shared" ca="1" si="167"/>
        <v/>
      </c>
      <c r="AA123" s="126" t="str">
        <f t="shared" ca="1" si="167"/>
        <v/>
      </c>
      <c r="AB123" s="126" t="str">
        <f t="shared" ca="1" si="167"/>
        <v/>
      </c>
      <c r="AC123" s="126" t="str">
        <f t="shared" ca="1" si="167"/>
        <v/>
      </c>
      <c r="AD123" s="126" t="str">
        <f t="shared" ca="1" si="166"/>
        <v/>
      </c>
      <c r="AE123" s="126" t="str">
        <f t="shared" ca="1" si="166"/>
        <v/>
      </c>
      <c r="AF123" s="126" t="str">
        <f t="shared" ca="1" si="166"/>
        <v/>
      </c>
      <c r="AG123" s="126" t="str">
        <f t="shared" ca="1" si="166"/>
        <v/>
      </c>
      <c r="AH123" s="126" t="str">
        <f t="shared" ca="1" si="166"/>
        <v/>
      </c>
      <c r="AI123" s="126" t="str">
        <f t="shared" ca="1" si="166"/>
        <v/>
      </c>
      <c r="AJ123" s="126" t="str">
        <f t="shared" ca="1" si="166"/>
        <v/>
      </c>
      <c r="AK123" s="126" t="str">
        <f t="shared" ca="1" si="166"/>
        <v/>
      </c>
      <c r="AL123" s="126" t="str">
        <f t="shared" ca="1" si="166"/>
        <v/>
      </c>
      <c r="AM123" s="126" t="str">
        <f t="shared" ca="1" si="166"/>
        <v/>
      </c>
      <c r="AN123" s="126" t="str">
        <f t="shared" ca="1" si="166"/>
        <v/>
      </c>
      <c r="AO123" s="126" t="str">
        <f t="shared" ca="1" si="166"/>
        <v/>
      </c>
      <c r="AP123" s="126" t="str">
        <f t="shared" ca="1" si="166"/>
        <v/>
      </c>
      <c r="AQ123" s="126" t="str">
        <f t="shared" ca="1" si="166"/>
        <v/>
      </c>
      <c r="AR123" s="126" t="str">
        <f t="shared" ca="1" si="166"/>
        <v/>
      </c>
      <c r="AS123" s="126" t="str">
        <f t="shared" ca="1" si="164"/>
        <v/>
      </c>
      <c r="AT123" s="126" t="str">
        <f t="shared" ca="1" si="164"/>
        <v/>
      </c>
      <c r="AU123" s="126" t="str">
        <f t="shared" ca="1" si="164"/>
        <v/>
      </c>
      <c r="AV123" s="126" t="str">
        <f t="shared" ca="1" si="164"/>
        <v/>
      </c>
      <c r="AW123" s="126" t="str">
        <f t="shared" ca="1" si="164"/>
        <v/>
      </c>
      <c r="AX123" s="126" t="str">
        <f t="shared" ca="1" si="164"/>
        <v/>
      </c>
      <c r="AY123" s="126" t="str">
        <f t="shared" ca="1" si="164"/>
        <v/>
      </c>
      <c r="AZ123" s="126" t="str">
        <f t="shared" ca="1" si="164"/>
        <v/>
      </c>
      <c r="BA123" s="126" t="str">
        <f t="shared" ca="1" si="164"/>
        <v/>
      </c>
      <c r="BB123" s="126" t="str">
        <f t="shared" ca="1" si="164"/>
        <v/>
      </c>
      <c r="BC123" s="126" t="str">
        <f t="shared" ca="1" si="164"/>
        <v/>
      </c>
      <c r="BD123" s="126" t="str">
        <f t="shared" ca="1" si="164"/>
        <v/>
      </c>
      <c r="BE123" s="126" t="str">
        <f t="shared" ca="1" si="164"/>
        <v/>
      </c>
      <c r="BF123" s="126" t="str">
        <f t="shared" ca="1" si="164"/>
        <v/>
      </c>
      <c r="BG123" s="126" t="str">
        <f t="shared" ca="1" si="164"/>
        <v/>
      </c>
      <c r="BH123" s="126" t="str">
        <f t="shared" ca="1" si="164"/>
        <v/>
      </c>
      <c r="BI123" s="126" t="str">
        <f t="shared" ca="1" si="165"/>
        <v/>
      </c>
      <c r="BJ123" s="126" t="str">
        <f t="shared" ca="1" si="165"/>
        <v/>
      </c>
      <c r="BK123" s="126" t="str">
        <f t="shared" ca="1" si="165"/>
        <v/>
      </c>
      <c r="BL123" s="126" t="str">
        <f t="shared" si="165"/>
        <v/>
      </c>
      <c r="BM123" s="126" t="str">
        <f t="shared" si="165"/>
        <v/>
      </c>
      <c r="BN123" s="126" t="str">
        <f t="shared" si="165"/>
        <v/>
      </c>
      <c r="BO123" s="126" t="str">
        <f t="shared" si="165"/>
        <v/>
      </c>
      <c r="BP123" s="126" t="str">
        <f t="shared" si="165"/>
        <v/>
      </c>
      <c r="BQ123" s="126" t="str">
        <f t="shared" si="165"/>
        <v/>
      </c>
      <c r="BR123" s="126" t="str">
        <f t="shared" si="165"/>
        <v/>
      </c>
      <c r="BS123" s="126" t="str">
        <f t="shared" si="165"/>
        <v/>
      </c>
      <c r="BT123" s="126" t="str">
        <f t="shared" si="165"/>
        <v/>
      </c>
      <c r="BU123" s="126" t="str">
        <f t="shared" si="165"/>
        <v/>
      </c>
      <c r="BV123" s="194"/>
      <c r="BW123" s="194"/>
      <c r="BX123" s="194"/>
      <c r="BZ123" s="116" t="s">
        <v>266</v>
      </c>
      <c r="CA123" s="118" t="s">
        <v>96</v>
      </c>
      <c r="CB123" s="113">
        <f t="shared" si="144"/>
        <v>50</v>
      </c>
      <c r="CC123" s="116">
        <f t="shared" ca="1" si="137"/>
        <v>0</v>
      </c>
      <c r="CD123" s="117">
        <f t="shared" ca="1" si="163"/>
        <v>0</v>
      </c>
      <c r="CE123" s="117">
        <f t="shared" ca="1" si="163"/>
        <v>0</v>
      </c>
      <c r="CF123" s="117">
        <f t="shared" ca="1" si="163"/>
        <v>0</v>
      </c>
      <c r="CG123" s="117">
        <f t="shared" ca="1" si="163"/>
        <v>0</v>
      </c>
      <c r="CH123" s="117">
        <f t="shared" ca="1" si="162"/>
        <v>0</v>
      </c>
      <c r="CI123" s="117">
        <f t="shared" ca="1" si="150"/>
        <v>0</v>
      </c>
      <c r="CJ123" s="127" cm="1">
        <f t="array" aca="1" ref="CJ123" ca="1">IFERROR(AVERAGE(IF(CD123:CG123&gt;1,CD123:CG123)),0)</f>
        <v>0</v>
      </c>
      <c r="CK123" s="127">
        <f ca="1">CJ123+(COUNTIFS($CJ$74:$CJ123,CJ123)-1)*0.00001</f>
        <v>4.9000000000000009E-4</v>
      </c>
      <c r="CL123" s="127">
        <f t="shared" ca="1" si="151"/>
        <v>1E-4</v>
      </c>
      <c r="CM123" s="140">
        <f t="shared" ca="1" si="147"/>
        <v>0</v>
      </c>
      <c r="CN123" s="120">
        <f t="shared" ca="1" si="148"/>
        <v>0</v>
      </c>
      <c r="CO123" s="113"/>
      <c r="CP123" s="113"/>
      <c r="CQ123" s="113"/>
      <c r="CR123" s="115"/>
    </row>
    <row r="124" spans="1:96" ht="12.75" customHeight="1" x14ac:dyDescent="0.25">
      <c r="A124" s="210">
        <v>2</v>
      </c>
      <c r="K124" s="101">
        <f t="shared" si="149"/>
        <v>51</v>
      </c>
      <c r="L124" s="125">
        <f t="shared" ca="1" si="141"/>
        <v>0</v>
      </c>
      <c r="M124" s="126">
        <f t="shared" ca="1" si="142"/>
        <v>9.0000000000000006E-5</v>
      </c>
      <c r="N124" s="126" t="str">
        <f t="shared" ca="1" si="167"/>
        <v/>
      </c>
      <c r="O124" s="126" t="str">
        <f t="shared" ca="1" si="167"/>
        <v/>
      </c>
      <c r="P124" s="126" t="str">
        <f t="shared" ca="1" si="167"/>
        <v/>
      </c>
      <c r="Q124" s="126" t="str">
        <f t="shared" ca="1" si="167"/>
        <v/>
      </c>
      <c r="R124" s="126" t="str">
        <f t="shared" ca="1" si="167"/>
        <v/>
      </c>
      <c r="S124" s="126" t="str">
        <f t="shared" ca="1" si="167"/>
        <v/>
      </c>
      <c r="T124" s="126" t="str">
        <f t="shared" ca="1" si="167"/>
        <v/>
      </c>
      <c r="U124" s="126" t="str">
        <f t="shared" ca="1" si="167"/>
        <v/>
      </c>
      <c r="V124" s="126" t="str">
        <f t="shared" ca="1" si="167"/>
        <v/>
      </c>
      <c r="W124" s="126" t="str">
        <f t="shared" ca="1" si="167"/>
        <v/>
      </c>
      <c r="X124" s="126" t="str">
        <f t="shared" ca="1" si="167"/>
        <v/>
      </c>
      <c r="Y124" s="126" t="str">
        <f t="shared" ca="1" si="167"/>
        <v/>
      </c>
      <c r="Z124" s="126" t="str">
        <f t="shared" ca="1" si="167"/>
        <v/>
      </c>
      <c r="AA124" s="126" t="str">
        <f t="shared" ca="1" si="167"/>
        <v/>
      </c>
      <c r="AB124" s="126" t="str">
        <f t="shared" ca="1" si="167"/>
        <v/>
      </c>
      <c r="AC124" s="126" t="str">
        <f t="shared" ca="1" si="167"/>
        <v/>
      </c>
      <c r="AD124" s="126" t="str">
        <f t="shared" ca="1" si="166"/>
        <v/>
      </c>
      <c r="AE124" s="126" t="str">
        <f t="shared" ca="1" si="166"/>
        <v/>
      </c>
      <c r="AF124" s="126" t="str">
        <f t="shared" ca="1" si="166"/>
        <v/>
      </c>
      <c r="AG124" s="126" t="str">
        <f t="shared" ca="1" si="166"/>
        <v/>
      </c>
      <c r="AH124" s="126" t="str">
        <f t="shared" ca="1" si="166"/>
        <v/>
      </c>
      <c r="AI124" s="126" t="str">
        <f t="shared" ca="1" si="166"/>
        <v/>
      </c>
      <c r="AJ124" s="126" t="str">
        <f t="shared" ca="1" si="166"/>
        <v/>
      </c>
      <c r="AK124" s="126" t="str">
        <f t="shared" ca="1" si="166"/>
        <v/>
      </c>
      <c r="AL124" s="126" t="str">
        <f t="shared" ca="1" si="166"/>
        <v/>
      </c>
      <c r="AM124" s="126" t="str">
        <f t="shared" ca="1" si="166"/>
        <v/>
      </c>
      <c r="AN124" s="126" t="str">
        <f t="shared" ca="1" si="166"/>
        <v/>
      </c>
      <c r="AO124" s="126" t="str">
        <f t="shared" ca="1" si="166"/>
        <v/>
      </c>
      <c r="AP124" s="126" t="str">
        <f t="shared" ca="1" si="166"/>
        <v/>
      </c>
      <c r="AQ124" s="126" t="str">
        <f t="shared" ca="1" si="166"/>
        <v/>
      </c>
      <c r="AR124" s="126" t="str">
        <f t="shared" ca="1" si="166"/>
        <v/>
      </c>
      <c r="AS124" s="126" t="str">
        <f t="shared" ca="1" si="164"/>
        <v/>
      </c>
      <c r="AT124" s="126" t="str">
        <f t="shared" ca="1" si="164"/>
        <v/>
      </c>
      <c r="AU124" s="126" t="str">
        <f t="shared" ca="1" si="164"/>
        <v/>
      </c>
      <c r="AV124" s="126" t="str">
        <f t="shared" ca="1" si="164"/>
        <v/>
      </c>
      <c r="AW124" s="126" t="str">
        <f t="shared" ca="1" si="164"/>
        <v/>
      </c>
      <c r="AX124" s="126" t="str">
        <f t="shared" ca="1" si="164"/>
        <v/>
      </c>
      <c r="AY124" s="126" t="str">
        <f t="shared" ca="1" si="164"/>
        <v/>
      </c>
      <c r="AZ124" s="126" t="str">
        <f t="shared" ca="1" si="164"/>
        <v/>
      </c>
      <c r="BA124" s="126" t="str">
        <f t="shared" ca="1" si="164"/>
        <v/>
      </c>
      <c r="BB124" s="126" t="str">
        <f t="shared" ca="1" si="164"/>
        <v/>
      </c>
      <c r="BC124" s="126" t="str">
        <f t="shared" ca="1" si="164"/>
        <v/>
      </c>
      <c r="BD124" s="126" t="str">
        <f t="shared" ca="1" si="164"/>
        <v/>
      </c>
      <c r="BE124" s="126" t="str">
        <f t="shared" ca="1" si="164"/>
        <v/>
      </c>
      <c r="BF124" s="126" t="str">
        <f t="shared" ca="1" si="164"/>
        <v/>
      </c>
      <c r="BG124" s="126" t="str">
        <f t="shared" ca="1" si="164"/>
        <v/>
      </c>
      <c r="BH124" s="126" t="str">
        <f t="shared" ca="1" si="164"/>
        <v/>
      </c>
      <c r="BI124" s="126" t="str">
        <f t="shared" ca="1" si="165"/>
        <v/>
      </c>
      <c r="BJ124" s="126" t="str">
        <f t="shared" ca="1" si="165"/>
        <v/>
      </c>
      <c r="BK124" s="126" t="str">
        <f t="shared" ca="1" si="165"/>
        <v/>
      </c>
      <c r="BL124" s="126" t="str">
        <f t="shared" ca="1" si="165"/>
        <v/>
      </c>
      <c r="BM124" s="126" t="str">
        <f t="shared" si="165"/>
        <v/>
      </c>
      <c r="BN124" s="126" t="str">
        <f t="shared" si="165"/>
        <v/>
      </c>
      <c r="BO124" s="126" t="str">
        <f t="shared" si="165"/>
        <v/>
      </c>
      <c r="BP124" s="126" t="str">
        <f t="shared" si="165"/>
        <v/>
      </c>
      <c r="BQ124" s="126" t="str">
        <f t="shared" si="165"/>
        <v/>
      </c>
      <c r="BR124" s="126" t="str">
        <f t="shared" si="165"/>
        <v/>
      </c>
      <c r="BS124" s="126" t="str">
        <f t="shared" si="165"/>
        <v/>
      </c>
      <c r="BT124" s="126" t="str">
        <f t="shared" si="165"/>
        <v/>
      </c>
      <c r="BU124" s="126" t="str">
        <f t="shared" si="165"/>
        <v/>
      </c>
      <c r="BV124" s="194"/>
      <c r="BW124" s="194"/>
      <c r="BX124" s="194"/>
      <c r="BZ124" s="116" t="s">
        <v>266</v>
      </c>
      <c r="CA124" s="118" t="s">
        <v>96</v>
      </c>
      <c r="CB124" s="113">
        <f t="shared" si="144"/>
        <v>51</v>
      </c>
      <c r="CC124" s="116">
        <f t="shared" ca="1" si="137"/>
        <v>0</v>
      </c>
      <c r="CD124" s="117">
        <f t="shared" ca="1" si="163"/>
        <v>0</v>
      </c>
      <c r="CE124" s="117">
        <f t="shared" ca="1" si="163"/>
        <v>0</v>
      </c>
      <c r="CF124" s="117">
        <f t="shared" ca="1" si="163"/>
        <v>0</v>
      </c>
      <c r="CG124" s="117">
        <f t="shared" ca="1" si="163"/>
        <v>0</v>
      </c>
      <c r="CH124" s="117">
        <f t="shared" ca="1" si="162"/>
        <v>0</v>
      </c>
      <c r="CI124" s="117">
        <f t="shared" ca="1" si="150"/>
        <v>0</v>
      </c>
      <c r="CJ124" s="127" cm="1">
        <f t="array" aca="1" ref="CJ124" ca="1">IFERROR(AVERAGE(IF(CD124:CG124&gt;1,CD124:CG124)),0)</f>
        <v>0</v>
      </c>
      <c r="CK124" s="127">
        <f ca="1">CJ124+(COUNTIFS($CJ$74:$CJ124,CJ124)-1)*0.00001</f>
        <v>5.0000000000000001E-4</v>
      </c>
      <c r="CL124" s="127">
        <f t="shared" ca="1" si="151"/>
        <v>9.0000000000000006E-5</v>
      </c>
      <c r="CM124" s="140">
        <f t="shared" ca="1" si="147"/>
        <v>0</v>
      </c>
      <c r="CN124" s="120">
        <f t="shared" ca="1" si="148"/>
        <v>0</v>
      </c>
      <c r="CO124" s="113"/>
      <c r="CP124" s="113"/>
      <c r="CQ124" s="113"/>
      <c r="CR124" s="115"/>
    </row>
    <row r="125" spans="1:96" ht="12.75" customHeight="1" x14ac:dyDescent="0.25">
      <c r="A125" s="210">
        <v>2</v>
      </c>
      <c r="K125" s="101">
        <f t="shared" si="149"/>
        <v>52</v>
      </c>
      <c r="L125" s="125">
        <f t="shared" ca="1" si="141"/>
        <v>0</v>
      </c>
      <c r="M125" s="126">
        <f t="shared" ca="1" si="142"/>
        <v>8.0000000000000007E-5</v>
      </c>
      <c r="N125" s="126" t="str">
        <f t="shared" ca="1" si="167"/>
        <v/>
      </c>
      <c r="O125" s="126" t="str">
        <f t="shared" ca="1" si="167"/>
        <v/>
      </c>
      <c r="P125" s="126" t="str">
        <f t="shared" ca="1" si="167"/>
        <v/>
      </c>
      <c r="Q125" s="126" t="str">
        <f t="shared" ca="1" si="167"/>
        <v/>
      </c>
      <c r="R125" s="126" t="str">
        <f t="shared" ca="1" si="167"/>
        <v/>
      </c>
      <c r="S125" s="126" t="str">
        <f t="shared" ca="1" si="167"/>
        <v/>
      </c>
      <c r="T125" s="126" t="str">
        <f t="shared" ca="1" si="167"/>
        <v/>
      </c>
      <c r="U125" s="126" t="str">
        <f t="shared" ca="1" si="167"/>
        <v/>
      </c>
      <c r="V125" s="126" t="str">
        <f t="shared" ca="1" si="167"/>
        <v/>
      </c>
      <c r="W125" s="126" t="str">
        <f t="shared" ca="1" si="167"/>
        <v/>
      </c>
      <c r="X125" s="126" t="str">
        <f t="shared" ca="1" si="167"/>
        <v/>
      </c>
      <c r="Y125" s="126" t="str">
        <f t="shared" ca="1" si="167"/>
        <v/>
      </c>
      <c r="Z125" s="126" t="str">
        <f t="shared" ca="1" si="167"/>
        <v/>
      </c>
      <c r="AA125" s="126" t="str">
        <f t="shared" ca="1" si="167"/>
        <v/>
      </c>
      <c r="AB125" s="126" t="str">
        <f t="shared" ca="1" si="167"/>
        <v/>
      </c>
      <c r="AC125" s="126" t="str">
        <f t="shared" ca="1" si="167"/>
        <v/>
      </c>
      <c r="AD125" s="126" t="str">
        <f t="shared" ca="1" si="166"/>
        <v/>
      </c>
      <c r="AE125" s="126" t="str">
        <f t="shared" ca="1" si="166"/>
        <v/>
      </c>
      <c r="AF125" s="126" t="str">
        <f t="shared" ca="1" si="166"/>
        <v/>
      </c>
      <c r="AG125" s="126" t="str">
        <f t="shared" ca="1" si="166"/>
        <v/>
      </c>
      <c r="AH125" s="126" t="str">
        <f t="shared" ca="1" si="166"/>
        <v/>
      </c>
      <c r="AI125" s="126" t="str">
        <f t="shared" ca="1" si="166"/>
        <v/>
      </c>
      <c r="AJ125" s="126" t="str">
        <f t="shared" ca="1" si="166"/>
        <v/>
      </c>
      <c r="AK125" s="126" t="str">
        <f t="shared" ca="1" si="166"/>
        <v/>
      </c>
      <c r="AL125" s="126" t="str">
        <f t="shared" ca="1" si="166"/>
        <v/>
      </c>
      <c r="AM125" s="126" t="str">
        <f t="shared" ca="1" si="166"/>
        <v/>
      </c>
      <c r="AN125" s="126" t="str">
        <f t="shared" ca="1" si="166"/>
        <v/>
      </c>
      <c r="AO125" s="126" t="str">
        <f t="shared" ca="1" si="166"/>
        <v/>
      </c>
      <c r="AP125" s="126" t="str">
        <f t="shared" ca="1" si="166"/>
        <v/>
      </c>
      <c r="AQ125" s="126" t="str">
        <f t="shared" ca="1" si="166"/>
        <v/>
      </c>
      <c r="AR125" s="126" t="str">
        <f t="shared" ca="1" si="166"/>
        <v/>
      </c>
      <c r="AS125" s="126" t="str">
        <f t="shared" ca="1" si="164"/>
        <v/>
      </c>
      <c r="AT125" s="126" t="str">
        <f t="shared" ca="1" si="164"/>
        <v/>
      </c>
      <c r="AU125" s="126" t="str">
        <f t="shared" ca="1" si="164"/>
        <v/>
      </c>
      <c r="AV125" s="126" t="str">
        <f t="shared" ca="1" si="164"/>
        <v/>
      </c>
      <c r="AW125" s="126" t="str">
        <f t="shared" ca="1" si="164"/>
        <v/>
      </c>
      <c r="AX125" s="126" t="str">
        <f t="shared" ca="1" si="164"/>
        <v/>
      </c>
      <c r="AY125" s="126" t="str">
        <f t="shared" ca="1" si="164"/>
        <v/>
      </c>
      <c r="AZ125" s="126" t="str">
        <f t="shared" ca="1" si="164"/>
        <v/>
      </c>
      <c r="BA125" s="126" t="str">
        <f t="shared" ca="1" si="164"/>
        <v/>
      </c>
      <c r="BB125" s="126" t="str">
        <f t="shared" ca="1" si="164"/>
        <v/>
      </c>
      <c r="BC125" s="126" t="str">
        <f t="shared" ca="1" si="164"/>
        <v/>
      </c>
      <c r="BD125" s="126" t="str">
        <f t="shared" ca="1" si="164"/>
        <v/>
      </c>
      <c r="BE125" s="126" t="str">
        <f t="shared" ca="1" si="164"/>
        <v/>
      </c>
      <c r="BF125" s="126" t="str">
        <f t="shared" ca="1" si="164"/>
        <v/>
      </c>
      <c r="BG125" s="126" t="str">
        <f t="shared" ca="1" si="164"/>
        <v/>
      </c>
      <c r="BH125" s="126" t="str">
        <f t="shared" ca="1" si="164"/>
        <v/>
      </c>
      <c r="BI125" s="126" t="str">
        <f t="shared" ca="1" si="165"/>
        <v/>
      </c>
      <c r="BJ125" s="126" t="str">
        <f t="shared" ca="1" si="165"/>
        <v/>
      </c>
      <c r="BK125" s="126" t="str">
        <f t="shared" ca="1" si="165"/>
        <v/>
      </c>
      <c r="BL125" s="126" t="str">
        <f t="shared" ca="1" si="165"/>
        <v/>
      </c>
      <c r="BM125" s="126" t="str">
        <f t="shared" ca="1" si="165"/>
        <v/>
      </c>
      <c r="BN125" s="126" t="str">
        <f t="shared" si="165"/>
        <v/>
      </c>
      <c r="BO125" s="126" t="str">
        <f t="shared" si="165"/>
        <v/>
      </c>
      <c r="BP125" s="126" t="str">
        <f t="shared" si="165"/>
        <v/>
      </c>
      <c r="BQ125" s="126" t="str">
        <f t="shared" si="165"/>
        <v/>
      </c>
      <c r="BR125" s="126" t="str">
        <f t="shared" si="165"/>
        <v/>
      </c>
      <c r="BS125" s="126" t="str">
        <f t="shared" si="165"/>
        <v/>
      </c>
      <c r="BT125" s="126" t="str">
        <f t="shared" si="165"/>
        <v/>
      </c>
      <c r="BU125" s="126" t="str">
        <f t="shared" si="165"/>
        <v/>
      </c>
      <c r="BV125" s="194"/>
      <c r="BW125" s="194"/>
      <c r="BX125" s="194"/>
      <c r="BZ125" s="116" t="s">
        <v>266</v>
      </c>
      <c r="CA125" s="118" t="s">
        <v>96</v>
      </c>
      <c r="CB125" s="113">
        <f t="shared" si="144"/>
        <v>52</v>
      </c>
      <c r="CC125" s="116">
        <f t="shared" ca="1" si="137"/>
        <v>0</v>
      </c>
      <c r="CD125" s="117">
        <f t="shared" ca="1" si="163"/>
        <v>0</v>
      </c>
      <c r="CE125" s="117">
        <f t="shared" ca="1" si="163"/>
        <v>0</v>
      </c>
      <c r="CF125" s="117">
        <f t="shared" ca="1" si="163"/>
        <v>0</v>
      </c>
      <c r="CG125" s="117">
        <f t="shared" ca="1" si="163"/>
        <v>0</v>
      </c>
      <c r="CH125" s="117">
        <f t="shared" ca="1" si="162"/>
        <v>0</v>
      </c>
      <c r="CI125" s="117">
        <f t="shared" ca="1" si="150"/>
        <v>0</v>
      </c>
      <c r="CJ125" s="127" cm="1">
        <f t="array" aca="1" ref="CJ125" ca="1">IFERROR(AVERAGE(IF(CD125:CG125&gt;1,CD125:CG125)),0)</f>
        <v>0</v>
      </c>
      <c r="CK125" s="127">
        <f ca="1">CJ125+(COUNTIFS($CJ$74:$CJ125,CJ125)-1)*0.00001</f>
        <v>5.1000000000000004E-4</v>
      </c>
      <c r="CL125" s="127">
        <f t="shared" ca="1" si="151"/>
        <v>8.0000000000000007E-5</v>
      </c>
      <c r="CM125" s="140">
        <f t="shared" ca="1" si="147"/>
        <v>0</v>
      </c>
      <c r="CN125" s="120">
        <f t="shared" ca="1" si="148"/>
        <v>0</v>
      </c>
      <c r="CO125" s="113"/>
      <c r="CP125" s="113"/>
      <c r="CQ125" s="113"/>
      <c r="CR125" s="115"/>
    </row>
    <row r="126" spans="1:96" ht="12.75" customHeight="1" x14ac:dyDescent="0.25">
      <c r="A126" s="210">
        <v>2</v>
      </c>
      <c r="K126" s="101">
        <f t="shared" si="149"/>
        <v>53</v>
      </c>
      <c r="L126" s="125">
        <f t="shared" ca="1" si="141"/>
        <v>0</v>
      </c>
      <c r="M126" s="126">
        <f t="shared" ca="1" si="142"/>
        <v>7.0000000000000007E-5</v>
      </c>
      <c r="N126" s="126" t="str">
        <f t="shared" ca="1" si="167"/>
        <v/>
      </c>
      <c r="O126" s="126" t="str">
        <f t="shared" ca="1" si="167"/>
        <v/>
      </c>
      <c r="P126" s="126" t="str">
        <f t="shared" ca="1" si="167"/>
        <v/>
      </c>
      <c r="Q126" s="126" t="str">
        <f t="shared" ca="1" si="167"/>
        <v/>
      </c>
      <c r="R126" s="126" t="str">
        <f t="shared" ca="1" si="167"/>
        <v/>
      </c>
      <c r="S126" s="126" t="str">
        <f t="shared" ca="1" si="167"/>
        <v/>
      </c>
      <c r="T126" s="126" t="str">
        <f t="shared" ca="1" si="167"/>
        <v/>
      </c>
      <c r="U126" s="126" t="str">
        <f t="shared" ca="1" si="167"/>
        <v/>
      </c>
      <c r="V126" s="126" t="str">
        <f t="shared" ca="1" si="167"/>
        <v/>
      </c>
      <c r="W126" s="126" t="str">
        <f t="shared" ca="1" si="167"/>
        <v/>
      </c>
      <c r="X126" s="126" t="str">
        <f t="shared" ca="1" si="167"/>
        <v/>
      </c>
      <c r="Y126" s="126" t="str">
        <f t="shared" ca="1" si="167"/>
        <v/>
      </c>
      <c r="Z126" s="126" t="str">
        <f t="shared" ca="1" si="167"/>
        <v/>
      </c>
      <c r="AA126" s="126" t="str">
        <f t="shared" ca="1" si="167"/>
        <v/>
      </c>
      <c r="AB126" s="126" t="str">
        <f t="shared" ca="1" si="167"/>
        <v/>
      </c>
      <c r="AC126" s="126" t="str">
        <f t="shared" ca="1" si="167"/>
        <v/>
      </c>
      <c r="AD126" s="126" t="str">
        <f t="shared" ca="1" si="166"/>
        <v/>
      </c>
      <c r="AE126" s="126" t="str">
        <f t="shared" ca="1" si="166"/>
        <v/>
      </c>
      <c r="AF126" s="126" t="str">
        <f t="shared" ca="1" si="166"/>
        <v/>
      </c>
      <c r="AG126" s="126" t="str">
        <f t="shared" ca="1" si="166"/>
        <v/>
      </c>
      <c r="AH126" s="126" t="str">
        <f t="shared" ca="1" si="166"/>
        <v/>
      </c>
      <c r="AI126" s="126" t="str">
        <f t="shared" ca="1" si="166"/>
        <v/>
      </c>
      <c r="AJ126" s="126" t="str">
        <f t="shared" ca="1" si="166"/>
        <v/>
      </c>
      <c r="AK126" s="126" t="str">
        <f t="shared" ca="1" si="166"/>
        <v/>
      </c>
      <c r="AL126" s="126" t="str">
        <f t="shared" ca="1" si="166"/>
        <v/>
      </c>
      <c r="AM126" s="126" t="str">
        <f t="shared" ca="1" si="166"/>
        <v/>
      </c>
      <c r="AN126" s="126" t="str">
        <f t="shared" ca="1" si="166"/>
        <v/>
      </c>
      <c r="AO126" s="126" t="str">
        <f t="shared" ca="1" si="166"/>
        <v/>
      </c>
      <c r="AP126" s="126" t="str">
        <f t="shared" ca="1" si="166"/>
        <v/>
      </c>
      <c r="AQ126" s="126" t="str">
        <f t="shared" ca="1" si="166"/>
        <v/>
      </c>
      <c r="AR126" s="126" t="str">
        <f t="shared" ca="1" si="166"/>
        <v/>
      </c>
      <c r="AS126" s="126" t="str">
        <f t="shared" ca="1" si="164"/>
        <v/>
      </c>
      <c r="AT126" s="126" t="str">
        <f t="shared" ca="1" si="164"/>
        <v/>
      </c>
      <c r="AU126" s="126" t="str">
        <f t="shared" ca="1" si="164"/>
        <v/>
      </c>
      <c r="AV126" s="126" t="str">
        <f t="shared" ca="1" si="164"/>
        <v/>
      </c>
      <c r="AW126" s="126" t="str">
        <f t="shared" ca="1" si="164"/>
        <v/>
      </c>
      <c r="AX126" s="126" t="str">
        <f t="shared" ca="1" si="164"/>
        <v/>
      </c>
      <c r="AY126" s="126" t="str">
        <f t="shared" ca="1" si="164"/>
        <v/>
      </c>
      <c r="AZ126" s="126" t="str">
        <f t="shared" ca="1" si="164"/>
        <v/>
      </c>
      <c r="BA126" s="126" t="str">
        <f t="shared" ca="1" si="164"/>
        <v/>
      </c>
      <c r="BB126" s="126" t="str">
        <f t="shared" ca="1" si="164"/>
        <v/>
      </c>
      <c r="BC126" s="126" t="str">
        <f t="shared" ca="1" si="164"/>
        <v/>
      </c>
      <c r="BD126" s="126" t="str">
        <f t="shared" ca="1" si="164"/>
        <v/>
      </c>
      <c r="BE126" s="126" t="str">
        <f t="shared" ca="1" si="164"/>
        <v/>
      </c>
      <c r="BF126" s="126" t="str">
        <f t="shared" ca="1" si="164"/>
        <v/>
      </c>
      <c r="BG126" s="126" t="str">
        <f t="shared" ca="1" si="164"/>
        <v/>
      </c>
      <c r="BH126" s="126" t="str">
        <f t="shared" ca="1" si="164"/>
        <v/>
      </c>
      <c r="BI126" s="126" t="str">
        <f t="shared" ca="1" si="165"/>
        <v/>
      </c>
      <c r="BJ126" s="126" t="str">
        <f t="shared" ca="1" si="165"/>
        <v/>
      </c>
      <c r="BK126" s="126" t="str">
        <f t="shared" ca="1" si="165"/>
        <v/>
      </c>
      <c r="BL126" s="126" t="str">
        <f t="shared" ca="1" si="165"/>
        <v/>
      </c>
      <c r="BM126" s="126" t="str">
        <f t="shared" ca="1" si="165"/>
        <v/>
      </c>
      <c r="BN126" s="126" t="str">
        <f t="shared" ca="1" si="165"/>
        <v/>
      </c>
      <c r="BO126" s="126" t="str">
        <f t="shared" si="165"/>
        <v/>
      </c>
      <c r="BP126" s="126" t="str">
        <f t="shared" si="165"/>
        <v/>
      </c>
      <c r="BQ126" s="126" t="str">
        <f t="shared" si="165"/>
        <v/>
      </c>
      <c r="BR126" s="126" t="str">
        <f t="shared" si="165"/>
        <v/>
      </c>
      <c r="BS126" s="126" t="str">
        <f t="shared" si="165"/>
        <v/>
      </c>
      <c r="BT126" s="126" t="str">
        <f t="shared" si="165"/>
        <v/>
      </c>
      <c r="BU126" s="126" t="str">
        <f t="shared" si="165"/>
        <v/>
      </c>
      <c r="BV126" s="194"/>
      <c r="BW126" s="194"/>
      <c r="BX126" s="194"/>
      <c r="BZ126" s="116" t="s">
        <v>266</v>
      </c>
      <c r="CA126" s="118" t="s">
        <v>96</v>
      </c>
      <c r="CB126" s="113">
        <f t="shared" si="144"/>
        <v>53</v>
      </c>
      <c r="CC126" s="116">
        <f t="shared" ca="1" si="137"/>
        <v>0</v>
      </c>
      <c r="CD126" s="117">
        <f t="shared" ca="1" si="163"/>
        <v>0</v>
      </c>
      <c r="CE126" s="117">
        <f t="shared" ca="1" si="163"/>
        <v>0</v>
      </c>
      <c r="CF126" s="117">
        <f t="shared" ca="1" si="163"/>
        <v>0</v>
      </c>
      <c r="CG126" s="117">
        <f t="shared" ca="1" si="163"/>
        <v>0</v>
      </c>
      <c r="CH126" s="117">
        <f t="shared" ca="1" si="162"/>
        <v>0</v>
      </c>
      <c r="CI126" s="117">
        <f t="shared" ca="1" si="150"/>
        <v>0</v>
      </c>
      <c r="CJ126" s="127" cm="1">
        <f t="array" aca="1" ref="CJ126" ca="1">IFERROR(AVERAGE(IF(CD126:CG126&gt;1,CD126:CG126)),0)</f>
        <v>0</v>
      </c>
      <c r="CK126" s="127">
        <f ca="1">CJ126+(COUNTIFS($CJ$74:$CJ126,CJ126)-1)*0.00001</f>
        <v>5.2000000000000006E-4</v>
      </c>
      <c r="CL126" s="127">
        <f t="shared" ca="1" si="151"/>
        <v>7.0000000000000007E-5</v>
      </c>
      <c r="CM126" s="140">
        <f t="shared" ca="1" si="147"/>
        <v>0</v>
      </c>
      <c r="CN126" s="120">
        <f t="shared" ca="1" si="148"/>
        <v>0</v>
      </c>
      <c r="CO126" s="113"/>
      <c r="CP126" s="113"/>
      <c r="CQ126" s="113"/>
      <c r="CR126" s="115"/>
    </row>
    <row r="127" spans="1:96" ht="12.75" customHeight="1" x14ac:dyDescent="0.25">
      <c r="A127" s="210">
        <v>2</v>
      </c>
      <c r="K127" s="101">
        <f t="shared" si="149"/>
        <v>54</v>
      </c>
      <c r="L127" s="125">
        <f t="shared" ca="1" si="141"/>
        <v>0</v>
      </c>
      <c r="M127" s="126">
        <f t="shared" ca="1" si="142"/>
        <v>6.0000000000000008E-5</v>
      </c>
      <c r="N127" s="126" t="str">
        <f t="shared" ca="1" si="167"/>
        <v/>
      </c>
      <c r="O127" s="126" t="str">
        <f t="shared" ca="1" si="167"/>
        <v/>
      </c>
      <c r="P127" s="126" t="str">
        <f t="shared" ca="1" si="167"/>
        <v/>
      </c>
      <c r="Q127" s="126" t="str">
        <f t="shared" ca="1" si="167"/>
        <v/>
      </c>
      <c r="R127" s="126" t="str">
        <f t="shared" ca="1" si="167"/>
        <v/>
      </c>
      <c r="S127" s="126" t="str">
        <f t="shared" ca="1" si="167"/>
        <v/>
      </c>
      <c r="T127" s="126" t="str">
        <f t="shared" ca="1" si="167"/>
        <v/>
      </c>
      <c r="U127" s="126" t="str">
        <f t="shared" ca="1" si="167"/>
        <v/>
      </c>
      <c r="V127" s="126" t="str">
        <f t="shared" ca="1" si="167"/>
        <v/>
      </c>
      <c r="W127" s="126" t="str">
        <f t="shared" ca="1" si="167"/>
        <v/>
      </c>
      <c r="X127" s="126" t="str">
        <f t="shared" ca="1" si="167"/>
        <v/>
      </c>
      <c r="Y127" s="126" t="str">
        <f t="shared" ca="1" si="167"/>
        <v/>
      </c>
      <c r="Z127" s="126" t="str">
        <f t="shared" ca="1" si="167"/>
        <v/>
      </c>
      <c r="AA127" s="126" t="str">
        <f t="shared" ca="1" si="167"/>
        <v/>
      </c>
      <c r="AB127" s="126" t="str">
        <f t="shared" ca="1" si="167"/>
        <v/>
      </c>
      <c r="AC127" s="126" t="str">
        <f t="shared" ca="1" si="167"/>
        <v/>
      </c>
      <c r="AD127" s="126" t="str">
        <f t="shared" ca="1" si="166"/>
        <v/>
      </c>
      <c r="AE127" s="126" t="str">
        <f t="shared" ca="1" si="166"/>
        <v/>
      </c>
      <c r="AF127" s="126" t="str">
        <f t="shared" ca="1" si="166"/>
        <v/>
      </c>
      <c r="AG127" s="126" t="str">
        <f t="shared" ca="1" si="166"/>
        <v/>
      </c>
      <c r="AH127" s="126" t="str">
        <f t="shared" ca="1" si="166"/>
        <v/>
      </c>
      <c r="AI127" s="126" t="str">
        <f t="shared" ca="1" si="166"/>
        <v/>
      </c>
      <c r="AJ127" s="126" t="str">
        <f t="shared" ca="1" si="166"/>
        <v/>
      </c>
      <c r="AK127" s="126" t="str">
        <f t="shared" ca="1" si="166"/>
        <v/>
      </c>
      <c r="AL127" s="126" t="str">
        <f t="shared" ca="1" si="166"/>
        <v/>
      </c>
      <c r="AM127" s="126" t="str">
        <f t="shared" ca="1" si="166"/>
        <v/>
      </c>
      <c r="AN127" s="126" t="str">
        <f t="shared" ca="1" si="166"/>
        <v/>
      </c>
      <c r="AO127" s="126" t="str">
        <f t="shared" ca="1" si="166"/>
        <v/>
      </c>
      <c r="AP127" s="126" t="str">
        <f t="shared" ca="1" si="166"/>
        <v/>
      </c>
      <c r="AQ127" s="126" t="str">
        <f t="shared" ca="1" si="166"/>
        <v/>
      </c>
      <c r="AR127" s="126" t="str">
        <f t="shared" ca="1" si="166"/>
        <v/>
      </c>
      <c r="AS127" s="126" t="str">
        <f t="shared" ca="1" si="164"/>
        <v/>
      </c>
      <c r="AT127" s="126" t="str">
        <f t="shared" ca="1" si="164"/>
        <v/>
      </c>
      <c r="AU127" s="126" t="str">
        <f t="shared" ca="1" si="164"/>
        <v/>
      </c>
      <c r="AV127" s="126" t="str">
        <f t="shared" ca="1" si="164"/>
        <v/>
      </c>
      <c r="AW127" s="126" t="str">
        <f t="shared" ca="1" si="164"/>
        <v/>
      </c>
      <c r="AX127" s="126" t="str">
        <f t="shared" ca="1" si="164"/>
        <v/>
      </c>
      <c r="AY127" s="126" t="str">
        <f t="shared" ca="1" si="164"/>
        <v/>
      </c>
      <c r="AZ127" s="126" t="str">
        <f t="shared" ca="1" si="164"/>
        <v/>
      </c>
      <c r="BA127" s="126" t="str">
        <f t="shared" ca="1" si="164"/>
        <v/>
      </c>
      <c r="BB127" s="126" t="str">
        <f t="shared" ca="1" si="164"/>
        <v/>
      </c>
      <c r="BC127" s="126" t="str">
        <f t="shared" ca="1" si="164"/>
        <v/>
      </c>
      <c r="BD127" s="126" t="str">
        <f t="shared" ca="1" si="164"/>
        <v/>
      </c>
      <c r="BE127" s="126" t="str">
        <f t="shared" ca="1" si="164"/>
        <v/>
      </c>
      <c r="BF127" s="126" t="str">
        <f t="shared" ca="1" si="164"/>
        <v/>
      </c>
      <c r="BG127" s="126" t="str">
        <f t="shared" ca="1" si="164"/>
        <v/>
      </c>
      <c r="BH127" s="126" t="str">
        <f t="shared" ca="1" si="164"/>
        <v/>
      </c>
      <c r="BI127" s="126" t="str">
        <f t="shared" ca="1" si="165"/>
        <v/>
      </c>
      <c r="BJ127" s="126" t="str">
        <f t="shared" ca="1" si="165"/>
        <v/>
      </c>
      <c r="BK127" s="126" t="str">
        <f t="shared" ca="1" si="165"/>
        <v/>
      </c>
      <c r="BL127" s="126" t="str">
        <f t="shared" ca="1" si="165"/>
        <v/>
      </c>
      <c r="BM127" s="126" t="str">
        <f t="shared" ca="1" si="165"/>
        <v/>
      </c>
      <c r="BN127" s="126" t="str">
        <f t="shared" ca="1" si="165"/>
        <v/>
      </c>
      <c r="BO127" s="126" t="str">
        <f t="shared" ca="1" si="165"/>
        <v/>
      </c>
      <c r="BP127" s="126" t="str">
        <f t="shared" si="165"/>
        <v/>
      </c>
      <c r="BQ127" s="126" t="str">
        <f t="shared" si="165"/>
        <v/>
      </c>
      <c r="BR127" s="126" t="str">
        <f t="shared" si="165"/>
        <v/>
      </c>
      <c r="BS127" s="126" t="str">
        <f t="shared" si="165"/>
        <v/>
      </c>
      <c r="BT127" s="126" t="str">
        <f t="shared" si="165"/>
        <v/>
      </c>
      <c r="BU127" s="126" t="str">
        <f t="shared" si="165"/>
        <v/>
      </c>
      <c r="BV127" s="194"/>
      <c r="BW127" s="194"/>
      <c r="BX127" s="194"/>
      <c r="BZ127" s="116" t="s">
        <v>266</v>
      </c>
      <c r="CA127" s="118" t="s">
        <v>96</v>
      </c>
      <c r="CB127" s="113">
        <f t="shared" si="144"/>
        <v>54</v>
      </c>
      <c r="CC127" s="116">
        <f t="shared" ca="1" si="137"/>
        <v>0</v>
      </c>
      <c r="CD127" s="117">
        <f t="shared" ca="1" si="163"/>
        <v>0</v>
      </c>
      <c r="CE127" s="117">
        <f t="shared" ca="1" si="163"/>
        <v>0</v>
      </c>
      <c r="CF127" s="117">
        <f t="shared" ca="1" si="163"/>
        <v>0</v>
      </c>
      <c r="CG127" s="117">
        <f t="shared" ca="1" si="163"/>
        <v>0</v>
      </c>
      <c r="CH127" s="117">
        <f t="shared" ca="1" si="162"/>
        <v>0</v>
      </c>
      <c r="CI127" s="117">
        <f t="shared" ca="1" si="150"/>
        <v>0</v>
      </c>
      <c r="CJ127" s="127" cm="1">
        <f t="array" aca="1" ref="CJ127" ca="1">IFERROR(AVERAGE(IF(CD127:CG127&gt;1,CD127:CG127)),0)</f>
        <v>0</v>
      </c>
      <c r="CK127" s="127">
        <f ca="1">CJ127+(COUNTIFS($CJ$74:$CJ127,CJ127)-1)*0.00001</f>
        <v>5.3000000000000009E-4</v>
      </c>
      <c r="CL127" s="127">
        <f t="shared" ca="1" si="151"/>
        <v>6.0000000000000008E-5</v>
      </c>
      <c r="CM127" s="140">
        <f t="shared" ca="1" si="147"/>
        <v>0</v>
      </c>
      <c r="CN127" s="120">
        <f t="shared" ca="1" si="148"/>
        <v>0</v>
      </c>
      <c r="CO127" s="113"/>
      <c r="CP127" s="113"/>
      <c r="CQ127" s="113"/>
      <c r="CR127" s="115"/>
    </row>
    <row r="128" spans="1:96" ht="12.75" customHeight="1" x14ac:dyDescent="0.25">
      <c r="A128" s="210">
        <v>2</v>
      </c>
      <c r="K128" s="101">
        <f t="shared" si="149"/>
        <v>55</v>
      </c>
      <c r="L128" s="125">
        <f t="shared" ca="1" si="141"/>
        <v>0</v>
      </c>
      <c r="M128" s="126">
        <f t="shared" ca="1" si="142"/>
        <v>5.0000000000000002E-5</v>
      </c>
      <c r="N128" s="126" t="str">
        <f t="shared" ca="1" si="167"/>
        <v/>
      </c>
      <c r="O128" s="126" t="str">
        <f t="shared" ca="1" si="167"/>
        <v/>
      </c>
      <c r="P128" s="126" t="str">
        <f t="shared" ca="1" si="167"/>
        <v/>
      </c>
      <c r="Q128" s="126" t="str">
        <f t="shared" ca="1" si="167"/>
        <v/>
      </c>
      <c r="R128" s="126" t="str">
        <f t="shared" ca="1" si="167"/>
        <v/>
      </c>
      <c r="S128" s="126" t="str">
        <f t="shared" ca="1" si="167"/>
        <v/>
      </c>
      <c r="T128" s="126" t="str">
        <f t="shared" ca="1" si="167"/>
        <v/>
      </c>
      <c r="U128" s="126" t="str">
        <f t="shared" ca="1" si="167"/>
        <v/>
      </c>
      <c r="V128" s="126" t="str">
        <f t="shared" ca="1" si="167"/>
        <v/>
      </c>
      <c r="W128" s="126" t="str">
        <f t="shared" ca="1" si="167"/>
        <v/>
      </c>
      <c r="X128" s="126" t="str">
        <f t="shared" ca="1" si="167"/>
        <v/>
      </c>
      <c r="Y128" s="126" t="str">
        <f t="shared" ca="1" si="167"/>
        <v/>
      </c>
      <c r="Z128" s="126" t="str">
        <f t="shared" ca="1" si="167"/>
        <v/>
      </c>
      <c r="AA128" s="126" t="str">
        <f t="shared" ca="1" si="167"/>
        <v/>
      </c>
      <c r="AB128" s="126" t="str">
        <f t="shared" ca="1" si="167"/>
        <v/>
      </c>
      <c r="AC128" s="126" t="str">
        <f t="shared" ca="1" si="167"/>
        <v/>
      </c>
      <c r="AD128" s="126" t="str">
        <f t="shared" ca="1" si="166"/>
        <v/>
      </c>
      <c r="AE128" s="126" t="str">
        <f t="shared" ca="1" si="166"/>
        <v/>
      </c>
      <c r="AF128" s="126" t="str">
        <f t="shared" ca="1" si="166"/>
        <v/>
      </c>
      <c r="AG128" s="126" t="str">
        <f t="shared" ca="1" si="166"/>
        <v/>
      </c>
      <c r="AH128" s="126" t="str">
        <f t="shared" ca="1" si="166"/>
        <v/>
      </c>
      <c r="AI128" s="126" t="str">
        <f t="shared" ca="1" si="166"/>
        <v/>
      </c>
      <c r="AJ128" s="126" t="str">
        <f t="shared" ca="1" si="166"/>
        <v/>
      </c>
      <c r="AK128" s="126" t="str">
        <f t="shared" ca="1" si="166"/>
        <v/>
      </c>
      <c r="AL128" s="126" t="str">
        <f t="shared" ca="1" si="166"/>
        <v/>
      </c>
      <c r="AM128" s="126" t="str">
        <f t="shared" ca="1" si="166"/>
        <v/>
      </c>
      <c r="AN128" s="126" t="str">
        <f t="shared" ca="1" si="166"/>
        <v/>
      </c>
      <c r="AO128" s="126" t="str">
        <f t="shared" ca="1" si="166"/>
        <v/>
      </c>
      <c r="AP128" s="126" t="str">
        <f t="shared" ca="1" si="166"/>
        <v/>
      </c>
      <c r="AQ128" s="126" t="str">
        <f t="shared" ca="1" si="166"/>
        <v/>
      </c>
      <c r="AR128" s="126" t="str">
        <f t="shared" ca="1" si="166"/>
        <v/>
      </c>
      <c r="AS128" s="126" t="str">
        <f t="shared" ca="1" si="164"/>
        <v/>
      </c>
      <c r="AT128" s="126" t="str">
        <f t="shared" ca="1" si="164"/>
        <v/>
      </c>
      <c r="AU128" s="126" t="str">
        <f t="shared" ca="1" si="164"/>
        <v/>
      </c>
      <c r="AV128" s="126" t="str">
        <f t="shared" ca="1" si="164"/>
        <v/>
      </c>
      <c r="AW128" s="126" t="str">
        <f t="shared" ca="1" si="164"/>
        <v/>
      </c>
      <c r="AX128" s="126" t="str">
        <f t="shared" ca="1" si="164"/>
        <v/>
      </c>
      <c r="AY128" s="126" t="str">
        <f t="shared" ca="1" si="164"/>
        <v/>
      </c>
      <c r="AZ128" s="126" t="str">
        <f t="shared" ca="1" si="164"/>
        <v/>
      </c>
      <c r="BA128" s="126" t="str">
        <f t="shared" ca="1" si="164"/>
        <v/>
      </c>
      <c r="BB128" s="126" t="str">
        <f t="shared" ca="1" si="164"/>
        <v/>
      </c>
      <c r="BC128" s="126" t="str">
        <f t="shared" ca="1" si="164"/>
        <v/>
      </c>
      <c r="BD128" s="126" t="str">
        <f t="shared" ca="1" si="164"/>
        <v/>
      </c>
      <c r="BE128" s="126" t="str">
        <f t="shared" ca="1" si="164"/>
        <v/>
      </c>
      <c r="BF128" s="126" t="str">
        <f t="shared" ca="1" si="164"/>
        <v/>
      </c>
      <c r="BG128" s="126" t="str">
        <f t="shared" ca="1" si="164"/>
        <v/>
      </c>
      <c r="BH128" s="126" t="str">
        <f t="shared" ca="1" si="164"/>
        <v/>
      </c>
      <c r="BI128" s="126" t="str">
        <f t="shared" ca="1" si="165"/>
        <v/>
      </c>
      <c r="BJ128" s="126" t="str">
        <f t="shared" ca="1" si="165"/>
        <v/>
      </c>
      <c r="BK128" s="126" t="str">
        <f t="shared" ca="1" si="165"/>
        <v/>
      </c>
      <c r="BL128" s="126" t="str">
        <f t="shared" ca="1" si="165"/>
        <v/>
      </c>
      <c r="BM128" s="126" t="str">
        <f t="shared" ca="1" si="165"/>
        <v/>
      </c>
      <c r="BN128" s="126" t="str">
        <f t="shared" ca="1" si="165"/>
        <v/>
      </c>
      <c r="BO128" s="126" t="str">
        <f t="shared" ca="1" si="165"/>
        <v/>
      </c>
      <c r="BP128" s="126" t="str">
        <f t="shared" ca="1" si="165"/>
        <v/>
      </c>
      <c r="BQ128" s="126" t="str">
        <f t="shared" si="165"/>
        <v/>
      </c>
      <c r="BR128" s="126" t="str">
        <f t="shared" si="165"/>
        <v/>
      </c>
      <c r="BS128" s="126" t="str">
        <f t="shared" si="165"/>
        <v/>
      </c>
      <c r="BT128" s="126" t="str">
        <f t="shared" si="165"/>
        <v/>
      </c>
      <c r="BU128" s="126" t="str">
        <f t="shared" si="165"/>
        <v/>
      </c>
      <c r="BV128" s="194"/>
      <c r="BW128" s="194"/>
      <c r="BX128" s="194"/>
      <c r="BZ128" s="116" t="s">
        <v>266</v>
      </c>
      <c r="CA128" s="118" t="s">
        <v>96</v>
      </c>
      <c r="CB128" s="113">
        <f t="shared" si="144"/>
        <v>55</v>
      </c>
      <c r="CC128" s="116">
        <f t="shared" ca="1" si="137"/>
        <v>0</v>
      </c>
      <c r="CD128" s="117">
        <f t="shared" ca="1" si="163"/>
        <v>0</v>
      </c>
      <c r="CE128" s="117">
        <f t="shared" ca="1" si="163"/>
        <v>0</v>
      </c>
      <c r="CF128" s="117">
        <f t="shared" ca="1" si="163"/>
        <v>0</v>
      </c>
      <c r="CG128" s="117">
        <f t="shared" ca="1" si="163"/>
        <v>0</v>
      </c>
      <c r="CH128" s="117">
        <f t="shared" ca="1" si="162"/>
        <v>0</v>
      </c>
      <c r="CI128" s="117">
        <f t="shared" ca="1" si="150"/>
        <v>0</v>
      </c>
      <c r="CJ128" s="127" cm="1">
        <f t="array" aca="1" ref="CJ128" ca="1">IFERROR(AVERAGE(IF(CD128:CG128&gt;1,CD128:CG128)),0)</f>
        <v>0</v>
      </c>
      <c r="CK128" s="127">
        <f ca="1">CJ128+(COUNTIFS($CJ$74:$CJ128,CJ128)-1)*0.00001</f>
        <v>5.4000000000000001E-4</v>
      </c>
      <c r="CL128" s="127">
        <f t="shared" ca="1" si="151"/>
        <v>5.0000000000000002E-5</v>
      </c>
      <c r="CM128" s="140">
        <f t="shared" ca="1" si="147"/>
        <v>0</v>
      </c>
      <c r="CN128" s="120">
        <f t="shared" ca="1" si="148"/>
        <v>0</v>
      </c>
      <c r="CO128" s="113"/>
      <c r="CP128" s="113"/>
      <c r="CQ128" s="113"/>
      <c r="CR128" s="115"/>
    </row>
    <row r="129" spans="1:96" ht="12.75" customHeight="1" x14ac:dyDescent="0.25">
      <c r="A129" s="210">
        <v>2</v>
      </c>
      <c r="K129" s="101">
        <f t="shared" si="149"/>
        <v>56</v>
      </c>
      <c r="L129" s="125">
        <f t="shared" ca="1" si="141"/>
        <v>0</v>
      </c>
      <c r="M129" s="126">
        <f t="shared" ca="1" si="142"/>
        <v>4.0000000000000003E-5</v>
      </c>
      <c r="N129" s="126" t="str">
        <f t="shared" ca="1" si="167"/>
        <v/>
      </c>
      <c r="O129" s="126" t="str">
        <f t="shared" ca="1" si="167"/>
        <v/>
      </c>
      <c r="P129" s="126" t="str">
        <f t="shared" ca="1" si="167"/>
        <v/>
      </c>
      <c r="Q129" s="126" t="str">
        <f t="shared" ca="1" si="167"/>
        <v/>
      </c>
      <c r="R129" s="126" t="str">
        <f t="shared" ca="1" si="167"/>
        <v/>
      </c>
      <c r="S129" s="126" t="str">
        <f t="shared" ca="1" si="167"/>
        <v/>
      </c>
      <c r="T129" s="126" t="str">
        <f t="shared" ca="1" si="167"/>
        <v/>
      </c>
      <c r="U129" s="126" t="str">
        <f t="shared" ca="1" si="167"/>
        <v/>
      </c>
      <c r="V129" s="126" t="str">
        <f t="shared" ca="1" si="167"/>
        <v/>
      </c>
      <c r="W129" s="126" t="str">
        <f t="shared" ca="1" si="167"/>
        <v/>
      </c>
      <c r="X129" s="126" t="str">
        <f t="shared" ca="1" si="167"/>
        <v/>
      </c>
      <c r="Y129" s="126" t="str">
        <f t="shared" ca="1" si="167"/>
        <v/>
      </c>
      <c r="Z129" s="126" t="str">
        <f t="shared" ca="1" si="167"/>
        <v/>
      </c>
      <c r="AA129" s="126" t="str">
        <f t="shared" ca="1" si="167"/>
        <v/>
      </c>
      <c r="AB129" s="126" t="str">
        <f t="shared" ca="1" si="167"/>
        <v/>
      </c>
      <c r="AC129" s="126" t="str">
        <f t="shared" ca="1" si="167"/>
        <v/>
      </c>
      <c r="AD129" s="126" t="str">
        <f t="shared" ca="1" si="166"/>
        <v/>
      </c>
      <c r="AE129" s="126" t="str">
        <f t="shared" ca="1" si="166"/>
        <v/>
      </c>
      <c r="AF129" s="126" t="str">
        <f t="shared" ca="1" si="166"/>
        <v/>
      </c>
      <c r="AG129" s="126" t="str">
        <f t="shared" ca="1" si="166"/>
        <v/>
      </c>
      <c r="AH129" s="126" t="str">
        <f t="shared" ca="1" si="166"/>
        <v/>
      </c>
      <c r="AI129" s="126" t="str">
        <f t="shared" ca="1" si="166"/>
        <v/>
      </c>
      <c r="AJ129" s="126" t="str">
        <f t="shared" ca="1" si="166"/>
        <v/>
      </c>
      <c r="AK129" s="126" t="str">
        <f t="shared" ca="1" si="166"/>
        <v/>
      </c>
      <c r="AL129" s="126" t="str">
        <f t="shared" ca="1" si="166"/>
        <v/>
      </c>
      <c r="AM129" s="126" t="str">
        <f t="shared" ca="1" si="166"/>
        <v/>
      </c>
      <c r="AN129" s="126" t="str">
        <f t="shared" ca="1" si="166"/>
        <v/>
      </c>
      <c r="AO129" s="126" t="str">
        <f t="shared" ca="1" si="166"/>
        <v/>
      </c>
      <c r="AP129" s="126" t="str">
        <f t="shared" ca="1" si="166"/>
        <v/>
      </c>
      <c r="AQ129" s="126" t="str">
        <f t="shared" ca="1" si="166"/>
        <v/>
      </c>
      <c r="AR129" s="126" t="str">
        <f t="shared" ca="1" si="166"/>
        <v/>
      </c>
      <c r="AS129" s="126" t="str">
        <f t="shared" ca="1" si="164"/>
        <v/>
      </c>
      <c r="AT129" s="126" t="str">
        <f t="shared" ca="1" si="164"/>
        <v/>
      </c>
      <c r="AU129" s="126" t="str">
        <f t="shared" ca="1" si="164"/>
        <v/>
      </c>
      <c r="AV129" s="126" t="str">
        <f t="shared" ca="1" si="164"/>
        <v/>
      </c>
      <c r="AW129" s="126" t="str">
        <f t="shared" ca="1" si="164"/>
        <v/>
      </c>
      <c r="AX129" s="126" t="str">
        <f t="shared" ca="1" si="164"/>
        <v/>
      </c>
      <c r="AY129" s="126" t="str">
        <f t="shared" ca="1" si="164"/>
        <v/>
      </c>
      <c r="AZ129" s="126" t="str">
        <f t="shared" ca="1" si="164"/>
        <v/>
      </c>
      <c r="BA129" s="126" t="str">
        <f t="shared" ca="1" si="164"/>
        <v/>
      </c>
      <c r="BB129" s="126" t="str">
        <f t="shared" ca="1" si="164"/>
        <v/>
      </c>
      <c r="BC129" s="126" t="str">
        <f t="shared" ca="1" si="164"/>
        <v/>
      </c>
      <c r="BD129" s="126" t="str">
        <f t="shared" ca="1" si="164"/>
        <v/>
      </c>
      <c r="BE129" s="126" t="str">
        <f t="shared" ca="1" si="164"/>
        <v/>
      </c>
      <c r="BF129" s="126" t="str">
        <f t="shared" ca="1" si="164"/>
        <v/>
      </c>
      <c r="BG129" s="126" t="str">
        <f t="shared" ca="1" si="164"/>
        <v/>
      </c>
      <c r="BH129" s="126" t="str">
        <f t="shared" ca="1" si="164"/>
        <v/>
      </c>
      <c r="BI129" s="126" t="str">
        <f t="shared" ca="1" si="165"/>
        <v/>
      </c>
      <c r="BJ129" s="126" t="str">
        <f t="shared" ca="1" si="165"/>
        <v/>
      </c>
      <c r="BK129" s="126" t="str">
        <f t="shared" ca="1" si="165"/>
        <v/>
      </c>
      <c r="BL129" s="126" t="str">
        <f t="shared" ca="1" si="165"/>
        <v/>
      </c>
      <c r="BM129" s="126" t="str">
        <f t="shared" ca="1" si="165"/>
        <v/>
      </c>
      <c r="BN129" s="126" t="str">
        <f t="shared" ca="1" si="165"/>
        <v/>
      </c>
      <c r="BO129" s="126" t="str">
        <f t="shared" ca="1" si="165"/>
        <v/>
      </c>
      <c r="BP129" s="126" t="str">
        <f t="shared" ca="1" si="165"/>
        <v/>
      </c>
      <c r="BQ129" s="126" t="str">
        <f t="shared" ca="1" si="165"/>
        <v/>
      </c>
      <c r="BR129" s="126" t="str">
        <f t="shared" si="165"/>
        <v/>
      </c>
      <c r="BS129" s="126" t="str">
        <f t="shared" si="165"/>
        <v/>
      </c>
      <c r="BT129" s="126" t="str">
        <f t="shared" si="165"/>
        <v/>
      </c>
      <c r="BU129" s="126" t="str">
        <f t="shared" si="165"/>
        <v/>
      </c>
      <c r="BV129" s="194"/>
      <c r="BW129" s="194"/>
      <c r="BX129" s="194"/>
      <c r="BZ129" s="116" t="s">
        <v>266</v>
      </c>
      <c r="CA129" s="118" t="s">
        <v>96</v>
      </c>
      <c r="CB129" s="113">
        <f t="shared" si="144"/>
        <v>56</v>
      </c>
      <c r="CC129" s="116">
        <f t="shared" ca="1" si="137"/>
        <v>0</v>
      </c>
      <c r="CD129" s="117">
        <f t="shared" ca="1" si="163"/>
        <v>0</v>
      </c>
      <c r="CE129" s="117">
        <f t="shared" ca="1" si="163"/>
        <v>0</v>
      </c>
      <c r="CF129" s="117">
        <f t="shared" ca="1" si="163"/>
        <v>0</v>
      </c>
      <c r="CG129" s="117">
        <f t="shared" ca="1" si="163"/>
        <v>0</v>
      </c>
      <c r="CH129" s="117">
        <f t="shared" ca="1" si="162"/>
        <v>0</v>
      </c>
      <c r="CI129" s="117">
        <f t="shared" ca="1" si="150"/>
        <v>0</v>
      </c>
      <c r="CJ129" s="127" cm="1">
        <f t="array" aca="1" ref="CJ129" ca="1">IFERROR(AVERAGE(IF(CD129:CG129&gt;1,CD129:CG129)),0)</f>
        <v>0</v>
      </c>
      <c r="CK129" s="127">
        <f ca="1">CJ129+(COUNTIFS($CJ$74:$CJ129,CJ129)-1)*0.00001</f>
        <v>5.5000000000000003E-4</v>
      </c>
      <c r="CL129" s="127">
        <f t="shared" ca="1" si="151"/>
        <v>4.0000000000000003E-5</v>
      </c>
      <c r="CM129" s="140">
        <f t="shared" ca="1" si="147"/>
        <v>0</v>
      </c>
      <c r="CN129" s="120">
        <f t="shared" ca="1" si="148"/>
        <v>0</v>
      </c>
      <c r="CO129" s="113"/>
      <c r="CP129" s="113"/>
      <c r="CQ129" s="113"/>
      <c r="CR129" s="115"/>
    </row>
    <row r="130" spans="1:96" ht="12.75" customHeight="1" x14ac:dyDescent="0.25">
      <c r="A130" s="210">
        <v>2</v>
      </c>
      <c r="K130" s="101">
        <f t="shared" si="149"/>
        <v>57</v>
      </c>
      <c r="L130" s="125">
        <f t="shared" ca="1" si="141"/>
        <v>0</v>
      </c>
      <c r="M130" s="126">
        <f t="shared" ca="1" si="142"/>
        <v>3.0000000000000004E-5</v>
      </c>
      <c r="N130" s="126" t="str">
        <f t="shared" ca="1" si="167"/>
        <v/>
      </c>
      <c r="O130" s="126" t="str">
        <f t="shared" ca="1" si="167"/>
        <v/>
      </c>
      <c r="P130" s="126" t="str">
        <f t="shared" ca="1" si="167"/>
        <v/>
      </c>
      <c r="Q130" s="126" t="str">
        <f t="shared" ca="1" si="167"/>
        <v/>
      </c>
      <c r="R130" s="126" t="str">
        <f t="shared" ca="1" si="167"/>
        <v/>
      </c>
      <c r="S130" s="126" t="str">
        <f t="shared" ca="1" si="167"/>
        <v/>
      </c>
      <c r="T130" s="126" t="str">
        <f t="shared" ca="1" si="167"/>
        <v/>
      </c>
      <c r="U130" s="126" t="str">
        <f t="shared" ca="1" si="167"/>
        <v/>
      </c>
      <c r="V130" s="126" t="str">
        <f t="shared" ca="1" si="167"/>
        <v/>
      </c>
      <c r="W130" s="126" t="str">
        <f t="shared" ca="1" si="167"/>
        <v/>
      </c>
      <c r="X130" s="126" t="str">
        <f t="shared" ca="1" si="167"/>
        <v/>
      </c>
      <c r="Y130" s="126" t="str">
        <f t="shared" ca="1" si="167"/>
        <v/>
      </c>
      <c r="Z130" s="126" t="str">
        <f t="shared" ca="1" si="167"/>
        <v/>
      </c>
      <c r="AA130" s="126" t="str">
        <f t="shared" ca="1" si="167"/>
        <v/>
      </c>
      <c r="AB130" s="126" t="str">
        <f t="shared" ca="1" si="167"/>
        <v/>
      </c>
      <c r="AC130" s="126" t="str">
        <f t="shared" ca="1" si="167"/>
        <v/>
      </c>
      <c r="AD130" s="126" t="str">
        <f t="shared" ca="1" si="166"/>
        <v/>
      </c>
      <c r="AE130" s="126" t="str">
        <f t="shared" ca="1" si="166"/>
        <v/>
      </c>
      <c r="AF130" s="126" t="str">
        <f t="shared" ca="1" si="166"/>
        <v/>
      </c>
      <c r="AG130" s="126" t="str">
        <f t="shared" ca="1" si="166"/>
        <v/>
      </c>
      <c r="AH130" s="126" t="str">
        <f t="shared" ca="1" si="166"/>
        <v/>
      </c>
      <c r="AI130" s="126" t="str">
        <f t="shared" ca="1" si="166"/>
        <v/>
      </c>
      <c r="AJ130" s="126" t="str">
        <f t="shared" ca="1" si="166"/>
        <v/>
      </c>
      <c r="AK130" s="126" t="str">
        <f t="shared" ca="1" si="166"/>
        <v/>
      </c>
      <c r="AL130" s="126" t="str">
        <f t="shared" ca="1" si="166"/>
        <v/>
      </c>
      <c r="AM130" s="126" t="str">
        <f t="shared" ca="1" si="166"/>
        <v/>
      </c>
      <c r="AN130" s="126" t="str">
        <f t="shared" ca="1" si="166"/>
        <v/>
      </c>
      <c r="AO130" s="126" t="str">
        <f t="shared" ca="1" si="166"/>
        <v/>
      </c>
      <c r="AP130" s="126" t="str">
        <f t="shared" ca="1" si="166"/>
        <v/>
      </c>
      <c r="AQ130" s="126" t="str">
        <f t="shared" ca="1" si="166"/>
        <v/>
      </c>
      <c r="AR130" s="126" t="str">
        <f t="shared" ca="1" si="166"/>
        <v/>
      </c>
      <c r="AS130" s="126" t="str">
        <f t="shared" ca="1" si="164"/>
        <v/>
      </c>
      <c r="AT130" s="126" t="str">
        <f t="shared" ca="1" si="164"/>
        <v/>
      </c>
      <c r="AU130" s="126" t="str">
        <f t="shared" ca="1" si="164"/>
        <v/>
      </c>
      <c r="AV130" s="126" t="str">
        <f t="shared" ca="1" si="164"/>
        <v/>
      </c>
      <c r="AW130" s="126" t="str">
        <f t="shared" ca="1" si="164"/>
        <v/>
      </c>
      <c r="AX130" s="126" t="str">
        <f t="shared" ca="1" si="164"/>
        <v/>
      </c>
      <c r="AY130" s="126" t="str">
        <f t="shared" ca="1" si="164"/>
        <v/>
      </c>
      <c r="AZ130" s="126" t="str">
        <f t="shared" ca="1" si="164"/>
        <v/>
      </c>
      <c r="BA130" s="126" t="str">
        <f t="shared" ca="1" si="164"/>
        <v/>
      </c>
      <c r="BB130" s="126" t="str">
        <f t="shared" ca="1" si="164"/>
        <v/>
      </c>
      <c r="BC130" s="126" t="str">
        <f t="shared" ca="1" si="164"/>
        <v/>
      </c>
      <c r="BD130" s="126" t="str">
        <f t="shared" ca="1" si="164"/>
        <v/>
      </c>
      <c r="BE130" s="126" t="str">
        <f t="shared" ca="1" si="164"/>
        <v/>
      </c>
      <c r="BF130" s="126" t="str">
        <f t="shared" ca="1" si="164"/>
        <v/>
      </c>
      <c r="BG130" s="126" t="str">
        <f t="shared" ca="1" si="164"/>
        <v/>
      </c>
      <c r="BH130" s="126" t="str">
        <f t="shared" ca="1" si="164"/>
        <v/>
      </c>
      <c r="BI130" s="126" t="str">
        <f t="shared" ca="1" si="165"/>
        <v/>
      </c>
      <c r="BJ130" s="126" t="str">
        <f t="shared" ca="1" si="165"/>
        <v/>
      </c>
      <c r="BK130" s="126" t="str">
        <f t="shared" ca="1" si="165"/>
        <v/>
      </c>
      <c r="BL130" s="126" t="str">
        <f t="shared" ca="1" si="165"/>
        <v/>
      </c>
      <c r="BM130" s="126" t="str">
        <f t="shared" ca="1" si="165"/>
        <v/>
      </c>
      <c r="BN130" s="126" t="str">
        <f t="shared" ca="1" si="165"/>
        <v/>
      </c>
      <c r="BO130" s="126" t="str">
        <f t="shared" ca="1" si="165"/>
        <v/>
      </c>
      <c r="BP130" s="126" t="str">
        <f t="shared" ca="1" si="165"/>
        <v/>
      </c>
      <c r="BQ130" s="126" t="str">
        <f t="shared" ca="1" si="165"/>
        <v/>
      </c>
      <c r="BR130" s="126" t="str">
        <f t="shared" ca="1" si="165"/>
        <v/>
      </c>
      <c r="BS130" s="126" t="str">
        <f t="shared" si="165"/>
        <v/>
      </c>
      <c r="BT130" s="126" t="str">
        <f t="shared" si="165"/>
        <v/>
      </c>
      <c r="BU130" s="126" t="str">
        <f t="shared" si="165"/>
        <v/>
      </c>
      <c r="BV130" s="194"/>
      <c r="BW130" s="194"/>
      <c r="BX130" s="194"/>
      <c r="BZ130" s="116" t="s">
        <v>266</v>
      </c>
      <c r="CA130" s="118" t="s">
        <v>96</v>
      </c>
      <c r="CB130" s="113">
        <f t="shared" si="144"/>
        <v>57</v>
      </c>
      <c r="CC130" s="116">
        <f t="shared" ca="1" si="137"/>
        <v>0</v>
      </c>
      <c r="CD130" s="117">
        <f t="shared" ca="1" si="163"/>
        <v>0</v>
      </c>
      <c r="CE130" s="117">
        <f t="shared" ca="1" si="163"/>
        <v>0</v>
      </c>
      <c r="CF130" s="117">
        <f t="shared" ca="1" si="163"/>
        <v>0</v>
      </c>
      <c r="CG130" s="117">
        <f t="shared" ca="1" si="163"/>
        <v>0</v>
      </c>
      <c r="CH130" s="117">
        <f t="shared" ca="1" si="162"/>
        <v>0</v>
      </c>
      <c r="CI130" s="117">
        <f t="shared" ca="1" si="150"/>
        <v>0</v>
      </c>
      <c r="CJ130" s="127" cm="1">
        <f t="array" aca="1" ref="CJ130" ca="1">IFERROR(AVERAGE(IF(CD130:CG130&gt;1,CD130:CG130)),0)</f>
        <v>0</v>
      </c>
      <c r="CK130" s="127">
        <f ca="1">CJ130+(COUNTIFS($CJ$74:$CJ130,CJ130)-1)*0.00001</f>
        <v>5.6000000000000006E-4</v>
      </c>
      <c r="CL130" s="127">
        <f t="shared" ca="1" si="151"/>
        <v>3.0000000000000004E-5</v>
      </c>
      <c r="CM130" s="140">
        <f t="shared" ca="1" si="147"/>
        <v>0</v>
      </c>
      <c r="CN130" s="120">
        <f t="shared" ca="1" si="148"/>
        <v>0</v>
      </c>
      <c r="CO130" s="113"/>
      <c r="CP130" s="113"/>
      <c r="CQ130" s="113"/>
      <c r="CR130" s="115"/>
    </row>
    <row r="131" spans="1:96" ht="12.75" customHeight="1" x14ac:dyDescent="0.25">
      <c r="A131" s="210">
        <v>2</v>
      </c>
      <c r="K131" s="101">
        <f t="shared" si="149"/>
        <v>58</v>
      </c>
      <c r="L131" s="125">
        <f t="shared" ca="1" si="141"/>
        <v>0</v>
      </c>
      <c r="M131" s="126">
        <f t="shared" ca="1" si="142"/>
        <v>2.0000000000000002E-5</v>
      </c>
      <c r="N131" s="126" t="str">
        <f t="shared" ca="1" si="167"/>
        <v/>
      </c>
      <c r="O131" s="126" t="str">
        <f t="shared" ca="1" si="167"/>
        <v/>
      </c>
      <c r="P131" s="126" t="str">
        <f t="shared" ca="1" si="167"/>
        <v/>
      </c>
      <c r="Q131" s="126" t="str">
        <f t="shared" ca="1" si="167"/>
        <v/>
      </c>
      <c r="R131" s="126" t="str">
        <f t="shared" ca="1" si="167"/>
        <v/>
      </c>
      <c r="S131" s="126" t="str">
        <f t="shared" ca="1" si="167"/>
        <v/>
      </c>
      <c r="T131" s="126" t="str">
        <f t="shared" ca="1" si="167"/>
        <v/>
      </c>
      <c r="U131" s="126" t="str">
        <f t="shared" ca="1" si="167"/>
        <v/>
      </c>
      <c r="V131" s="126" t="str">
        <f t="shared" ca="1" si="167"/>
        <v/>
      </c>
      <c r="W131" s="126" t="str">
        <f t="shared" ca="1" si="167"/>
        <v/>
      </c>
      <c r="X131" s="126" t="str">
        <f t="shared" ca="1" si="167"/>
        <v/>
      </c>
      <c r="Y131" s="126" t="str">
        <f t="shared" ca="1" si="167"/>
        <v/>
      </c>
      <c r="Z131" s="126" t="str">
        <f t="shared" ca="1" si="167"/>
        <v/>
      </c>
      <c r="AA131" s="126" t="str">
        <f t="shared" ca="1" si="167"/>
        <v/>
      </c>
      <c r="AB131" s="126" t="str">
        <f t="shared" ca="1" si="167"/>
        <v/>
      </c>
      <c r="AC131" s="126" t="str">
        <f t="shared" ca="1" si="167"/>
        <v/>
      </c>
      <c r="AD131" s="126" t="str">
        <f t="shared" ca="1" si="166"/>
        <v/>
      </c>
      <c r="AE131" s="126" t="str">
        <f t="shared" ca="1" si="166"/>
        <v/>
      </c>
      <c r="AF131" s="126" t="str">
        <f t="shared" ca="1" si="166"/>
        <v/>
      </c>
      <c r="AG131" s="126" t="str">
        <f t="shared" ca="1" si="166"/>
        <v/>
      </c>
      <c r="AH131" s="126" t="str">
        <f t="shared" ca="1" si="166"/>
        <v/>
      </c>
      <c r="AI131" s="126" t="str">
        <f t="shared" ca="1" si="166"/>
        <v/>
      </c>
      <c r="AJ131" s="126" t="str">
        <f t="shared" ca="1" si="166"/>
        <v/>
      </c>
      <c r="AK131" s="126" t="str">
        <f t="shared" ca="1" si="166"/>
        <v/>
      </c>
      <c r="AL131" s="126" t="str">
        <f t="shared" ca="1" si="166"/>
        <v/>
      </c>
      <c r="AM131" s="126" t="str">
        <f t="shared" ca="1" si="166"/>
        <v/>
      </c>
      <c r="AN131" s="126" t="str">
        <f t="shared" ca="1" si="166"/>
        <v/>
      </c>
      <c r="AO131" s="126" t="str">
        <f t="shared" ca="1" si="166"/>
        <v/>
      </c>
      <c r="AP131" s="126" t="str">
        <f t="shared" ca="1" si="166"/>
        <v/>
      </c>
      <c r="AQ131" s="126" t="str">
        <f t="shared" ca="1" si="166"/>
        <v/>
      </c>
      <c r="AR131" s="126" t="str">
        <f t="shared" ca="1" si="166"/>
        <v/>
      </c>
      <c r="AS131" s="126" t="str">
        <f t="shared" ca="1" si="164"/>
        <v/>
      </c>
      <c r="AT131" s="126" t="str">
        <f t="shared" ca="1" si="164"/>
        <v/>
      </c>
      <c r="AU131" s="126" t="str">
        <f t="shared" ca="1" si="164"/>
        <v/>
      </c>
      <c r="AV131" s="126" t="str">
        <f t="shared" ca="1" si="164"/>
        <v/>
      </c>
      <c r="AW131" s="126" t="str">
        <f t="shared" ca="1" si="164"/>
        <v/>
      </c>
      <c r="AX131" s="126" t="str">
        <f t="shared" ca="1" si="164"/>
        <v/>
      </c>
      <c r="AY131" s="126" t="str">
        <f t="shared" ca="1" si="164"/>
        <v/>
      </c>
      <c r="AZ131" s="126" t="str">
        <f t="shared" ca="1" si="164"/>
        <v/>
      </c>
      <c r="BA131" s="126" t="str">
        <f t="shared" ca="1" si="164"/>
        <v/>
      </c>
      <c r="BB131" s="126" t="str">
        <f t="shared" ca="1" si="164"/>
        <v/>
      </c>
      <c r="BC131" s="126" t="str">
        <f t="shared" ca="1" si="164"/>
        <v/>
      </c>
      <c r="BD131" s="126" t="str">
        <f t="shared" ca="1" si="164"/>
        <v/>
      </c>
      <c r="BE131" s="126" t="str">
        <f t="shared" ca="1" si="164"/>
        <v/>
      </c>
      <c r="BF131" s="126" t="str">
        <f t="shared" ca="1" si="164"/>
        <v/>
      </c>
      <c r="BG131" s="126" t="str">
        <f t="shared" ca="1" si="164"/>
        <v/>
      </c>
      <c r="BH131" s="126" t="str">
        <f t="shared" ca="1" si="164"/>
        <v/>
      </c>
      <c r="BI131" s="126" t="str">
        <f t="shared" ca="1" si="165"/>
        <v/>
      </c>
      <c r="BJ131" s="126" t="str">
        <f t="shared" ca="1" si="165"/>
        <v/>
      </c>
      <c r="BK131" s="126" t="str">
        <f t="shared" ca="1" si="165"/>
        <v/>
      </c>
      <c r="BL131" s="126" t="str">
        <f t="shared" ca="1" si="165"/>
        <v/>
      </c>
      <c r="BM131" s="126" t="str">
        <f t="shared" ca="1" si="165"/>
        <v/>
      </c>
      <c r="BN131" s="126" t="str">
        <f t="shared" ca="1" si="165"/>
        <v/>
      </c>
      <c r="BO131" s="126" t="str">
        <f t="shared" ca="1" si="165"/>
        <v/>
      </c>
      <c r="BP131" s="126" t="str">
        <f t="shared" ca="1" si="165"/>
        <v/>
      </c>
      <c r="BQ131" s="126" t="str">
        <f t="shared" ca="1" si="165"/>
        <v/>
      </c>
      <c r="BR131" s="126" t="str">
        <f t="shared" ca="1" si="165"/>
        <v/>
      </c>
      <c r="BS131" s="126" t="str">
        <f t="shared" ca="1" si="165"/>
        <v/>
      </c>
      <c r="BT131" s="126" t="str">
        <f t="shared" si="165"/>
        <v/>
      </c>
      <c r="BU131" s="126" t="str">
        <f t="shared" si="165"/>
        <v/>
      </c>
      <c r="BV131" s="194"/>
      <c r="BW131" s="194"/>
      <c r="BX131" s="194"/>
      <c r="BZ131" s="116" t="s">
        <v>266</v>
      </c>
      <c r="CA131" s="118" t="s">
        <v>96</v>
      </c>
      <c r="CB131" s="113">
        <f t="shared" si="144"/>
        <v>58</v>
      </c>
      <c r="CC131" s="116">
        <f t="shared" ca="1" si="137"/>
        <v>0</v>
      </c>
      <c r="CD131" s="117">
        <f t="shared" ca="1" si="163"/>
        <v>0</v>
      </c>
      <c r="CE131" s="117">
        <f t="shared" ca="1" si="163"/>
        <v>0</v>
      </c>
      <c r="CF131" s="117">
        <f t="shared" ca="1" si="163"/>
        <v>0</v>
      </c>
      <c r="CG131" s="117">
        <f t="shared" ca="1" si="163"/>
        <v>0</v>
      </c>
      <c r="CH131" s="117">
        <f t="shared" ca="1" si="162"/>
        <v>0</v>
      </c>
      <c r="CI131" s="117">
        <f t="shared" ca="1" si="150"/>
        <v>0</v>
      </c>
      <c r="CJ131" s="127" cm="1">
        <f t="array" aca="1" ref="CJ131" ca="1">IFERROR(AVERAGE(IF(CD131:CG131&gt;1,CD131:CG131)),0)</f>
        <v>0</v>
      </c>
      <c r="CK131" s="127">
        <f ca="1">CJ131+(COUNTIFS($CJ$74:$CJ131,CJ131)-1)*0.00001</f>
        <v>5.7000000000000009E-4</v>
      </c>
      <c r="CL131" s="127">
        <f t="shared" ca="1" si="151"/>
        <v>2.0000000000000002E-5</v>
      </c>
      <c r="CM131" s="140">
        <f t="shared" ca="1" si="147"/>
        <v>0</v>
      </c>
      <c r="CN131" s="120">
        <f t="shared" ca="1" si="148"/>
        <v>0</v>
      </c>
      <c r="CO131" s="113"/>
      <c r="CP131" s="113"/>
      <c r="CQ131" s="113"/>
      <c r="CR131" s="115"/>
    </row>
    <row r="132" spans="1:96" ht="12.75" customHeight="1" x14ac:dyDescent="0.25">
      <c r="A132" s="210">
        <v>2</v>
      </c>
      <c r="K132" s="101">
        <f t="shared" si="149"/>
        <v>59</v>
      </c>
      <c r="L132" s="125">
        <f t="shared" ca="1" si="141"/>
        <v>0</v>
      </c>
      <c r="M132" s="126">
        <f t="shared" ca="1" si="142"/>
        <v>1.0000000000000001E-5</v>
      </c>
      <c r="N132" s="126" t="str">
        <f t="shared" ca="1" si="167"/>
        <v/>
      </c>
      <c r="O132" s="126" t="str">
        <f t="shared" ca="1" si="167"/>
        <v/>
      </c>
      <c r="P132" s="126" t="str">
        <f t="shared" ca="1" si="167"/>
        <v/>
      </c>
      <c r="Q132" s="126" t="str">
        <f t="shared" ca="1" si="167"/>
        <v/>
      </c>
      <c r="R132" s="126" t="str">
        <f t="shared" ca="1" si="167"/>
        <v/>
      </c>
      <c r="S132" s="126" t="str">
        <f t="shared" ca="1" si="167"/>
        <v/>
      </c>
      <c r="T132" s="126" t="str">
        <f t="shared" ca="1" si="167"/>
        <v/>
      </c>
      <c r="U132" s="126" t="str">
        <f t="shared" ca="1" si="167"/>
        <v/>
      </c>
      <c r="V132" s="126" t="str">
        <f t="shared" ca="1" si="167"/>
        <v/>
      </c>
      <c r="W132" s="126" t="str">
        <f t="shared" ca="1" si="167"/>
        <v/>
      </c>
      <c r="X132" s="126" t="str">
        <f t="shared" ca="1" si="167"/>
        <v/>
      </c>
      <c r="Y132" s="126" t="str">
        <f t="shared" ca="1" si="167"/>
        <v/>
      </c>
      <c r="Z132" s="126" t="str">
        <f t="shared" ca="1" si="167"/>
        <v/>
      </c>
      <c r="AA132" s="126" t="str">
        <f t="shared" ca="1" si="167"/>
        <v/>
      </c>
      <c r="AB132" s="126" t="str">
        <f t="shared" ca="1" si="167"/>
        <v/>
      </c>
      <c r="AC132" s="126" t="str">
        <f t="shared" ca="1" si="167"/>
        <v/>
      </c>
      <c r="AD132" s="126" t="str">
        <f t="shared" ca="1" si="166"/>
        <v/>
      </c>
      <c r="AE132" s="126" t="str">
        <f t="shared" ca="1" si="166"/>
        <v/>
      </c>
      <c r="AF132" s="126" t="str">
        <f t="shared" ca="1" si="166"/>
        <v/>
      </c>
      <c r="AG132" s="126" t="str">
        <f t="shared" ca="1" si="166"/>
        <v/>
      </c>
      <c r="AH132" s="126" t="str">
        <f t="shared" ca="1" si="166"/>
        <v/>
      </c>
      <c r="AI132" s="126" t="str">
        <f t="shared" ca="1" si="166"/>
        <v/>
      </c>
      <c r="AJ132" s="126" t="str">
        <f t="shared" ca="1" si="166"/>
        <v/>
      </c>
      <c r="AK132" s="126" t="str">
        <f t="shared" ca="1" si="166"/>
        <v/>
      </c>
      <c r="AL132" s="126" t="str">
        <f t="shared" ca="1" si="166"/>
        <v/>
      </c>
      <c r="AM132" s="126" t="str">
        <f t="shared" ca="1" si="166"/>
        <v/>
      </c>
      <c r="AN132" s="126" t="str">
        <f t="shared" ca="1" si="166"/>
        <v/>
      </c>
      <c r="AO132" s="126" t="str">
        <f t="shared" ca="1" si="166"/>
        <v/>
      </c>
      <c r="AP132" s="126" t="str">
        <f t="shared" ca="1" si="166"/>
        <v/>
      </c>
      <c r="AQ132" s="126" t="str">
        <f t="shared" ca="1" si="166"/>
        <v/>
      </c>
      <c r="AR132" s="126" t="str">
        <f t="shared" ca="1" si="166"/>
        <v/>
      </c>
      <c r="AS132" s="126" t="str">
        <f t="shared" ca="1" si="164"/>
        <v/>
      </c>
      <c r="AT132" s="126" t="str">
        <f t="shared" ca="1" si="164"/>
        <v/>
      </c>
      <c r="AU132" s="126" t="str">
        <f t="shared" ca="1" si="164"/>
        <v/>
      </c>
      <c r="AV132" s="126" t="str">
        <f t="shared" ca="1" si="164"/>
        <v/>
      </c>
      <c r="AW132" s="126" t="str">
        <f t="shared" ca="1" si="164"/>
        <v/>
      </c>
      <c r="AX132" s="126" t="str">
        <f t="shared" ca="1" si="164"/>
        <v/>
      </c>
      <c r="AY132" s="126" t="str">
        <f t="shared" ca="1" si="164"/>
        <v/>
      </c>
      <c r="AZ132" s="126" t="str">
        <f t="shared" ca="1" si="164"/>
        <v/>
      </c>
      <c r="BA132" s="126" t="str">
        <f t="shared" ca="1" si="164"/>
        <v/>
      </c>
      <c r="BB132" s="126" t="str">
        <f t="shared" ca="1" si="164"/>
        <v/>
      </c>
      <c r="BC132" s="126" t="str">
        <f t="shared" ca="1" si="164"/>
        <v/>
      </c>
      <c r="BD132" s="126" t="str">
        <f t="shared" ca="1" si="164"/>
        <v/>
      </c>
      <c r="BE132" s="126" t="str">
        <f t="shared" ca="1" si="164"/>
        <v/>
      </c>
      <c r="BF132" s="126" t="str">
        <f t="shared" ca="1" si="164"/>
        <v/>
      </c>
      <c r="BG132" s="126" t="str">
        <f t="shared" ca="1" si="164"/>
        <v/>
      </c>
      <c r="BH132" s="126" t="str">
        <f t="shared" ca="1" si="164"/>
        <v/>
      </c>
      <c r="BI132" s="126" t="str">
        <f t="shared" ca="1" si="165"/>
        <v/>
      </c>
      <c r="BJ132" s="126" t="str">
        <f t="shared" ca="1" si="165"/>
        <v/>
      </c>
      <c r="BK132" s="126" t="str">
        <f t="shared" ca="1" si="165"/>
        <v/>
      </c>
      <c r="BL132" s="126" t="str">
        <f t="shared" ca="1" si="165"/>
        <v/>
      </c>
      <c r="BM132" s="126" t="str">
        <f t="shared" ca="1" si="165"/>
        <v/>
      </c>
      <c r="BN132" s="126" t="str">
        <f t="shared" ca="1" si="165"/>
        <v/>
      </c>
      <c r="BO132" s="126" t="str">
        <f t="shared" ca="1" si="165"/>
        <v/>
      </c>
      <c r="BP132" s="126" t="str">
        <f t="shared" ca="1" si="165"/>
        <v/>
      </c>
      <c r="BQ132" s="126" t="str">
        <f t="shared" ca="1" si="165"/>
        <v/>
      </c>
      <c r="BR132" s="126" t="str">
        <f t="shared" ca="1" si="165"/>
        <v/>
      </c>
      <c r="BS132" s="126" t="str">
        <f t="shared" ca="1" si="165"/>
        <v/>
      </c>
      <c r="BT132" s="126" t="str">
        <f t="shared" ca="1" si="165"/>
        <v/>
      </c>
      <c r="BU132" s="126" t="str">
        <f t="shared" si="165"/>
        <v/>
      </c>
      <c r="BV132" s="194"/>
      <c r="BW132" s="194"/>
      <c r="BX132" s="194"/>
      <c r="BZ132" s="116" t="s">
        <v>266</v>
      </c>
      <c r="CA132" s="118" t="s">
        <v>96</v>
      </c>
      <c r="CB132" s="113">
        <f t="shared" si="144"/>
        <v>59</v>
      </c>
      <c r="CC132" s="116">
        <f t="shared" ca="1" si="137"/>
        <v>0</v>
      </c>
      <c r="CD132" s="117">
        <f t="shared" ca="1" si="163"/>
        <v>0</v>
      </c>
      <c r="CE132" s="117">
        <f t="shared" ca="1" si="163"/>
        <v>0</v>
      </c>
      <c r="CF132" s="117">
        <f t="shared" ca="1" si="163"/>
        <v>0</v>
      </c>
      <c r="CG132" s="117">
        <f t="shared" ca="1" si="163"/>
        <v>0</v>
      </c>
      <c r="CH132" s="117">
        <f t="shared" ca="1" si="162"/>
        <v>0</v>
      </c>
      <c r="CI132" s="117">
        <f t="shared" ca="1" si="150"/>
        <v>0</v>
      </c>
      <c r="CJ132" s="127" cm="1">
        <f t="array" aca="1" ref="CJ132" ca="1">IFERROR(AVERAGE(IF(CD132:CG132&gt;1,CD132:CG132)),0)</f>
        <v>0</v>
      </c>
      <c r="CK132" s="127">
        <f ca="1">CJ132+(COUNTIFS($CJ$74:$CJ132,CJ132)-1)*0.00001</f>
        <v>5.8E-4</v>
      </c>
      <c r="CL132" s="127">
        <f t="shared" ca="1" si="151"/>
        <v>1.0000000000000001E-5</v>
      </c>
      <c r="CM132" s="140">
        <f t="shared" ca="1" si="147"/>
        <v>0</v>
      </c>
      <c r="CN132" s="120">
        <f t="shared" ca="1" si="148"/>
        <v>0</v>
      </c>
      <c r="CO132" s="113"/>
      <c r="CP132" s="113"/>
      <c r="CQ132" s="113"/>
      <c r="CR132" s="115"/>
    </row>
    <row r="133" spans="1:96" ht="12.75" customHeight="1" x14ac:dyDescent="0.25">
      <c r="A133" s="210">
        <v>2</v>
      </c>
      <c r="K133" s="101">
        <f t="shared" si="149"/>
        <v>60</v>
      </c>
      <c r="L133" s="125">
        <f t="shared" ca="1" si="141"/>
        <v>0</v>
      </c>
      <c r="M133" s="126">
        <f t="shared" ca="1" si="142"/>
        <v>0</v>
      </c>
      <c r="N133" s="126" t="str">
        <f t="shared" ca="1" si="167"/>
        <v/>
      </c>
      <c r="O133" s="126" t="str">
        <f t="shared" ca="1" si="167"/>
        <v/>
      </c>
      <c r="P133" s="126" t="str">
        <f t="shared" ca="1" si="167"/>
        <v/>
      </c>
      <c r="Q133" s="126" t="str">
        <f t="shared" ca="1" si="167"/>
        <v/>
      </c>
      <c r="R133" s="126" t="str">
        <f t="shared" ca="1" si="167"/>
        <v/>
      </c>
      <c r="S133" s="126" t="str">
        <f t="shared" ca="1" si="167"/>
        <v/>
      </c>
      <c r="T133" s="126" t="str">
        <f t="shared" ca="1" si="167"/>
        <v/>
      </c>
      <c r="U133" s="126" t="str">
        <f t="shared" ca="1" si="167"/>
        <v/>
      </c>
      <c r="V133" s="126" t="str">
        <f t="shared" ca="1" si="167"/>
        <v/>
      </c>
      <c r="W133" s="126" t="str">
        <f t="shared" ca="1" si="167"/>
        <v/>
      </c>
      <c r="X133" s="126" t="str">
        <f t="shared" ca="1" si="167"/>
        <v/>
      </c>
      <c r="Y133" s="126" t="str">
        <f t="shared" ca="1" si="167"/>
        <v/>
      </c>
      <c r="Z133" s="126" t="str">
        <f t="shared" ca="1" si="167"/>
        <v/>
      </c>
      <c r="AA133" s="126" t="str">
        <f t="shared" ca="1" si="167"/>
        <v/>
      </c>
      <c r="AB133" s="126" t="str">
        <f t="shared" ca="1" si="167"/>
        <v/>
      </c>
      <c r="AC133" s="126" t="str">
        <f t="shared" ca="1" si="167"/>
        <v/>
      </c>
      <c r="AD133" s="126" t="str">
        <f t="shared" ca="1" si="166"/>
        <v/>
      </c>
      <c r="AE133" s="126" t="str">
        <f t="shared" ca="1" si="166"/>
        <v/>
      </c>
      <c r="AF133" s="126" t="str">
        <f t="shared" ca="1" si="166"/>
        <v/>
      </c>
      <c r="AG133" s="126" t="str">
        <f t="shared" ca="1" si="166"/>
        <v/>
      </c>
      <c r="AH133" s="126" t="str">
        <f t="shared" ca="1" si="166"/>
        <v/>
      </c>
      <c r="AI133" s="126" t="str">
        <f t="shared" ca="1" si="166"/>
        <v/>
      </c>
      <c r="AJ133" s="126" t="str">
        <f t="shared" ca="1" si="166"/>
        <v/>
      </c>
      <c r="AK133" s="126" t="str">
        <f t="shared" ca="1" si="166"/>
        <v/>
      </c>
      <c r="AL133" s="126" t="str">
        <f t="shared" ca="1" si="166"/>
        <v/>
      </c>
      <c r="AM133" s="126" t="str">
        <f t="shared" ca="1" si="166"/>
        <v/>
      </c>
      <c r="AN133" s="126" t="str">
        <f t="shared" ca="1" si="166"/>
        <v/>
      </c>
      <c r="AO133" s="126" t="str">
        <f t="shared" ca="1" si="166"/>
        <v/>
      </c>
      <c r="AP133" s="126" t="str">
        <f t="shared" ca="1" si="166"/>
        <v/>
      </c>
      <c r="AQ133" s="126" t="str">
        <f t="shared" ca="1" si="166"/>
        <v/>
      </c>
      <c r="AR133" s="126" t="str">
        <f t="shared" ca="1" si="166"/>
        <v/>
      </c>
      <c r="AS133" s="126" t="str">
        <f t="shared" ca="1" si="164"/>
        <v/>
      </c>
      <c r="AT133" s="126" t="str">
        <f t="shared" ca="1" si="164"/>
        <v/>
      </c>
      <c r="AU133" s="126" t="str">
        <f t="shared" ca="1" si="164"/>
        <v/>
      </c>
      <c r="AV133" s="126" t="str">
        <f t="shared" ca="1" si="164"/>
        <v/>
      </c>
      <c r="AW133" s="126" t="str">
        <f t="shared" ca="1" si="164"/>
        <v/>
      </c>
      <c r="AX133" s="126" t="str">
        <f t="shared" ca="1" si="164"/>
        <v/>
      </c>
      <c r="AY133" s="126" t="str">
        <f t="shared" ca="1" si="164"/>
        <v/>
      </c>
      <c r="AZ133" s="126" t="str">
        <f t="shared" ca="1" si="164"/>
        <v/>
      </c>
      <c r="BA133" s="126" t="str">
        <f t="shared" ca="1" si="164"/>
        <v/>
      </c>
      <c r="BB133" s="126" t="str">
        <f t="shared" ca="1" si="164"/>
        <v/>
      </c>
      <c r="BC133" s="126" t="str">
        <f t="shared" ca="1" si="164"/>
        <v/>
      </c>
      <c r="BD133" s="126" t="str">
        <f t="shared" ca="1" si="164"/>
        <v/>
      </c>
      <c r="BE133" s="126" t="str">
        <f t="shared" ca="1" si="164"/>
        <v/>
      </c>
      <c r="BF133" s="126" t="str">
        <f t="shared" ca="1" si="164"/>
        <v/>
      </c>
      <c r="BG133" s="126" t="str">
        <f t="shared" ca="1" si="164"/>
        <v/>
      </c>
      <c r="BH133" s="126" t="str">
        <f t="shared" ca="1" si="164"/>
        <v/>
      </c>
      <c r="BI133" s="126" t="str">
        <f t="shared" ca="1" si="165"/>
        <v/>
      </c>
      <c r="BJ133" s="126" t="str">
        <f t="shared" ca="1" si="165"/>
        <v/>
      </c>
      <c r="BK133" s="126" t="str">
        <f t="shared" ca="1" si="165"/>
        <v/>
      </c>
      <c r="BL133" s="126" t="str">
        <f t="shared" ca="1" si="165"/>
        <v/>
      </c>
      <c r="BM133" s="126" t="str">
        <f t="shared" ca="1" si="165"/>
        <v/>
      </c>
      <c r="BN133" s="126" t="str">
        <f t="shared" ca="1" si="165"/>
        <v/>
      </c>
      <c r="BO133" s="126" t="str">
        <f t="shared" ca="1" si="165"/>
        <v/>
      </c>
      <c r="BP133" s="126" t="str">
        <f t="shared" ca="1" si="165"/>
        <v/>
      </c>
      <c r="BQ133" s="126" t="str">
        <f t="shared" ca="1" si="165"/>
        <v/>
      </c>
      <c r="BR133" s="126" t="str">
        <f t="shared" ca="1" si="165"/>
        <v/>
      </c>
      <c r="BS133" s="126" t="str">
        <f t="shared" ca="1" si="165"/>
        <v/>
      </c>
      <c r="BT133" s="126" t="str">
        <f t="shared" ca="1" si="165"/>
        <v/>
      </c>
      <c r="BU133" s="126" t="str">
        <f t="shared" ca="1" si="165"/>
        <v/>
      </c>
      <c r="BV133" s="194"/>
      <c r="BW133" s="194"/>
      <c r="BX133" s="194"/>
      <c r="BZ133" s="116" t="s">
        <v>266</v>
      </c>
      <c r="CA133" s="118" t="s">
        <v>96</v>
      </c>
      <c r="CB133" s="113">
        <f t="shared" si="144"/>
        <v>60</v>
      </c>
      <c r="CC133" s="116">
        <f t="shared" ca="1" si="137"/>
        <v>0</v>
      </c>
      <c r="CD133" s="117">
        <f t="shared" ca="1" si="163"/>
        <v>0</v>
      </c>
      <c r="CE133" s="117">
        <f t="shared" ca="1" si="163"/>
        <v>0</v>
      </c>
      <c r="CF133" s="117">
        <f t="shared" ca="1" si="163"/>
        <v>0</v>
      </c>
      <c r="CG133" s="117">
        <f t="shared" ca="1" si="163"/>
        <v>0</v>
      </c>
      <c r="CH133" s="117">
        <f t="shared" ca="1" si="162"/>
        <v>0</v>
      </c>
      <c r="CI133" s="117">
        <f t="shared" ca="1" si="150"/>
        <v>0</v>
      </c>
      <c r="CJ133" s="127" cm="1">
        <f t="array" aca="1" ref="CJ133" ca="1">IFERROR(AVERAGE(IF(CD133:CG133&gt;1,CD133:CG133)),0)</f>
        <v>0</v>
      </c>
      <c r="CK133" s="127">
        <f ca="1">CJ133+(COUNTIFS($CJ$74:$CJ133,CJ133)-1)*0.00001</f>
        <v>5.9000000000000003E-4</v>
      </c>
      <c r="CL133" s="127">
        <f t="shared" ca="1" si="151"/>
        <v>0</v>
      </c>
      <c r="CM133" s="140">
        <f t="shared" ca="1" si="147"/>
        <v>0</v>
      </c>
      <c r="CN133" s="120">
        <f t="shared" ca="1" si="148"/>
        <v>0</v>
      </c>
      <c r="CO133" s="113"/>
      <c r="CP133" s="113"/>
      <c r="CQ133" s="113"/>
      <c r="CR133" s="115"/>
    </row>
    <row r="134" spans="1:96" ht="12.75" customHeight="1" x14ac:dyDescent="0.25">
      <c r="A134" s="210">
        <v>2</v>
      </c>
      <c r="BV134" s="194"/>
      <c r="BW134" s="194"/>
      <c r="BX134" s="194"/>
      <c r="CB134" s="114" t="s">
        <v>67</v>
      </c>
      <c r="CC134" s="117"/>
      <c r="CD134" s="117">
        <f ca="1">COUNTIFS(CD74:CD133,"&gt;1")</f>
        <v>0</v>
      </c>
      <c r="CE134" s="117">
        <f ca="1">COUNTIFS(CE74:CE133,"&gt;1")</f>
        <v>0</v>
      </c>
      <c r="CF134" s="117">
        <f ca="1">COUNTIFS(CF74:CF133,"&gt;1")</f>
        <v>0</v>
      </c>
      <c r="CG134" s="117">
        <f ca="1">COUNTIFS(CG74:CG133,"&gt;1")</f>
        <v>0</v>
      </c>
      <c r="CH134" s="121">
        <f ca="1">IF(CH74=0,-1,IF(COUNTIFS(CD74:CG133,"&gt;1")&lt;&gt;CH74*CD134,-2,1))</f>
        <v>-1</v>
      </c>
      <c r="CI134" s="117"/>
      <c r="CJ134" s="117"/>
      <c r="CK134" s="117"/>
      <c r="CL134" s="117"/>
      <c r="CM134" s="117"/>
      <c r="CN134" s="117"/>
      <c r="CO134" s="117"/>
      <c r="CP134" s="113"/>
      <c r="CQ134" s="113"/>
      <c r="CR134" s="115"/>
    </row>
    <row r="135" spans="1:96" ht="12.75" customHeight="1" x14ac:dyDescent="0.25">
      <c r="A135" s="210">
        <v>2</v>
      </c>
      <c r="L135" s="4"/>
      <c r="CB135" s="112" t="s">
        <v>35</v>
      </c>
      <c r="CC135" s="112"/>
      <c r="CD135" s="122">
        <f ca="1">IFERROR(SUMIFS(CD74:CD133,CD74:CD133,"&gt;1"),0)</f>
        <v>0</v>
      </c>
      <c r="CE135" s="122">
        <f ca="1">IFERROR(SUMIFS(CE74:CE133,CE74:CE133,"&gt;1"),0)</f>
        <v>0</v>
      </c>
      <c r="CF135" s="122">
        <f ca="1">IFERROR(SUMIFS(CF74:CF133,CF74:CF133,"&gt;1"),0)</f>
        <v>0</v>
      </c>
      <c r="CG135" s="122">
        <f ca="1">IFERROR(SUMIFS(CG74:CG133,CG74:CG133,"&gt;1"),0)</f>
        <v>0</v>
      </c>
      <c r="CH135" s="113"/>
      <c r="CI135" s="113"/>
      <c r="CJ135" s="113"/>
      <c r="CK135" s="113"/>
      <c r="CL135" s="113"/>
      <c r="CM135" s="113"/>
      <c r="CN135" s="113"/>
      <c r="CO135" s="113"/>
      <c r="CP135" s="113"/>
      <c r="CQ135" s="113"/>
      <c r="CR135" s="115"/>
    </row>
    <row r="136" spans="1:96" ht="12.75" customHeight="1" x14ac:dyDescent="0.25">
      <c r="A136" s="211"/>
      <c r="L136" s="4"/>
      <c r="CB136" s="112"/>
      <c r="CC136" s="112"/>
      <c r="CD136" s="122"/>
      <c r="CE136" s="122"/>
      <c r="CF136" s="122"/>
      <c r="CG136" s="122"/>
      <c r="CH136" s="113"/>
      <c r="CI136" s="113"/>
      <c r="CJ136" s="113"/>
      <c r="CK136" s="113"/>
      <c r="CL136" s="113"/>
      <c r="CM136" s="113"/>
      <c r="CN136" s="113"/>
      <c r="CO136" s="113"/>
      <c r="CP136" s="113"/>
      <c r="CQ136" s="113"/>
      <c r="CR136" s="115"/>
    </row>
    <row r="137" spans="1:96" ht="12.75" customHeight="1" x14ac:dyDescent="0.25">
      <c r="A137" s="211"/>
      <c r="L137" s="4"/>
      <c r="CB137" s="112"/>
      <c r="CC137" s="112"/>
      <c r="CD137" s="122"/>
      <c r="CE137" s="122"/>
      <c r="CF137" s="122"/>
      <c r="CG137" s="122"/>
      <c r="CH137" s="113"/>
      <c r="CI137" s="113"/>
      <c r="CJ137" s="113"/>
      <c r="CK137" s="113"/>
      <c r="CL137" s="113"/>
      <c r="CM137" s="113"/>
      <c r="CN137" s="113"/>
      <c r="CO137" s="113"/>
      <c r="CP137" s="113"/>
      <c r="CQ137" s="113"/>
      <c r="CR137" s="115"/>
    </row>
    <row r="138" spans="1:96" ht="12.75" customHeight="1" x14ac:dyDescent="0.25">
      <c r="CB138" s="113"/>
      <c r="CC138" s="113"/>
      <c r="CD138" s="113"/>
      <c r="CE138" s="113"/>
      <c r="CF138" s="113"/>
      <c r="CG138" s="113"/>
      <c r="CH138" s="113"/>
      <c r="CI138" s="113"/>
      <c r="CJ138" s="113"/>
      <c r="CK138" s="113"/>
      <c r="CL138" s="113"/>
      <c r="CM138" s="113"/>
      <c r="CN138" s="113"/>
      <c r="CO138" s="113"/>
      <c r="CP138" s="113"/>
      <c r="CQ138" s="113"/>
      <c r="CR138" s="115"/>
    </row>
    <row r="139" spans="1:96" ht="12.75" customHeight="1" x14ac:dyDescent="0.25">
      <c r="A139" s="205" t="s">
        <v>244</v>
      </c>
      <c r="B139" s="206" t="s">
        <v>245</v>
      </c>
      <c r="C139" s="158"/>
      <c r="D139" s="158"/>
      <c r="E139" s="158"/>
      <c r="F139" s="158"/>
      <c r="G139" s="158"/>
      <c r="H139" s="158"/>
      <c r="I139" s="158"/>
      <c r="J139" s="158"/>
      <c r="K139" s="158"/>
      <c r="L139" s="208"/>
      <c r="M139" s="209"/>
      <c r="N139" s="207">
        <v>1</v>
      </c>
      <c r="O139" s="207">
        <f>N139+1</f>
        <v>2</v>
      </c>
      <c r="P139" s="207">
        <f t="shared" ref="P139" si="168">O139+1</f>
        <v>3</v>
      </c>
      <c r="Q139" s="207">
        <f t="shared" ref="Q139" si="169">P139+1</f>
        <v>4</v>
      </c>
      <c r="R139" s="207">
        <f t="shared" ref="R139" si="170">Q139+1</f>
        <v>5</v>
      </c>
      <c r="S139" s="207">
        <f t="shared" ref="S139" si="171">R139+1</f>
        <v>6</v>
      </c>
      <c r="T139" s="207">
        <f t="shared" ref="T139" si="172">S139+1</f>
        <v>7</v>
      </c>
      <c r="U139" s="207">
        <f t="shared" ref="U139" si="173">T139+1</f>
        <v>8</v>
      </c>
      <c r="V139" s="207">
        <f t="shared" ref="V139" si="174">U139+1</f>
        <v>9</v>
      </c>
      <c r="W139" s="207">
        <f t="shared" ref="W139" si="175">V139+1</f>
        <v>10</v>
      </c>
      <c r="X139" s="207">
        <f t="shared" ref="X139" si="176">W139+1</f>
        <v>11</v>
      </c>
      <c r="Y139" s="207">
        <f t="shared" ref="Y139" si="177">X139+1</f>
        <v>12</v>
      </c>
      <c r="Z139" s="207">
        <f t="shared" ref="Z139" si="178">Y139+1</f>
        <v>13</v>
      </c>
      <c r="AA139" s="207">
        <f t="shared" ref="AA139" si="179">Z139+1</f>
        <v>14</v>
      </c>
      <c r="AB139" s="207">
        <f t="shared" ref="AB139" si="180">AA139+1</f>
        <v>15</v>
      </c>
      <c r="AC139" s="207">
        <f t="shared" ref="AC139" si="181">AB139+1</f>
        <v>16</v>
      </c>
      <c r="AD139" s="207">
        <f t="shared" ref="AD139" si="182">AC139+1</f>
        <v>17</v>
      </c>
      <c r="AE139" s="207">
        <f t="shared" ref="AE139" si="183">AD139+1</f>
        <v>18</v>
      </c>
      <c r="AF139" s="207">
        <f t="shared" ref="AF139" si="184">AE139+1</f>
        <v>19</v>
      </c>
      <c r="AG139" s="207">
        <f t="shared" ref="AG139" si="185">AF139+1</f>
        <v>20</v>
      </c>
      <c r="AH139" s="207">
        <f t="shared" ref="AH139" si="186">AG139+1</f>
        <v>21</v>
      </c>
      <c r="AI139" s="207">
        <f t="shared" ref="AI139" si="187">AH139+1</f>
        <v>22</v>
      </c>
      <c r="AJ139" s="207">
        <f t="shared" ref="AJ139" si="188">AI139+1</f>
        <v>23</v>
      </c>
      <c r="AK139" s="207">
        <f t="shared" ref="AK139" si="189">AJ139+1</f>
        <v>24</v>
      </c>
      <c r="AL139" s="207">
        <f t="shared" ref="AL139" si="190">AK139+1</f>
        <v>25</v>
      </c>
      <c r="AM139" s="207">
        <f t="shared" ref="AM139" si="191">AL139+1</f>
        <v>26</v>
      </c>
      <c r="AN139" s="207">
        <f t="shared" ref="AN139" si="192">AM139+1</f>
        <v>27</v>
      </c>
      <c r="AO139" s="207">
        <f t="shared" ref="AO139" si="193">AN139+1</f>
        <v>28</v>
      </c>
      <c r="AP139" s="207">
        <f t="shared" ref="AP139" si="194">AO139+1</f>
        <v>29</v>
      </c>
      <c r="AQ139" s="207">
        <f t="shared" ref="AQ139" si="195">AP139+1</f>
        <v>30</v>
      </c>
      <c r="AR139" s="207">
        <f t="shared" ref="AR139" si="196">AQ139+1</f>
        <v>31</v>
      </c>
      <c r="AS139" s="207">
        <f t="shared" ref="AS139" si="197">AR139+1</f>
        <v>32</v>
      </c>
      <c r="AT139" s="207">
        <f t="shared" ref="AT139" si="198">AS139+1</f>
        <v>33</v>
      </c>
      <c r="AU139" s="207">
        <f t="shared" ref="AU139" si="199">AT139+1</f>
        <v>34</v>
      </c>
      <c r="AV139" s="207">
        <f t="shared" ref="AV139" si="200">AU139+1</f>
        <v>35</v>
      </c>
      <c r="AW139" s="207">
        <f t="shared" ref="AW139" si="201">AV139+1</f>
        <v>36</v>
      </c>
      <c r="AX139" s="207">
        <f t="shared" ref="AX139" si="202">AW139+1</f>
        <v>37</v>
      </c>
      <c r="AY139" s="207">
        <f t="shared" ref="AY139" si="203">AX139+1</f>
        <v>38</v>
      </c>
      <c r="AZ139" s="207">
        <f t="shared" ref="AZ139" si="204">AY139+1</f>
        <v>39</v>
      </c>
      <c r="BA139" s="207">
        <f t="shared" ref="BA139" si="205">AZ139+1</f>
        <v>40</v>
      </c>
      <c r="BB139" s="207">
        <f t="shared" ref="BB139" si="206">BA139+1</f>
        <v>41</v>
      </c>
      <c r="BC139" s="207">
        <f t="shared" ref="BC139" si="207">BB139+1</f>
        <v>42</v>
      </c>
      <c r="BD139" s="207">
        <f t="shared" ref="BD139" si="208">BC139+1</f>
        <v>43</v>
      </c>
      <c r="BE139" s="207">
        <f t="shared" ref="BE139" si="209">BD139+1</f>
        <v>44</v>
      </c>
      <c r="BF139" s="207">
        <f t="shared" ref="BF139" si="210">BE139+1</f>
        <v>45</v>
      </c>
      <c r="BG139" s="207">
        <f t="shared" ref="BG139" si="211">BF139+1</f>
        <v>46</v>
      </c>
      <c r="BH139" s="207">
        <f t="shared" ref="BH139" si="212">BG139+1</f>
        <v>47</v>
      </c>
      <c r="BI139" s="207">
        <f t="shared" ref="BI139" si="213">BH139+1</f>
        <v>48</v>
      </c>
      <c r="BJ139" s="207">
        <f t="shared" ref="BJ139" si="214">BI139+1</f>
        <v>49</v>
      </c>
      <c r="BK139" s="207">
        <f t="shared" ref="BK139" si="215">BJ139+1</f>
        <v>50</v>
      </c>
      <c r="BL139" s="207">
        <f t="shared" ref="BL139" si="216">BK139+1</f>
        <v>51</v>
      </c>
      <c r="BM139" s="207">
        <f t="shared" ref="BM139" si="217">BL139+1</f>
        <v>52</v>
      </c>
      <c r="BN139" s="207">
        <f t="shared" ref="BN139" si="218">BM139+1</f>
        <v>53</v>
      </c>
      <c r="BO139" s="207">
        <f t="shared" ref="BO139" si="219">BN139+1</f>
        <v>54</v>
      </c>
      <c r="BP139" s="207">
        <f t="shared" ref="BP139" si="220">BO139+1</f>
        <v>55</v>
      </c>
      <c r="BQ139" s="207">
        <f t="shared" ref="BQ139" si="221">BP139+1</f>
        <v>56</v>
      </c>
      <c r="BR139" s="207">
        <f t="shared" ref="BR139" si="222">BQ139+1</f>
        <v>57</v>
      </c>
      <c r="BS139" s="207">
        <f t="shared" ref="BS139" si="223">BR139+1</f>
        <v>58</v>
      </c>
      <c r="BT139" s="207">
        <f t="shared" ref="BT139" si="224">BS139+1</f>
        <v>59</v>
      </c>
      <c r="BU139" s="207">
        <f t="shared" ref="BU139" si="225">BT139+1</f>
        <v>60</v>
      </c>
      <c r="CB139" s="115"/>
      <c r="CC139" s="115"/>
      <c r="CD139" s="115"/>
      <c r="CE139" s="115"/>
      <c r="CF139" s="113"/>
      <c r="CG139" s="113"/>
      <c r="CH139" s="113"/>
      <c r="CI139" s="113"/>
      <c r="CJ139" s="113"/>
      <c r="CK139" s="113"/>
      <c r="CL139" s="113"/>
      <c r="CM139" s="113"/>
      <c r="CN139" s="113"/>
      <c r="CO139" s="113"/>
      <c r="CP139" s="113"/>
      <c r="CQ139" s="113"/>
      <c r="CR139" s="115"/>
    </row>
    <row r="140" spans="1:96" ht="103.5" customHeight="1" x14ac:dyDescent="0.25">
      <c r="A140" s="212">
        <v>3</v>
      </c>
      <c r="K140" s="4"/>
      <c r="L140" s="66" t="s">
        <v>1</v>
      </c>
      <c r="M140" s="67" t="s">
        <v>40</v>
      </c>
      <c r="N140" s="124" t="str" cm="1">
        <f t="array" aca="1" ref="N140" ca="1">INDEX($CN$141:$CN$200,N$5,1)</f>
        <v>BUCK AIMARÁ</v>
      </c>
      <c r="O140" s="124" t="str" cm="1">
        <f t="array" aca="1" ref="O140" ca="1">INDEX($CN$141:$CN$200,O$5,1)</f>
        <v>NEO 30T23</v>
      </c>
      <c r="P140" s="124" t="str" cm="1">
        <f t="array" aca="1" ref="P140" ca="1">INDEX($CN$141:$CN$200,P$5,1)</f>
        <v>ZONDA</v>
      </c>
      <c r="Q140" s="124" t="str" cm="1">
        <f t="array" aca="1" ref="Q140" ca="1">INDEX($CN$141:$CN$200,Q$5,1)</f>
        <v>370502</v>
      </c>
      <c r="R140" s="124" t="str" cm="1">
        <f t="array" aca="1" ref="R140" ca="1">INDEX($CN$141:$CN$200,R$5,1)</f>
        <v>BUCK PRETAL</v>
      </c>
      <c r="S140" s="124" t="str" cm="1">
        <f t="array" aca="1" ref="S140" ca="1">INDEX($CN$141:$CN$200,S$5,1)</f>
        <v>LG PICAZO</v>
      </c>
      <c r="T140" s="124" t="str" cm="1">
        <f t="array" aca="1" ref="T140" ca="1">INDEX($CN$141:$CN$200,T$5,1)</f>
        <v>ARCE</v>
      </c>
      <c r="U140" s="124" t="str" cm="1">
        <f t="array" aca="1" ref="U140" ca="1">INDEX($CN$141:$CN$200,U$5,1)</f>
        <v>BUCK FULGOR</v>
      </c>
      <c r="V140" s="124" t="str" cm="1">
        <f t="array" aca="1" ref="V140" ca="1">INDEX($CN$141:$CN$200,V$5,1)</f>
        <v>KLEIN BALLESTA</v>
      </c>
      <c r="W140" s="124" t="str" cm="1">
        <f t="array" aca="1" ref="W140" ca="1">INDEX($CN$141:$CN$200,W$5,1)</f>
        <v>LG TOBIANO</v>
      </c>
      <c r="X140" s="124" t="str" cm="1">
        <f t="array" aca="1" ref="X140" ca="1">INDEX($CN$141:$CN$200,X$5,1)</f>
        <v>KLEIN LEYENDA</v>
      </c>
      <c r="Y140" s="124" t="str" cm="1">
        <f t="array" aca="1" ref="Y140" ca="1">INDEX($CN$141:$CN$200,Y$5,1)</f>
        <v>ACA 605</v>
      </c>
      <c r="Z140" s="124" t="str" cm="1">
        <f t="array" aca="1" ref="Z140" ca="1">INDEX($CN$141:$CN$200,Z$5,1)</f>
        <v>575</v>
      </c>
      <c r="AA140" s="124" t="str" cm="1">
        <f t="array" aca="1" ref="AA140" ca="1">INDEX($CN$141:$CN$200,AA$5,1)</f>
        <v>MS INTA BONAERENSE 423</v>
      </c>
      <c r="AB140" s="124" t="str" cm="1">
        <f t="array" aca="1" ref="AB140" ca="1">INDEX($CN$141:$CN$200,AB$5,1)</f>
        <v>RGT QUIRIKO</v>
      </c>
      <c r="AC140" s="124" t="str" cm="1">
        <f t="array" aca="1" ref="AC140" ca="1">INDEX($CN$141:$CN$200,AC$5,1)</f>
        <v>ACA 917</v>
      </c>
      <c r="AD140" s="124" t="str" cm="1">
        <f t="array" aca="1" ref="AD140" ca="1">INDEX($CN$141:$CN$200,AD$5,1)</f>
        <v>FD20WW0506 (HB4)</v>
      </c>
      <c r="AE140" s="124" t="str" cm="1">
        <f t="array" aca="1" ref="AE140" ca="1">INDEX($CN$141:$CN$200,AE$5,1)</f>
        <v>BAGUETTE 525</v>
      </c>
      <c r="AF140" s="124" t="str" cm="1">
        <f t="array" aca="1" ref="AF140" ca="1">INDEX($CN$141:$CN$200,AF$5,1)</f>
        <v>MIGNON</v>
      </c>
      <c r="AG140" s="124" t="str" cm="1">
        <f t="array" aca="1" ref="AG140" ca="1">INDEX($CN$141:$CN$200,AG$5,1)</f>
        <v>JURAMENTO</v>
      </c>
      <c r="AH140" s="124" t="str" cm="1">
        <f t="array" aca="1" ref="AH140" ca="1">INDEX($CN$141:$CN$200,AH$5,1)</f>
        <v>GINGKO</v>
      </c>
      <c r="AI140" s="124" t="str" cm="1">
        <f t="array" aca="1" ref="AI140" ca="1">INDEX($CN$141:$CN$200,AI$5,1)</f>
        <v>BUCK BRAVÍO CL2</v>
      </c>
      <c r="AJ140" s="124" t="str" cm="1">
        <f t="array" aca="1" ref="AJ140" ca="1">INDEX($CN$141:$CN$200,AJ$5,1)</f>
        <v>610 BAGUETTE</v>
      </c>
      <c r="AK140" s="124" t="str" cm="1">
        <f t="array" aca="1" ref="AK140" ca="1">INDEX($CN$141:$CN$200,AK$5,1)</f>
        <v>ACA 607</v>
      </c>
      <c r="AL140" s="124" t="str" cm="1">
        <f t="array" aca="1" ref="AL140" ca="1">INDEX($CN$141:$CN$200,AL$5,1)</f>
        <v>AROMO</v>
      </c>
      <c r="AM140" s="124" t="str" cm="1">
        <f t="array" aca="1" ref="AM140" ca="1">INDEX($CN$141:$CN$200,AM$5,1)</f>
        <v>ACA 604</v>
      </c>
      <c r="AN140" s="124" t="str" cm="1">
        <f t="array" aca="1" ref="AN140" ca="1">INDEX($CN$141:$CN$200,AN$5,1)</f>
        <v>IS CANARIO</v>
      </c>
      <c r="AO140" s="124" t="str" cm="1">
        <f t="array" aca="1" ref="AO140" ca="1">INDEX($CN$141:$CN$200,AO$5,1)</f>
        <v>KLEIN LITIO</v>
      </c>
      <c r="AP140" s="124" t="str" cm="1">
        <f t="array" aca="1" ref="AP140" ca="1">INDEX($CN$141:$CN$200,AP$5,1)</f>
        <v>ÁLAMO</v>
      </c>
      <c r="AQ140" s="124" t="str" cm="1">
        <f t="array" aca="1" ref="AQ140" ca="1">INDEX($CN$141:$CN$200,AQ$5,1)</f>
        <v>IS TORDO</v>
      </c>
      <c r="AR140" s="124" t="str" cm="1">
        <f t="array" aca="1" ref="AR140" ca="1">INDEX($CN$141:$CN$200,AR$5,1)</f>
        <v>LG MORO</v>
      </c>
      <c r="AS140" s="124" t="str" cm="1">
        <f t="array" aca="1" ref="AS140" ca="1">INDEX($CN$141:$CN$200,AS$5,1)</f>
        <v>ACA 921</v>
      </c>
      <c r="AT140" s="124" t="str" cm="1">
        <f t="array" aca="1" ref="AT140" ca="1">INDEX($CN$141:$CN$200,AT$5,1)</f>
        <v>BUCK COLIHUE</v>
      </c>
      <c r="AU140" s="124" t="str" cm="1">
        <f t="array" aca="1" ref="AU140" ca="1">INDEX($CN$141:$CN$200,AU$5,1)</f>
        <v>MS INTA 924</v>
      </c>
      <c r="AV140" s="124" t="str" cm="1">
        <f t="array" aca="1" ref="AV140" ca="1">INDEX($CN$141:$CN$200,AV$5,1)</f>
        <v>MS INTA 521</v>
      </c>
      <c r="AW140" s="124" cm="1">
        <f t="array" aca="1" ref="AW140" ca="1">INDEX($CN$141:$CN$200,AW$5,1)</f>
        <v>0</v>
      </c>
      <c r="AX140" s="124" cm="1">
        <f t="array" aca="1" ref="AX140" ca="1">INDEX($CN$141:$CN$200,AX$5,1)</f>
        <v>0</v>
      </c>
      <c r="AY140" s="124" cm="1">
        <f t="array" aca="1" ref="AY140" ca="1">INDEX($CN$141:$CN$200,AY$5,1)</f>
        <v>0</v>
      </c>
      <c r="AZ140" s="124" cm="1">
        <f t="array" aca="1" ref="AZ140" ca="1">INDEX($CN$141:$CN$200,AZ$5,1)</f>
        <v>0</v>
      </c>
      <c r="BA140" s="124" cm="1">
        <f t="array" aca="1" ref="BA140" ca="1">INDEX($CN$141:$CN$200,BA$5,1)</f>
        <v>0</v>
      </c>
      <c r="BB140" s="124" cm="1">
        <f t="array" aca="1" ref="BB140" ca="1">INDEX($CN$141:$CN$200,BB$5,1)</f>
        <v>0</v>
      </c>
      <c r="BC140" s="124" cm="1">
        <f t="array" aca="1" ref="BC140" ca="1">INDEX($CN$141:$CN$200,BC$5,1)</f>
        <v>0</v>
      </c>
      <c r="BD140" s="124" cm="1">
        <f t="array" aca="1" ref="BD140" ca="1">INDEX($CN$141:$CN$200,BD$5,1)</f>
        <v>0</v>
      </c>
      <c r="BE140" s="124" cm="1">
        <f t="array" aca="1" ref="BE140" ca="1">INDEX($CN$141:$CN$200,BE$5,1)</f>
        <v>0</v>
      </c>
      <c r="BF140" s="124" cm="1">
        <f t="array" aca="1" ref="BF140" ca="1">INDEX($CN$141:$CN$200,BF$5,1)</f>
        <v>0</v>
      </c>
      <c r="BG140" s="124" cm="1">
        <f t="array" aca="1" ref="BG140" ca="1">INDEX($CN$141:$CN$200,BG$5,1)</f>
        <v>0</v>
      </c>
      <c r="BH140" s="124" cm="1">
        <f t="array" aca="1" ref="BH140" ca="1">INDEX($CN$141:$CN$200,BH$5,1)</f>
        <v>0</v>
      </c>
      <c r="BI140" s="124" cm="1">
        <f t="array" aca="1" ref="BI140" ca="1">INDEX($CN$141:$CN$200,BI$5,1)</f>
        <v>0</v>
      </c>
      <c r="BJ140" s="124" cm="1">
        <f t="array" aca="1" ref="BJ140" ca="1">INDEX($CN$141:$CN$200,BJ$5,1)</f>
        <v>0</v>
      </c>
      <c r="BK140" s="124" cm="1">
        <f t="array" aca="1" ref="BK140" ca="1">INDEX($CN$141:$CN$200,BK$5,1)</f>
        <v>0</v>
      </c>
      <c r="BL140" s="124" cm="1">
        <f t="array" aca="1" ref="BL140" ca="1">INDEX($CN$141:$CN$200,BL$5,1)</f>
        <v>0</v>
      </c>
      <c r="BM140" s="124" cm="1">
        <f t="array" aca="1" ref="BM140" ca="1">INDEX($CN$141:$CN$200,BM$5,1)</f>
        <v>0</v>
      </c>
      <c r="BN140" s="124" cm="1">
        <f t="array" aca="1" ref="BN140" ca="1">INDEX($CN$141:$CN$200,BN$5,1)</f>
        <v>0</v>
      </c>
      <c r="BO140" s="124" cm="1">
        <f t="array" aca="1" ref="BO140" ca="1">INDEX($CN$141:$CN$200,BO$5,1)</f>
        <v>0</v>
      </c>
      <c r="BP140" s="124" cm="1">
        <f t="array" aca="1" ref="BP140" ca="1">INDEX($CN$141:$CN$200,BP$5,1)</f>
        <v>0</v>
      </c>
      <c r="BQ140" s="124" cm="1">
        <f t="array" aca="1" ref="BQ140" ca="1">INDEX($CN$141:$CN$200,BQ$5,1)</f>
        <v>0</v>
      </c>
      <c r="BR140" s="124" cm="1">
        <f t="array" aca="1" ref="BR140" ca="1">INDEX($CN$141:$CN$200,BR$5,1)</f>
        <v>0</v>
      </c>
      <c r="BS140" s="124" cm="1">
        <f t="array" aca="1" ref="BS140" ca="1">INDEX($CN$141:$CN$200,BS$5,1)</f>
        <v>0</v>
      </c>
      <c r="BT140" s="124" cm="1">
        <f t="array" aca="1" ref="BT140" ca="1">INDEX($CN$141:$CN$200,BT$5,1)</f>
        <v>0</v>
      </c>
      <c r="BU140" s="124" cm="1">
        <f t="array" aca="1" ref="BU140" ca="1">INDEX($CN$141:$CN$200,BU$5,1)</f>
        <v>0</v>
      </c>
      <c r="BV140" s="203"/>
      <c r="BW140" s="203"/>
      <c r="BX140" s="203"/>
      <c r="BZ140" s="120" t="s">
        <v>264</v>
      </c>
      <c r="CA140" s="120" t="s">
        <v>264</v>
      </c>
      <c r="CB140" s="114" t="s">
        <v>263</v>
      </c>
      <c r="CC140" s="113" t="s">
        <v>1</v>
      </c>
      <c r="CD140" s="113">
        <v>1</v>
      </c>
      <c r="CE140" s="113">
        <v>2</v>
      </c>
      <c r="CF140" s="113">
        <v>3</v>
      </c>
      <c r="CG140" s="113">
        <v>4</v>
      </c>
      <c r="CH140" s="114" t="s">
        <v>68</v>
      </c>
      <c r="CI140" s="114" t="s">
        <v>35</v>
      </c>
      <c r="CJ140" s="114" t="s">
        <v>269</v>
      </c>
      <c r="CK140" s="114" t="s">
        <v>270</v>
      </c>
      <c r="CL140" s="140" t="s">
        <v>272</v>
      </c>
      <c r="CM140" s="114" t="s">
        <v>271</v>
      </c>
      <c r="CN140" s="118" t="s">
        <v>273</v>
      </c>
      <c r="CO140" s="113"/>
      <c r="CP140" s="113" t="s">
        <v>87</v>
      </c>
      <c r="CQ140" s="113"/>
      <c r="CR140" s="115"/>
    </row>
    <row r="141" spans="1:96" ht="12.75" customHeight="1" x14ac:dyDescent="0.25">
      <c r="A141" s="212">
        <v>3</v>
      </c>
      <c r="B141" s="23" t="s">
        <v>276</v>
      </c>
      <c r="C141" s="150" t="str">
        <f ca="1">IF(CH201=-1,"No hay datos disponibles",IF(CH201=-2,"Error en los datos !!!",IF(G143&gt;H143,"Sin diferencia significativa entre cultivares",IF(B151&gt;C151,"Coeficiente de variación muy alto","Datos sin problemas"))))</f>
        <v>Datos sin problemas</v>
      </c>
      <c r="K141" s="101">
        <v>1</v>
      </c>
      <c r="L141" s="125" t="str">
        <f ca="1">CN141</f>
        <v>BUCK AIMARÁ</v>
      </c>
      <c r="M141" s="126">
        <f ca="1">CL141</f>
        <v>5153.8282534082327</v>
      </c>
      <c r="N141" s="126" t="str">
        <f ca="1">IF(N$5&gt;$K141,"",IF($L141=0,"",IF($G$9&gt;$H$9,"ns",IF(ABS($M141-INDEX($CL$141:$CL$200,N$5,1))&gt;$B$159,"s","ns"))))</f>
        <v>ns</v>
      </c>
      <c r="O141" s="126" t="str">
        <f t="shared" ref="O141:BU145" si="226">IF(O$5&gt;$K141,"",IF($L141=0,"",IF($G$9&gt;$H$9,"ns",IF(ABS($M141-INDEX($CL$141:$CL$200,O$5,1))&gt;$B$159,"s","ns"))))</f>
        <v/>
      </c>
      <c r="P141" s="126" t="str">
        <f t="shared" si="226"/>
        <v/>
      </c>
      <c r="Q141" s="126" t="str">
        <f t="shared" si="226"/>
        <v/>
      </c>
      <c r="R141" s="126" t="str">
        <f t="shared" si="226"/>
        <v/>
      </c>
      <c r="S141" s="126" t="str">
        <f t="shared" si="226"/>
        <v/>
      </c>
      <c r="T141" s="126" t="str">
        <f t="shared" si="226"/>
        <v/>
      </c>
      <c r="U141" s="126" t="str">
        <f t="shared" si="226"/>
        <v/>
      </c>
      <c r="V141" s="126" t="str">
        <f t="shared" si="226"/>
        <v/>
      </c>
      <c r="W141" s="126" t="str">
        <f t="shared" si="226"/>
        <v/>
      </c>
      <c r="X141" s="126" t="str">
        <f t="shared" si="226"/>
        <v/>
      </c>
      <c r="Y141" s="126" t="str">
        <f t="shared" si="226"/>
        <v/>
      </c>
      <c r="Z141" s="126" t="str">
        <f t="shared" si="226"/>
        <v/>
      </c>
      <c r="AA141" s="126" t="str">
        <f t="shared" si="226"/>
        <v/>
      </c>
      <c r="AB141" s="126" t="str">
        <f t="shared" si="226"/>
        <v/>
      </c>
      <c r="AC141" s="126" t="str">
        <f t="shared" si="226"/>
        <v/>
      </c>
      <c r="AD141" s="126" t="str">
        <f t="shared" si="226"/>
        <v/>
      </c>
      <c r="AE141" s="126" t="str">
        <f t="shared" si="226"/>
        <v/>
      </c>
      <c r="AF141" s="126" t="str">
        <f t="shared" si="226"/>
        <v/>
      </c>
      <c r="AG141" s="126" t="str">
        <f t="shared" si="226"/>
        <v/>
      </c>
      <c r="AH141" s="126" t="str">
        <f t="shared" si="226"/>
        <v/>
      </c>
      <c r="AI141" s="126" t="str">
        <f t="shared" si="226"/>
        <v/>
      </c>
      <c r="AJ141" s="126" t="str">
        <f t="shared" si="226"/>
        <v/>
      </c>
      <c r="AK141" s="126" t="str">
        <f t="shared" si="226"/>
        <v/>
      </c>
      <c r="AL141" s="126" t="str">
        <f t="shared" si="226"/>
        <v/>
      </c>
      <c r="AM141" s="126" t="str">
        <f t="shared" si="226"/>
        <v/>
      </c>
      <c r="AN141" s="126" t="str">
        <f t="shared" si="226"/>
        <v/>
      </c>
      <c r="AO141" s="126" t="str">
        <f t="shared" si="226"/>
        <v/>
      </c>
      <c r="AP141" s="126" t="str">
        <f t="shared" si="226"/>
        <v/>
      </c>
      <c r="AQ141" s="126" t="str">
        <f t="shared" si="226"/>
        <v/>
      </c>
      <c r="AR141" s="126" t="str">
        <f t="shared" si="226"/>
        <v/>
      </c>
      <c r="AS141" s="126" t="str">
        <f t="shared" si="226"/>
        <v/>
      </c>
      <c r="AT141" s="126" t="str">
        <f t="shared" si="226"/>
        <v/>
      </c>
      <c r="AU141" s="126" t="str">
        <f t="shared" si="226"/>
        <v/>
      </c>
      <c r="AV141" s="126" t="str">
        <f t="shared" si="226"/>
        <v/>
      </c>
      <c r="AW141" s="126" t="str">
        <f t="shared" si="226"/>
        <v/>
      </c>
      <c r="AX141" s="126" t="str">
        <f t="shared" si="226"/>
        <v/>
      </c>
      <c r="AY141" s="126" t="str">
        <f t="shared" si="226"/>
        <v/>
      </c>
      <c r="AZ141" s="126" t="str">
        <f t="shared" si="226"/>
        <v/>
      </c>
      <c r="BA141" s="126" t="str">
        <f t="shared" si="226"/>
        <v/>
      </c>
      <c r="BB141" s="126" t="str">
        <f t="shared" si="226"/>
        <v/>
      </c>
      <c r="BC141" s="126" t="str">
        <f t="shared" si="226"/>
        <v/>
      </c>
      <c r="BD141" s="126" t="str">
        <f t="shared" si="226"/>
        <v/>
      </c>
      <c r="BE141" s="126" t="str">
        <f t="shared" si="226"/>
        <v/>
      </c>
      <c r="BF141" s="126" t="str">
        <f t="shared" si="226"/>
        <v/>
      </c>
      <c r="BG141" s="126" t="str">
        <f t="shared" si="226"/>
        <v/>
      </c>
      <c r="BH141" s="126" t="str">
        <f t="shared" si="226"/>
        <v/>
      </c>
      <c r="BI141" s="126" t="str">
        <f t="shared" si="226"/>
        <v/>
      </c>
      <c r="BJ141" s="126" t="str">
        <f t="shared" si="226"/>
        <v/>
      </c>
      <c r="BK141" s="126" t="str">
        <f t="shared" si="226"/>
        <v/>
      </c>
      <c r="BL141" s="126" t="str">
        <f t="shared" si="226"/>
        <v/>
      </c>
      <c r="BM141" s="126" t="str">
        <f t="shared" si="226"/>
        <v/>
      </c>
      <c r="BN141" s="126" t="str">
        <f t="shared" si="226"/>
        <v/>
      </c>
      <c r="BO141" s="126" t="str">
        <f t="shared" si="226"/>
        <v/>
      </c>
      <c r="BP141" s="126" t="str">
        <f t="shared" si="226"/>
        <v/>
      </c>
      <c r="BQ141" s="126" t="str">
        <f t="shared" si="226"/>
        <v/>
      </c>
      <c r="BR141" s="126" t="str">
        <f t="shared" si="226"/>
        <v/>
      </c>
      <c r="BS141" s="126" t="str">
        <f t="shared" si="226"/>
        <v/>
      </c>
      <c r="BT141" s="126" t="str">
        <f t="shared" si="226"/>
        <v/>
      </c>
      <c r="BU141" s="126" t="str">
        <f t="shared" si="226"/>
        <v/>
      </c>
      <c r="BV141" s="194"/>
      <c r="BW141" s="155"/>
      <c r="BX141" s="155"/>
      <c r="BZ141" s="116" t="s">
        <v>267</v>
      </c>
      <c r="CA141" s="118" t="s">
        <v>93</v>
      </c>
      <c r="CB141" s="113">
        <v>1</v>
      </c>
      <c r="CC141" s="116" t="str">
        <f t="shared" ref="CC141:CC200" ca="1" si="227">IFERROR(INDEX(INDIRECT($BZ141),$CB141,1),0)</f>
        <v>575</v>
      </c>
      <c r="CD141" s="117">
        <f ca="1">IFERROR(INDEX(INDIRECT($CA141),$CB141,CD$6),0)</f>
        <v>4676.9680480353536</v>
      </c>
      <c r="CE141" s="117">
        <f t="shared" ref="CE141:CG156" ca="1" si="228">IFERROR(INDEX(INDIRECT($CA141),$CB141,CE$6),0)</f>
        <v>4627.3023420173331</v>
      </c>
      <c r="CF141" s="117">
        <f t="shared" ca="1" si="228"/>
        <v>4452.9543836624252</v>
      </c>
      <c r="CG141" s="117">
        <f t="shared" ca="1" si="228"/>
        <v>0</v>
      </c>
      <c r="CH141" s="117">
        <f t="shared" ref="CH141:CH180" ca="1" si="229">COUNTIFS(CD141:CG141,"&gt;1")</f>
        <v>3</v>
      </c>
      <c r="CI141" s="117">
        <f t="shared" ref="CI141:CI180" ca="1" si="230">IFERROR(SUMIFS(CD141:CG141,CD141:CG141,"&gt;1"),0)</f>
        <v>13757.224773715112</v>
      </c>
      <c r="CJ141" s="127" cm="1">
        <f t="array" aca="1" ref="CJ141" ca="1">IFERROR(AVERAGE(IF(CD141:CG141&gt;1,CD141:CG141)),0)</f>
        <v>4585.7415912383703</v>
      </c>
      <c r="CK141" s="127">
        <f ca="1">CJ141+(COUNTIFS($CJ$141:$CJ141,CJ141)-1)*0.00001</f>
        <v>4585.7415912383703</v>
      </c>
      <c r="CL141" s="127">
        <f ca="1">LARGE($CK$141:$CK$200,CB141)</f>
        <v>5153.8282534082327</v>
      </c>
      <c r="CM141" s="140">
        <f ca="1">IF(CL141&lt;1,0,MATCH(CL141,$CK$141:$CK$200,0))</f>
        <v>13</v>
      </c>
      <c r="CN141" s="120" t="str">
        <f ca="1">INDEX($CC$141:$CC$200,CM141,1)</f>
        <v>BUCK AIMARÁ</v>
      </c>
      <c r="CO141" s="113"/>
      <c r="CP141" s="113" t="s">
        <v>69</v>
      </c>
      <c r="CQ141" s="117">
        <f ca="1">CD201*CH201</f>
        <v>35</v>
      </c>
      <c r="CR141" s="115"/>
    </row>
    <row r="142" spans="1:96" ht="12.75" customHeight="1" x14ac:dyDescent="0.25">
      <c r="A142" s="212">
        <v>3</v>
      </c>
      <c r="B142" s="89" t="s">
        <v>32</v>
      </c>
      <c r="C142" s="47" t="s">
        <v>39</v>
      </c>
      <c r="D142" s="68" t="s">
        <v>36</v>
      </c>
      <c r="E142" s="47" t="s">
        <v>37</v>
      </c>
      <c r="F142" s="47" t="s">
        <v>38</v>
      </c>
      <c r="G142" s="47" t="s">
        <v>88</v>
      </c>
      <c r="H142" s="68" t="s">
        <v>124</v>
      </c>
      <c r="K142" s="101">
        <f>K141+1</f>
        <v>2</v>
      </c>
      <c r="L142" s="125" t="str">
        <f t="shared" ref="L142:L200" ca="1" si="231">CN142</f>
        <v>NEO 30T23</v>
      </c>
      <c r="M142" s="126">
        <f t="shared" ref="M142:M200" ca="1" si="232">CL142</f>
        <v>5011.1846930062302</v>
      </c>
      <c r="N142" s="126" t="str">
        <f t="shared" ref="N142:AC200" ca="1" si="233">IF(N$5&gt;$K142,"",IF($L142=0,"",IF($G$9&gt;$H$9,"ns",IF(ABS($M142-INDEX($CL$141:$CL$200,N$5,1))&gt;$B$159,"s","ns"))))</f>
        <v>ns</v>
      </c>
      <c r="O142" s="126" t="str">
        <f t="shared" ca="1" si="233"/>
        <v>ns</v>
      </c>
      <c r="P142" s="126" t="str">
        <f t="shared" si="233"/>
        <v/>
      </c>
      <c r="Q142" s="126" t="str">
        <f t="shared" si="233"/>
        <v/>
      </c>
      <c r="R142" s="126" t="str">
        <f t="shared" si="233"/>
        <v/>
      </c>
      <c r="S142" s="126" t="str">
        <f t="shared" si="233"/>
        <v/>
      </c>
      <c r="T142" s="126" t="str">
        <f t="shared" si="233"/>
        <v/>
      </c>
      <c r="U142" s="126" t="str">
        <f t="shared" si="233"/>
        <v/>
      </c>
      <c r="V142" s="126" t="str">
        <f t="shared" si="233"/>
        <v/>
      </c>
      <c r="W142" s="126" t="str">
        <f t="shared" si="233"/>
        <v/>
      </c>
      <c r="X142" s="126" t="str">
        <f t="shared" si="233"/>
        <v/>
      </c>
      <c r="Y142" s="126" t="str">
        <f t="shared" si="233"/>
        <v/>
      </c>
      <c r="Z142" s="126" t="str">
        <f t="shared" si="233"/>
        <v/>
      </c>
      <c r="AA142" s="126" t="str">
        <f t="shared" si="233"/>
        <v/>
      </c>
      <c r="AB142" s="126" t="str">
        <f t="shared" si="233"/>
        <v/>
      </c>
      <c r="AC142" s="126" t="str">
        <f t="shared" si="233"/>
        <v/>
      </c>
      <c r="AD142" s="126" t="str">
        <f t="shared" si="226"/>
        <v/>
      </c>
      <c r="AE142" s="126" t="str">
        <f t="shared" si="226"/>
        <v/>
      </c>
      <c r="AF142" s="126" t="str">
        <f t="shared" si="226"/>
        <v/>
      </c>
      <c r="AG142" s="126" t="str">
        <f t="shared" si="226"/>
        <v/>
      </c>
      <c r="AH142" s="126" t="str">
        <f t="shared" si="226"/>
        <v/>
      </c>
      <c r="AI142" s="126" t="str">
        <f t="shared" si="226"/>
        <v/>
      </c>
      <c r="AJ142" s="126" t="str">
        <f t="shared" si="226"/>
        <v/>
      </c>
      <c r="AK142" s="126" t="str">
        <f t="shared" si="226"/>
        <v/>
      </c>
      <c r="AL142" s="126" t="str">
        <f t="shared" si="226"/>
        <v/>
      </c>
      <c r="AM142" s="126" t="str">
        <f t="shared" si="226"/>
        <v/>
      </c>
      <c r="AN142" s="126" t="str">
        <f t="shared" si="226"/>
        <v/>
      </c>
      <c r="AO142" s="126" t="str">
        <f t="shared" si="226"/>
        <v/>
      </c>
      <c r="AP142" s="126" t="str">
        <f t="shared" si="226"/>
        <v/>
      </c>
      <c r="AQ142" s="126" t="str">
        <f t="shared" si="226"/>
        <v/>
      </c>
      <c r="AR142" s="126" t="str">
        <f t="shared" si="226"/>
        <v/>
      </c>
      <c r="AS142" s="126" t="str">
        <f t="shared" si="226"/>
        <v/>
      </c>
      <c r="AT142" s="126" t="str">
        <f t="shared" si="226"/>
        <v/>
      </c>
      <c r="AU142" s="126" t="str">
        <f t="shared" si="226"/>
        <v/>
      </c>
      <c r="AV142" s="126" t="str">
        <f t="shared" si="226"/>
        <v/>
      </c>
      <c r="AW142" s="126" t="str">
        <f t="shared" si="226"/>
        <v/>
      </c>
      <c r="AX142" s="126" t="str">
        <f t="shared" si="226"/>
        <v/>
      </c>
      <c r="AY142" s="126" t="str">
        <f t="shared" si="226"/>
        <v/>
      </c>
      <c r="AZ142" s="126" t="str">
        <f t="shared" si="226"/>
        <v/>
      </c>
      <c r="BA142" s="126" t="str">
        <f t="shared" si="226"/>
        <v/>
      </c>
      <c r="BB142" s="126" t="str">
        <f t="shared" si="226"/>
        <v/>
      </c>
      <c r="BC142" s="126" t="str">
        <f t="shared" si="226"/>
        <v/>
      </c>
      <c r="BD142" s="126" t="str">
        <f t="shared" si="226"/>
        <v/>
      </c>
      <c r="BE142" s="126" t="str">
        <f t="shared" si="226"/>
        <v/>
      </c>
      <c r="BF142" s="126" t="str">
        <f t="shared" si="226"/>
        <v/>
      </c>
      <c r="BG142" s="126" t="str">
        <f t="shared" si="226"/>
        <v/>
      </c>
      <c r="BH142" s="126" t="str">
        <f t="shared" si="226"/>
        <v/>
      </c>
      <c r="BI142" s="126" t="str">
        <f t="shared" si="226"/>
        <v/>
      </c>
      <c r="BJ142" s="126" t="str">
        <f t="shared" si="226"/>
        <v/>
      </c>
      <c r="BK142" s="126" t="str">
        <f t="shared" si="226"/>
        <v/>
      </c>
      <c r="BL142" s="126" t="str">
        <f t="shared" si="226"/>
        <v/>
      </c>
      <c r="BM142" s="126" t="str">
        <f t="shared" si="226"/>
        <v/>
      </c>
      <c r="BN142" s="126" t="str">
        <f t="shared" si="226"/>
        <v/>
      </c>
      <c r="BO142" s="126" t="str">
        <f t="shared" si="226"/>
        <v/>
      </c>
      <c r="BP142" s="126" t="str">
        <f t="shared" si="226"/>
        <v/>
      </c>
      <c r="BQ142" s="126" t="str">
        <f t="shared" si="226"/>
        <v/>
      </c>
      <c r="BR142" s="126" t="str">
        <f t="shared" si="226"/>
        <v/>
      </c>
      <c r="BS142" s="126" t="str">
        <f t="shared" si="226"/>
        <v/>
      </c>
      <c r="BT142" s="126" t="str">
        <f t="shared" si="226"/>
        <v/>
      </c>
      <c r="BU142" s="126" t="str">
        <f t="shared" si="226"/>
        <v/>
      </c>
      <c r="BV142" s="194"/>
      <c r="BW142" s="194"/>
      <c r="BX142" s="194"/>
      <c r="BZ142" s="116" t="s">
        <v>267</v>
      </c>
      <c r="CA142" s="118" t="s">
        <v>93</v>
      </c>
      <c r="CB142" s="113">
        <f t="shared" ref="CB142:CB200" si="234">CB141+1</f>
        <v>2</v>
      </c>
      <c r="CC142" s="116" t="str">
        <f t="shared" ca="1" si="227"/>
        <v>370502</v>
      </c>
      <c r="CD142" s="117">
        <f ca="1">IFERROR(INDEX(INDIRECT($CA142),$CB142,CD$6),0)</f>
        <v>4562.0437635569588</v>
      </c>
      <c r="CE142" s="117">
        <f t="shared" ca="1" si="228"/>
        <v>5445.6384982644031</v>
      </c>
      <c r="CF142" s="117">
        <f t="shared" ca="1" si="228"/>
        <v>4914.9016408788802</v>
      </c>
      <c r="CG142" s="117">
        <f t="shared" ca="1" si="228"/>
        <v>0</v>
      </c>
      <c r="CH142" s="117">
        <f t="shared" ca="1" si="229"/>
        <v>3</v>
      </c>
      <c r="CI142" s="117">
        <f t="shared" ca="1" si="230"/>
        <v>14922.583902700244</v>
      </c>
      <c r="CJ142" s="127" cm="1">
        <f t="array" aca="1" ref="CJ142" ca="1">IFERROR(AVERAGE(IF(CD142:CG142&gt;1,CD142:CG142)),0)</f>
        <v>4974.1946342334149</v>
      </c>
      <c r="CK142" s="127">
        <f ca="1">CJ142+(COUNTIFS($CJ$141:$CJ142,CJ142)-1)*0.00001</f>
        <v>4974.1946342334149</v>
      </c>
      <c r="CL142" s="127">
        <f t="shared" ref="CL142:CL200" ca="1" si="235">LARGE($CK$141:$CK$200,CB142)</f>
        <v>5011.1846930062302</v>
      </c>
      <c r="CM142" s="140">
        <f t="shared" ref="CM142:CM200" ca="1" si="236">IF(CL142&lt;1,0,MATCH(CL142,$CK$141:$CK$200,0))</f>
        <v>33</v>
      </c>
      <c r="CN142" s="120" t="str">
        <f t="shared" ref="CN142:CN200" ca="1" si="237">INDEX($CC$141:$CC$200,CM142,1)</f>
        <v>NEO 30T23</v>
      </c>
      <c r="CO142" s="113"/>
      <c r="CP142" s="113" t="s">
        <v>70</v>
      </c>
      <c r="CQ142" s="117">
        <f ca="1">CH141*CH201</f>
        <v>3</v>
      </c>
      <c r="CR142" s="115"/>
    </row>
    <row r="143" spans="1:96" ht="12.75" customHeight="1" x14ac:dyDescent="0.25">
      <c r="A143" s="212">
        <v>3</v>
      </c>
      <c r="B143" s="49" t="s">
        <v>1</v>
      </c>
      <c r="C143" s="101">
        <f ca="1">'ANVA-MDS Sin Fung.'!CQ147</f>
        <v>34</v>
      </c>
      <c r="D143" s="102">
        <f ca="1">'ANVA-MDS Sin Fung.'!CQ151</f>
        <v>16306633.646080256</v>
      </c>
      <c r="E143" s="103">
        <f ca="1">IFERROR(D143/C143,"sd")</f>
        <v>479606.87194353691</v>
      </c>
      <c r="F143" s="103">
        <f ca="1">IFERROR(E143/E145,"sd")</f>
        <v>1.7469558607698441</v>
      </c>
      <c r="G143" s="109">
        <f ca="1">IFERROR(FDIST(F143,C143,C145),"sd")</f>
        <v>2.5631770735035194E-2</v>
      </c>
      <c r="H143" s="101">
        <v>0.05</v>
      </c>
      <c r="I143" s="115" t="str">
        <f ca="1">IF(G143&gt;H143,"ns",IF(G143&lt;0.001,"***",IF(G143&lt;0.01,"**",IF(G143&lt;0.05,"*",""))))</f>
        <v>*</v>
      </c>
      <c r="K143" s="101">
        <f t="shared" ref="K143:K200" si="238">K142+1</f>
        <v>3</v>
      </c>
      <c r="L143" s="125" t="str">
        <f t="shared" ca="1" si="231"/>
        <v>ZONDA</v>
      </c>
      <c r="M143" s="126">
        <f t="shared" ca="1" si="232"/>
        <v>4978.3629212802907</v>
      </c>
      <c r="N143" s="126" t="str">
        <f t="shared" ca="1" si="233"/>
        <v>ns</v>
      </c>
      <c r="O143" s="126" t="str">
        <f t="shared" ca="1" si="226"/>
        <v>ns</v>
      </c>
      <c r="P143" s="126" t="str">
        <f t="shared" ca="1" si="226"/>
        <v>ns</v>
      </c>
      <c r="Q143" s="126" t="str">
        <f t="shared" si="226"/>
        <v/>
      </c>
      <c r="R143" s="126" t="str">
        <f t="shared" si="226"/>
        <v/>
      </c>
      <c r="S143" s="126" t="str">
        <f t="shared" si="226"/>
        <v/>
      </c>
      <c r="T143" s="126" t="str">
        <f t="shared" si="226"/>
        <v/>
      </c>
      <c r="U143" s="126" t="str">
        <f t="shared" si="226"/>
        <v/>
      </c>
      <c r="V143" s="126" t="str">
        <f t="shared" si="226"/>
        <v/>
      </c>
      <c r="W143" s="126" t="str">
        <f t="shared" si="226"/>
        <v/>
      </c>
      <c r="X143" s="126" t="str">
        <f t="shared" si="226"/>
        <v/>
      </c>
      <c r="Y143" s="126" t="str">
        <f t="shared" si="226"/>
        <v/>
      </c>
      <c r="Z143" s="126" t="str">
        <f t="shared" si="226"/>
        <v/>
      </c>
      <c r="AA143" s="126" t="str">
        <f t="shared" si="226"/>
        <v/>
      </c>
      <c r="AB143" s="126" t="str">
        <f t="shared" si="226"/>
        <v/>
      </c>
      <c r="AC143" s="126" t="str">
        <f t="shared" si="226"/>
        <v/>
      </c>
      <c r="AD143" s="126" t="str">
        <f t="shared" si="226"/>
        <v/>
      </c>
      <c r="AE143" s="126" t="str">
        <f t="shared" si="226"/>
        <v/>
      </c>
      <c r="AF143" s="126" t="str">
        <f t="shared" si="226"/>
        <v/>
      </c>
      <c r="AG143" s="126" t="str">
        <f t="shared" si="226"/>
        <v/>
      </c>
      <c r="AH143" s="126" t="str">
        <f t="shared" si="226"/>
        <v/>
      </c>
      <c r="AI143" s="126" t="str">
        <f t="shared" si="226"/>
        <v/>
      </c>
      <c r="AJ143" s="126" t="str">
        <f t="shared" si="226"/>
        <v/>
      </c>
      <c r="AK143" s="126" t="str">
        <f t="shared" si="226"/>
        <v/>
      </c>
      <c r="AL143" s="126" t="str">
        <f t="shared" si="226"/>
        <v/>
      </c>
      <c r="AM143" s="126" t="str">
        <f t="shared" si="226"/>
        <v/>
      </c>
      <c r="AN143" s="126" t="str">
        <f t="shared" si="226"/>
        <v/>
      </c>
      <c r="AO143" s="126" t="str">
        <f t="shared" si="226"/>
        <v/>
      </c>
      <c r="AP143" s="126" t="str">
        <f t="shared" si="226"/>
        <v/>
      </c>
      <c r="AQ143" s="126" t="str">
        <f t="shared" si="226"/>
        <v/>
      </c>
      <c r="AR143" s="126" t="str">
        <f t="shared" si="226"/>
        <v/>
      </c>
      <c r="AS143" s="126" t="str">
        <f t="shared" si="226"/>
        <v/>
      </c>
      <c r="AT143" s="126" t="str">
        <f t="shared" si="226"/>
        <v/>
      </c>
      <c r="AU143" s="126" t="str">
        <f t="shared" si="226"/>
        <v/>
      </c>
      <c r="AV143" s="126" t="str">
        <f t="shared" si="226"/>
        <v/>
      </c>
      <c r="AW143" s="126" t="str">
        <f t="shared" si="226"/>
        <v/>
      </c>
      <c r="AX143" s="126" t="str">
        <f t="shared" si="226"/>
        <v/>
      </c>
      <c r="AY143" s="126" t="str">
        <f t="shared" si="226"/>
        <v/>
      </c>
      <c r="AZ143" s="126" t="str">
        <f t="shared" si="226"/>
        <v/>
      </c>
      <c r="BA143" s="126" t="str">
        <f t="shared" si="226"/>
        <v/>
      </c>
      <c r="BB143" s="126" t="str">
        <f t="shared" si="226"/>
        <v/>
      </c>
      <c r="BC143" s="126" t="str">
        <f t="shared" si="226"/>
        <v/>
      </c>
      <c r="BD143" s="126" t="str">
        <f t="shared" si="226"/>
        <v/>
      </c>
      <c r="BE143" s="126" t="str">
        <f t="shared" si="226"/>
        <v/>
      </c>
      <c r="BF143" s="126" t="str">
        <f t="shared" si="226"/>
        <v/>
      </c>
      <c r="BG143" s="126" t="str">
        <f t="shared" si="226"/>
        <v/>
      </c>
      <c r="BH143" s="126" t="str">
        <f t="shared" si="226"/>
        <v/>
      </c>
      <c r="BI143" s="126" t="str">
        <f t="shared" si="226"/>
        <v/>
      </c>
      <c r="BJ143" s="126" t="str">
        <f t="shared" si="226"/>
        <v/>
      </c>
      <c r="BK143" s="126" t="str">
        <f t="shared" si="226"/>
        <v/>
      </c>
      <c r="BL143" s="126" t="str">
        <f t="shared" si="226"/>
        <v/>
      </c>
      <c r="BM143" s="126" t="str">
        <f t="shared" si="226"/>
        <v/>
      </c>
      <c r="BN143" s="126" t="str">
        <f t="shared" si="226"/>
        <v/>
      </c>
      <c r="BO143" s="126" t="str">
        <f t="shared" si="226"/>
        <v/>
      </c>
      <c r="BP143" s="126" t="str">
        <f t="shared" si="226"/>
        <v/>
      </c>
      <c r="BQ143" s="126" t="str">
        <f t="shared" si="226"/>
        <v/>
      </c>
      <c r="BR143" s="126" t="str">
        <f t="shared" si="226"/>
        <v/>
      </c>
      <c r="BS143" s="126" t="str">
        <f t="shared" si="226"/>
        <v/>
      </c>
      <c r="BT143" s="126" t="str">
        <f t="shared" si="226"/>
        <v/>
      </c>
      <c r="BU143" s="126" t="str">
        <f t="shared" si="226"/>
        <v/>
      </c>
      <c r="BV143" s="194"/>
      <c r="BW143" s="194"/>
      <c r="BX143" s="194"/>
      <c r="BZ143" s="116" t="s">
        <v>267</v>
      </c>
      <c r="CA143" s="118" t="s">
        <v>93</v>
      </c>
      <c r="CB143" s="113">
        <f t="shared" si="234"/>
        <v>3</v>
      </c>
      <c r="CC143" s="116" t="str">
        <f t="shared" ca="1" si="227"/>
        <v>610 BAGUETTE</v>
      </c>
      <c r="CD143" s="117">
        <f t="shared" ref="CD143:CG181" ca="1" si="239">IFERROR(INDEX(INDIRECT($CA143),$CB143,CD$6),0)</f>
        <v>4012.1705050147398</v>
      </c>
      <c r="CE143" s="117">
        <f t="shared" ca="1" si="228"/>
        <v>4485.313866205086</v>
      </c>
      <c r="CF143" s="117">
        <f t="shared" ca="1" si="228"/>
        <v>4213.3558329022908</v>
      </c>
      <c r="CG143" s="117">
        <f t="shared" ca="1" si="228"/>
        <v>0</v>
      </c>
      <c r="CH143" s="117">
        <f t="shared" ca="1" si="229"/>
        <v>3</v>
      </c>
      <c r="CI143" s="117">
        <f t="shared" ca="1" si="230"/>
        <v>12710.840204122116</v>
      </c>
      <c r="CJ143" s="127" cm="1">
        <f t="array" aca="1" ref="CJ143" ca="1">IFERROR(AVERAGE(IF(CD143:CG143&gt;1,CD143:CG143)),0)</f>
        <v>4236.9467347073723</v>
      </c>
      <c r="CK143" s="127">
        <f ca="1">CJ143+(COUNTIFS($CJ$141:$CJ143,CJ143)-1)*0.00001</f>
        <v>4236.9467347073723</v>
      </c>
      <c r="CL143" s="127">
        <f t="shared" ca="1" si="235"/>
        <v>4978.3629212802907</v>
      </c>
      <c r="CM143" s="140">
        <f t="shared" ca="1" si="236"/>
        <v>35</v>
      </c>
      <c r="CN143" s="120" t="str">
        <f t="shared" ca="1" si="237"/>
        <v>ZONDA</v>
      </c>
      <c r="CO143" s="113"/>
      <c r="CP143" s="113" t="s">
        <v>71</v>
      </c>
      <c r="CQ143" s="113">
        <f ca="1">CQ141*CQ142</f>
        <v>105</v>
      </c>
      <c r="CR143" s="115"/>
    </row>
    <row r="144" spans="1:96" ht="12.75" customHeight="1" x14ac:dyDescent="0.25">
      <c r="A144" s="212">
        <v>3</v>
      </c>
      <c r="B144" s="49" t="s">
        <v>33</v>
      </c>
      <c r="C144" s="101">
        <f ca="1">'ANVA-MDS Sin Fung.'!CQ148</f>
        <v>2</v>
      </c>
      <c r="D144" s="102">
        <f ca="1">'ANVA-MDS Sin Fung.'!CQ152</f>
        <v>424036.74909090996</v>
      </c>
      <c r="E144" s="103">
        <f t="shared" ref="E144:E145" ca="1" si="240">IFERROR(D144/C144,"sd")</f>
        <v>212018.37454545498</v>
      </c>
      <c r="F144" s="103">
        <f ca="1">IFERROR(E144/E145,"sd")</f>
        <v>0.77227154920057806</v>
      </c>
      <c r="G144" s="109">
        <f ca="1">IFERROR(FDIST(F144,C144,C145),"sd")</f>
        <v>0.46597117652839981</v>
      </c>
      <c r="H144" s="101">
        <v>0.05</v>
      </c>
      <c r="I144" s="115" t="str">
        <f ca="1">IF(G144&gt;H144,"ns",IF(G144&lt;0.001,"***",IF(G144&lt;0.01,"**",IF(G144&lt;0.05,"*",""))))</f>
        <v>ns</v>
      </c>
      <c r="K144" s="101">
        <f t="shared" si="238"/>
        <v>4</v>
      </c>
      <c r="L144" s="125" t="str">
        <f t="shared" ca="1" si="231"/>
        <v>370502</v>
      </c>
      <c r="M144" s="126">
        <f t="shared" ca="1" si="232"/>
        <v>4974.1946342334149</v>
      </c>
      <c r="N144" s="126" t="str">
        <f t="shared" ca="1" si="233"/>
        <v>ns</v>
      </c>
      <c r="O144" s="126" t="str">
        <f t="shared" ca="1" si="226"/>
        <v>ns</v>
      </c>
      <c r="P144" s="126" t="str">
        <f t="shared" ca="1" si="226"/>
        <v>ns</v>
      </c>
      <c r="Q144" s="126" t="str">
        <f t="shared" ca="1" si="226"/>
        <v>ns</v>
      </c>
      <c r="R144" s="126" t="str">
        <f t="shared" si="226"/>
        <v/>
      </c>
      <c r="S144" s="126" t="str">
        <f t="shared" si="226"/>
        <v/>
      </c>
      <c r="T144" s="126" t="str">
        <f t="shared" si="226"/>
        <v/>
      </c>
      <c r="U144" s="126" t="str">
        <f t="shared" si="226"/>
        <v/>
      </c>
      <c r="V144" s="126" t="str">
        <f t="shared" si="226"/>
        <v/>
      </c>
      <c r="W144" s="126" t="str">
        <f t="shared" si="226"/>
        <v/>
      </c>
      <c r="X144" s="126" t="str">
        <f t="shared" si="226"/>
        <v/>
      </c>
      <c r="Y144" s="126" t="str">
        <f t="shared" si="226"/>
        <v/>
      </c>
      <c r="Z144" s="126" t="str">
        <f t="shared" si="226"/>
        <v/>
      </c>
      <c r="AA144" s="126" t="str">
        <f t="shared" si="226"/>
        <v/>
      </c>
      <c r="AB144" s="126" t="str">
        <f t="shared" si="226"/>
        <v/>
      </c>
      <c r="AC144" s="126" t="str">
        <f t="shared" si="226"/>
        <v/>
      </c>
      <c r="AD144" s="126" t="str">
        <f t="shared" si="226"/>
        <v/>
      </c>
      <c r="AE144" s="126" t="str">
        <f t="shared" si="226"/>
        <v/>
      </c>
      <c r="AF144" s="126" t="str">
        <f t="shared" si="226"/>
        <v/>
      </c>
      <c r="AG144" s="126" t="str">
        <f t="shared" si="226"/>
        <v/>
      </c>
      <c r="AH144" s="126" t="str">
        <f t="shared" si="226"/>
        <v/>
      </c>
      <c r="AI144" s="126" t="str">
        <f t="shared" si="226"/>
        <v/>
      </c>
      <c r="AJ144" s="126" t="str">
        <f t="shared" si="226"/>
        <v/>
      </c>
      <c r="AK144" s="126" t="str">
        <f t="shared" si="226"/>
        <v/>
      </c>
      <c r="AL144" s="126" t="str">
        <f t="shared" si="226"/>
        <v/>
      </c>
      <c r="AM144" s="126" t="str">
        <f t="shared" si="226"/>
        <v/>
      </c>
      <c r="AN144" s="126" t="str">
        <f t="shared" si="226"/>
        <v/>
      </c>
      <c r="AO144" s="126" t="str">
        <f t="shared" si="226"/>
        <v/>
      </c>
      <c r="AP144" s="126" t="str">
        <f t="shared" si="226"/>
        <v/>
      </c>
      <c r="AQ144" s="126" t="str">
        <f t="shared" si="226"/>
        <v/>
      </c>
      <c r="AR144" s="126" t="str">
        <f t="shared" si="226"/>
        <v/>
      </c>
      <c r="AS144" s="126" t="str">
        <f t="shared" si="226"/>
        <v/>
      </c>
      <c r="AT144" s="126" t="str">
        <f t="shared" si="226"/>
        <v/>
      </c>
      <c r="AU144" s="126" t="str">
        <f t="shared" si="226"/>
        <v/>
      </c>
      <c r="AV144" s="126" t="str">
        <f t="shared" si="226"/>
        <v/>
      </c>
      <c r="AW144" s="126" t="str">
        <f t="shared" si="226"/>
        <v/>
      </c>
      <c r="AX144" s="126" t="str">
        <f t="shared" si="226"/>
        <v/>
      </c>
      <c r="AY144" s="126" t="str">
        <f t="shared" si="226"/>
        <v/>
      </c>
      <c r="AZ144" s="126" t="str">
        <f t="shared" si="226"/>
        <v/>
      </c>
      <c r="BA144" s="126" t="str">
        <f t="shared" si="226"/>
        <v/>
      </c>
      <c r="BB144" s="126" t="str">
        <f t="shared" si="226"/>
        <v/>
      </c>
      <c r="BC144" s="126" t="str">
        <f t="shared" si="226"/>
        <v/>
      </c>
      <c r="BD144" s="126" t="str">
        <f t="shared" si="226"/>
        <v/>
      </c>
      <c r="BE144" s="126" t="str">
        <f t="shared" si="226"/>
        <v/>
      </c>
      <c r="BF144" s="126" t="str">
        <f t="shared" si="226"/>
        <v/>
      </c>
      <c r="BG144" s="126" t="str">
        <f t="shared" si="226"/>
        <v/>
      </c>
      <c r="BH144" s="126" t="str">
        <f t="shared" si="226"/>
        <v/>
      </c>
      <c r="BI144" s="126" t="str">
        <f t="shared" si="226"/>
        <v/>
      </c>
      <c r="BJ144" s="126" t="str">
        <f t="shared" si="226"/>
        <v/>
      </c>
      <c r="BK144" s="126" t="str">
        <f t="shared" si="226"/>
        <v/>
      </c>
      <c r="BL144" s="126" t="str">
        <f t="shared" si="226"/>
        <v/>
      </c>
      <c r="BM144" s="126" t="str">
        <f t="shared" si="226"/>
        <v/>
      </c>
      <c r="BN144" s="126" t="str">
        <f t="shared" si="226"/>
        <v/>
      </c>
      <c r="BO144" s="126" t="str">
        <f t="shared" si="226"/>
        <v/>
      </c>
      <c r="BP144" s="126" t="str">
        <f t="shared" si="226"/>
        <v/>
      </c>
      <c r="BQ144" s="126" t="str">
        <f t="shared" si="226"/>
        <v/>
      </c>
      <c r="BR144" s="126" t="str">
        <f t="shared" si="226"/>
        <v/>
      </c>
      <c r="BS144" s="126" t="str">
        <f t="shared" si="226"/>
        <v/>
      </c>
      <c r="BT144" s="126" t="str">
        <f t="shared" si="226"/>
        <v/>
      </c>
      <c r="BU144" s="126" t="str">
        <f t="shared" si="226"/>
        <v/>
      </c>
      <c r="BV144" s="194"/>
      <c r="BW144" s="194"/>
      <c r="BX144" s="194"/>
      <c r="BZ144" s="116" t="s">
        <v>267</v>
      </c>
      <c r="CA144" s="118" t="s">
        <v>93</v>
      </c>
      <c r="CB144" s="113">
        <f t="shared" si="234"/>
        <v>4</v>
      </c>
      <c r="CC144" s="116" t="str">
        <f t="shared" ca="1" si="227"/>
        <v>ACA 604</v>
      </c>
      <c r="CD144" s="117">
        <f t="shared" ca="1" si="239"/>
        <v>3888.7925121478183</v>
      </c>
      <c r="CE144" s="117">
        <f t="shared" ca="1" si="228"/>
        <v>3940.6222953817437</v>
      </c>
      <c r="CF144" s="117">
        <f t="shared" ca="1" si="228"/>
        <v>4677.7020370070622</v>
      </c>
      <c r="CG144" s="117">
        <f t="shared" ca="1" si="228"/>
        <v>0</v>
      </c>
      <c r="CH144" s="117">
        <f t="shared" ca="1" si="229"/>
        <v>3</v>
      </c>
      <c r="CI144" s="117">
        <f t="shared" ca="1" si="230"/>
        <v>12507.116844536624</v>
      </c>
      <c r="CJ144" s="127" cm="1">
        <f t="array" aca="1" ref="CJ144" ca="1">IFERROR(AVERAGE(IF(CD144:CG144&gt;1,CD144:CG144)),0)</f>
        <v>4169.0389481788743</v>
      </c>
      <c r="CK144" s="127">
        <f ca="1">CJ144+(COUNTIFS($CJ$141:$CJ144,CJ144)-1)*0.00001</f>
        <v>4169.0389481788743</v>
      </c>
      <c r="CL144" s="127">
        <f t="shared" ca="1" si="235"/>
        <v>4974.1946342334149</v>
      </c>
      <c r="CM144" s="140">
        <f t="shared" ca="1" si="236"/>
        <v>2</v>
      </c>
      <c r="CN144" s="120" t="str">
        <f t="shared" ca="1" si="237"/>
        <v>370502</v>
      </c>
      <c r="CO144" s="113"/>
      <c r="CP144" s="113" t="s">
        <v>72</v>
      </c>
      <c r="CQ144" s="112">
        <f ca="1">SUMIFS(CD141:CG200,CD141:CG200,"&gt;1")</f>
        <v>463848.42052520707</v>
      </c>
      <c r="CR144" s="115"/>
    </row>
    <row r="145" spans="1:96" ht="12.75" customHeight="1" x14ac:dyDescent="0.25">
      <c r="A145" s="212">
        <v>3</v>
      </c>
      <c r="B145" s="49" t="s">
        <v>34</v>
      </c>
      <c r="C145" s="104">
        <f ca="1">'ANVA-MDS Sin Fung.'!CQ149</f>
        <v>68</v>
      </c>
      <c r="D145" s="102">
        <f ca="1">'ANVA-MDS Sin Fung.'!CQ153</f>
        <v>18668626.966790438</v>
      </c>
      <c r="E145" s="103">
        <f t="shared" ca="1" si="240"/>
        <v>274538.63186456525</v>
      </c>
      <c r="F145" s="105"/>
      <c r="G145" s="105"/>
      <c r="K145" s="101">
        <f t="shared" si="238"/>
        <v>5</v>
      </c>
      <c r="L145" s="125" t="str">
        <f t="shared" ca="1" si="231"/>
        <v>BUCK PRETAL</v>
      </c>
      <c r="M145" s="126">
        <f t="shared" ca="1" si="232"/>
        <v>4965.8622200283617</v>
      </c>
      <c r="N145" s="126" t="str">
        <f t="shared" ca="1" si="233"/>
        <v>ns</v>
      </c>
      <c r="O145" s="126" t="str">
        <f t="shared" ca="1" si="226"/>
        <v>ns</v>
      </c>
      <c r="P145" s="126" t="str">
        <f t="shared" ca="1" si="226"/>
        <v>ns</v>
      </c>
      <c r="Q145" s="126" t="str">
        <f t="shared" ca="1" si="226"/>
        <v>ns</v>
      </c>
      <c r="R145" s="126" t="str">
        <f t="shared" ca="1" si="226"/>
        <v>ns</v>
      </c>
      <c r="S145" s="126" t="str">
        <f t="shared" si="226"/>
        <v/>
      </c>
      <c r="T145" s="126" t="str">
        <f t="shared" si="226"/>
        <v/>
      </c>
      <c r="U145" s="126" t="str">
        <f t="shared" si="226"/>
        <v/>
      </c>
      <c r="V145" s="126" t="str">
        <f t="shared" si="226"/>
        <v/>
      </c>
      <c r="W145" s="126" t="str">
        <f t="shared" si="226"/>
        <v/>
      </c>
      <c r="X145" s="126" t="str">
        <f t="shared" si="226"/>
        <v/>
      </c>
      <c r="Y145" s="126" t="str">
        <f t="shared" si="226"/>
        <v/>
      </c>
      <c r="Z145" s="126" t="str">
        <f t="shared" si="226"/>
        <v/>
      </c>
      <c r="AA145" s="126" t="str">
        <f t="shared" si="226"/>
        <v/>
      </c>
      <c r="AB145" s="126" t="str">
        <f t="shared" si="226"/>
        <v/>
      </c>
      <c r="AC145" s="126" t="str">
        <f t="shared" si="226"/>
        <v/>
      </c>
      <c r="AD145" s="126" t="str">
        <f t="shared" si="226"/>
        <v/>
      </c>
      <c r="AE145" s="126" t="str">
        <f t="shared" si="226"/>
        <v/>
      </c>
      <c r="AF145" s="126" t="str">
        <f t="shared" si="226"/>
        <v/>
      </c>
      <c r="AG145" s="126" t="str">
        <f t="shared" si="226"/>
        <v/>
      </c>
      <c r="AH145" s="126" t="str">
        <f t="shared" si="226"/>
        <v/>
      </c>
      <c r="AI145" s="126" t="str">
        <f t="shared" si="226"/>
        <v/>
      </c>
      <c r="AJ145" s="126" t="str">
        <f t="shared" si="226"/>
        <v/>
      </c>
      <c r="AK145" s="126" t="str">
        <f t="shared" si="226"/>
        <v/>
      </c>
      <c r="AL145" s="126" t="str">
        <f t="shared" si="226"/>
        <v/>
      </c>
      <c r="AM145" s="126" t="str">
        <f t="shared" si="226"/>
        <v/>
      </c>
      <c r="AN145" s="126" t="str">
        <f t="shared" si="226"/>
        <v/>
      </c>
      <c r="AO145" s="126" t="str">
        <f t="shared" si="226"/>
        <v/>
      </c>
      <c r="AP145" s="126" t="str">
        <f t="shared" si="226"/>
        <v/>
      </c>
      <c r="AQ145" s="126" t="str">
        <f t="shared" si="226"/>
        <v/>
      </c>
      <c r="AR145" s="126" t="str">
        <f t="shared" si="226"/>
        <v/>
      </c>
      <c r="AS145" s="126" t="str">
        <f t="shared" si="226"/>
        <v/>
      </c>
      <c r="AT145" s="126" t="str">
        <f t="shared" si="226"/>
        <v/>
      </c>
      <c r="AU145" s="126" t="str">
        <f t="shared" si="226"/>
        <v/>
      </c>
      <c r="AV145" s="126" t="str">
        <f t="shared" si="226"/>
        <v/>
      </c>
      <c r="AW145" s="126" t="str">
        <f t="shared" ref="O145:BU149" si="241">IF(AW$5&gt;$K145,"",IF($L145=0,"",IF($G$9&gt;$H$9,"ns",IF(ABS($M145-INDEX($CL$141:$CL$200,AW$5,1))&gt;$B$159,"s","ns"))))</f>
        <v/>
      </c>
      <c r="AX145" s="126" t="str">
        <f t="shared" si="241"/>
        <v/>
      </c>
      <c r="AY145" s="126" t="str">
        <f t="shared" si="241"/>
        <v/>
      </c>
      <c r="AZ145" s="126" t="str">
        <f t="shared" si="241"/>
        <v/>
      </c>
      <c r="BA145" s="126" t="str">
        <f t="shared" si="241"/>
        <v/>
      </c>
      <c r="BB145" s="126" t="str">
        <f t="shared" si="241"/>
        <v/>
      </c>
      <c r="BC145" s="126" t="str">
        <f t="shared" si="241"/>
        <v/>
      </c>
      <c r="BD145" s="126" t="str">
        <f t="shared" si="241"/>
        <v/>
      </c>
      <c r="BE145" s="126" t="str">
        <f t="shared" si="241"/>
        <v/>
      </c>
      <c r="BF145" s="126" t="str">
        <f t="shared" si="241"/>
        <v/>
      </c>
      <c r="BG145" s="126" t="str">
        <f t="shared" si="241"/>
        <v/>
      </c>
      <c r="BH145" s="126" t="str">
        <f t="shared" si="241"/>
        <v/>
      </c>
      <c r="BI145" s="126" t="str">
        <f t="shared" si="241"/>
        <v/>
      </c>
      <c r="BJ145" s="126" t="str">
        <f t="shared" si="241"/>
        <v/>
      </c>
      <c r="BK145" s="126" t="str">
        <f t="shared" si="241"/>
        <v/>
      </c>
      <c r="BL145" s="126" t="str">
        <f t="shared" si="241"/>
        <v/>
      </c>
      <c r="BM145" s="126" t="str">
        <f t="shared" si="241"/>
        <v/>
      </c>
      <c r="BN145" s="126" t="str">
        <f t="shared" si="241"/>
        <v/>
      </c>
      <c r="BO145" s="126" t="str">
        <f t="shared" si="241"/>
        <v/>
      </c>
      <c r="BP145" s="126" t="str">
        <f t="shared" si="241"/>
        <v/>
      </c>
      <c r="BQ145" s="126" t="str">
        <f t="shared" si="241"/>
        <v/>
      </c>
      <c r="BR145" s="126" t="str">
        <f t="shared" si="241"/>
        <v/>
      </c>
      <c r="BS145" s="126" t="str">
        <f t="shared" si="241"/>
        <v/>
      </c>
      <c r="BT145" s="126" t="str">
        <f t="shared" si="241"/>
        <v/>
      </c>
      <c r="BU145" s="126" t="str">
        <f t="shared" si="241"/>
        <v/>
      </c>
      <c r="BV145" s="194"/>
      <c r="BW145" s="194"/>
      <c r="BX145" s="194"/>
      <c r="BZ145" s="116" t="s">
        <v>267</v>
      </c>
      <c r="CA145" s="118" t="s">
        <v>93</v>
      </c>
      <c r="CB145" s="113">
        <f t="shared" si="234"/>
        <v>5</v>
      </c>
      <c r="CC145" s="116" t="str">
        <f t="shared" ca="1" si="227"/>
        <v>ACA 605</v>
      </c>
      <c r="CD145" s="117">
        <f t="shared" ca="1" si="239"/>
        <v>3908.3388528251658</v>
      </c>
      <c r="CE145" s="117">
        <f t="shared" ca="1" si="228"/>
        <v>4731.0235333618157</v>
      </c>
      <c r="CF145" s="117">
        <f t="shared" ca="1" si="228"/>
        <v>5128.2864211248861</v>
      </c>
      <c r="CG145" s="117">
        <f t="shared" ca="1" si="228"/>
        <v>0</v>
      </c>
      <c r="CH145" s="117">
        <f t="shared" ca="1" si="229"/>
        <v>3</v>
      </c>
      <c r="CI145" s="117">
        <f t="shared" ca="1" si="230"/>
        <v>13767.648807311867</v>
      </c>
      <c r="CJ145" s="127" cm="1">
        <f t="array" aca="1" ref="CJ145" ca="1">IFERROR(AVERAGE(IF(CD145:CG145&gt;1,CD145:CG145)),0)</f>
        <v>4589.2162691039557</v>
      </c>
      <c r="CK145" s="127">
        <f ca="1">CJ145+(COUNTIFS($CJ$141:$CJ145,CJ145)-1)*0.00001</f>
        <v>4589.2162691039557</v>
      </c>
      <c r="CL145" s="127">
        <f t="shared" ca="1" si="235"/>
        <v>4965.8622200283617</v>
      </c>
      <c r="CM145" s="140">
        <f t="shared" ca="1" si="236"/>
        <v>17</v>
      </c>
      <c r="CN145" s="120" t="str">
        <f t="shared" ca="1" si="237"/>
        <v>BUCK PRETAL</v>
      </c>
      <c r="CO145" s="113"/>
      <c r="CP145" s="113" t="s">
        <v>73</v>
      </c>
      <c r="CQ145" s="112">
        <f ca="1">IF(CH201&lt;&gt;1,"sd",CQ144/CQ143)</f>
        <v>4417.6040050019719</v>
      </c>
      <c r="CR145" s="115"/>
    </row>
    <row r="146" spans="1:96" ht="12.75" customHeight="1" x14ac:dyDescent="0.25">
      <c r="A146" s="212">
        <v>3</v>
      </c>
      <c r="B146" s="49" t="s">
        <v>35</v>
      </c>
      <c r="C146" s="101">
        <f ca="1">CQ150</f>
        <v>104</v>
      </c>
      <c r="D146" s="102">
        <f ca="1">'ANVA-MDS Sin Fung.'!CQ154</f>
        <v>35399297.361961603</v>
      </c>
      <c r="E146" s="105"/>
      <c r="F146" s="105"/>
      <c r="G146" s="105"/>
      <c r="K146" s="101">
        <f t="shared" si="238"/>
        <v>6</v>
      </c>
      <c r="L146" s="125" t="str">
        <f t="shared" ca="1" si="231"/>
        <v>LG PICAZO</v>
      </c>
      <c r="M146" s="126">
        <f t="shared" ca="1" si="232"/>
        <v>4923.8051548457688</v>
      </c>
      <c r="N146" s="126" t="str">
        <f t="shared" ca="1" si="233"/>
        <v>ns</v>
      </c>
      <c r="O146" s="126" t="str">
        <f t="shared" ca="1" si="241"/>
        <v>ns</v>
      </c>
      <c r="P146" s="126" t="str">
        <f t="shared" ca="1" si="241"/>
        <v>ns</v>
      </c>
      <c r="Q146" s="126" t="str">
        <f t="shared" ca="1" si="241"/>
        <v>ns</v>
      </c>
      <c r="R146" s="126" t="str">
        <f t="shared" ca="1" si="241"/>
        <v>ns</v>
      </c>
      <c r="S146" s="126" t="str">
        <f t="shared" ca="1" si="241"/>
        <v>ns</v>
      </c>
      <c r="T146" s="126" t="str">
        <f t="shared" si="241"/>
        <v/>
      </c>
      <c r="U146" s="126" t="str">
        <f t="shared" si="241"/>
        <v/>
      </c>
      <c r="V146" s="126" t="str">
        <f t="shared" si="241"/>
        <v/>
      </c>
      <c r="W146" s="126" t="str">
        <f t="shared" si="241"/>
        <v/>
      </c>
      <c r="X146" s="126" t="str">
        <f t="shared" si="241"/>
        <v/>
      </c>
      <c r="Y146" s="126" t="str">
        <f t="shared" si="241"/>
        <v/>
      </c>
      <c r="Z146" s="126" t="str">
        <f t="shared" si="241"/>
        <v/>
      </c>
      <c r="AA146" s="126" t="str">
        <f t="shared" si="241"/>
        <v/>
      </c>
      <c r="AB146" s="126" t="str">
        <f t="shared" si="241"/>
        <v/>
      </c>
      <c r="AC146" s="126" t="str">
        <f t="shared" si="241"/>
        <v/>
      </c>
      <c r="AD146" s="126" t="str">
        <f t="shared" si="241"/>
        <v/>
      </c>
      <c r="AE146" s="126" t="str">
        <f t="shared" si="241"/>
        <v/>
      </c>
      <c r="AF146" s="126" t="str">
        <f t="shared" si="241"/>
        <v/>
      </c>
      <c r="AG146" s="126" t="str">
        <f t="shared" si="241"/>
        <v/>
      </c>
      <c r="AH146" s="126" t="str">
        <f t="shared" si="241"/>
        <v/>
      </c>
      <c r="AI146" s="126" t="str">
        <f t="shared" si="241"/>
        <v/>
      </c>
      <c r="AJ146" s="126" t="str">
        <f t="shared" si="241"/>
        <v/>
      </c>
      <c r="AK146" s="126" t="str">
        <f t="shared" si="241"/>
        <v/>
      </c>
      <c r="AL146" s="126" t="str">
        <f t="shared" si="241"/>
        <v/>
      </c>
      <c r="AM146" s="126" t="str">
        <f t="shared" si="241"/>
        <v/>
      </c>
      <c r="AN146" s="126" t="str">
        <f t="shared" si="241"/>
        <v/>
      </c>
      <c r="AO146" s="126" t="str">
        <f t="shared" si="241"/>
        <v/>
      </c>
      <c r="AP146" s="126" t="str">
        <f t="shared" si="241"/>
        <v/>
      </c>
      <c r="AQ146" s="126" t="str">
        <f t="shared" si="241"/>
        <v/>
      </c>
      <c r="AR146" s="126" t="str">
        <f t="shared" si="241"/>
        <v/>
      </c>
      <c r="AS146" s="126" t="str">
        <f t="shared" si="241"/>
        <v/>
      </c>
      <c r="AT146" s="126" t="str">
        <f t="shared" si="241"/>
        <v/>
      </c>
      <c r="AU146" s="126" t="str">
        <f t="shared" si="241"/>
        <v/>
      </c>
      <c r="AV146" s="126" t="str">
        <f t="shared" si="241"/>
        <v/>
      </c>
      <c r="AW146" s="126" t="str">
        <f t="shared" si="241"/>
        <v/>
      </c>
      <c r="AX146" s="126" t="str">
        <f t="shared" si="241"/>
        <v/>
      </c>
      <c r="AY146" s="126" t="str">
        <f t="shared" si="241"/>
        <v/>
      </c>
      <c r="AZ146" s="126" t="str">
        <f t="shared" si="241"/>
        <v/>
      </c>
      <c r="BA146" s="126" t="str">
        <f t="shared" si="241"/>
        <v/>
      </c>
      <c r="BB146" s="126" t="str">
        <f t="shared" si="241"/>
        <v/>
      </c>
      <c r="BC146" s="126" t="str">
        <f t="shared" si="241"/>
        <v/>
      </c>
      <c r="BD146" s="126" t="str">
        <f t="shared" si="241"/>
        <v/>
      </c>
      <c r="BE146" s="126" t="str">
        <f t="shared" si="241"/>
        <v/>
      </c>
      <c r="BF146" s="126" t="str">
        <f t="shared" si="241"/>
        <v/>
      </c>
      <c r="BG146" s="126" t="str">
        <f t="shared" si="241"/>
        <v/>
      </c>
      <c r="BH146" s="126" t="str">
        <f t="shared" si="241"/>
        <v/>
      </c>
      <c r="BI146" s="126" t="str">
        <f t="shared" si="241"/>
        <v/>
      </c>
      <c r="BJ146" s="126" t="str">
        <f t="shared" si="241"/>
        <v/>
      </c>
      <c r="BK146" s="126" t="str">
        <f t="shared" si="241"/>
        <v/>
      </c>
      <c r="BL146" s="126" t="str">
        <f t="shared" si="241"/>
        <v/>
      </c>
      <c r="BM146" s="126" t="str">
        <f t="shared" si="241"/>
        <v/>
      </c>
      <c r="BN146" s="126" t="str">
        <f t="shared" si="241"/>
        <v/>
      </c>
      <c r="BO146" s="126" t="str">
        <f t="shared" si="241"/>
        <v/>
      </c>
      <c r="BP146" s="126" t="str">
        <f t="shared" si="241"/>
        <v/>
      </c>
      <c r="BQ146" s="126" t="str">
        <f t="shared" si="241"/>
        <v/>
      </c>
      <c r="BR146" s="126" t="str">
        <f t="shared" si="241"/>
        <v/>
      </c>
      <c r="BS146" s="126" t="str">
        <f t="shared" si="241"/>
        <v/>
      </c>
      <c r="BT146" s="126" t="str">
        <f t="shared" si="241"/>
        <v/>
      </c>
      <c r="BU146" s="126" t="str">
        <f t="shared" si="241"/>
        <v/>
      </c>
      <c r="BV146" s="194"/>
      <c r="BW146" s="194"/>
      <c r="BX146" s="194"/>
      <c r="BZ146" s="116" t="s">
        <v>267</v>
      </c>
      <c r="CA146" s="118" t="s">
        <v>93</v>
      </c>
      <c r="CB146" s="113">
        <f t="shared" si="234"/>
        <v>6</v>
      </c>
      <c r="CC146" s="116" t="str">
        <f t="shared" ca="1" si="227"/>
        <v>ACA 607</v>
      </c>
      <c r="CD146" s="117">
        <f t="shared" ca="1" si="239"/>
        <v>4497.7431568107268</v>
      </c>
      <c r="CE146" s="117">
        <f t="shared" ca="1" si="228"/>
        <v>3583.3094497215861</v>
      </c>
      <c r="CF146" s="117">
        <f t="shared" ca="1" si="228"/>
        <v>4547.6208404529534</v>
      </c>
      <c r="CG146" s="117">
        <f t="shared" ca="1" si="228"/>
        <v>0</v>
      </c>
      <c r="CH146" s="117">
        <f t="shared" ca="1" si="229"/>
        <v>3</v>
      </c>
      <c r="CI146" s="117">
        <f t="shared" ca="1" si="230"/>
        <v>12628.673446985267</v>
      </c>
      <c r="CJ146" s="127" cm="1">
        <f t="array" aca="1" ref="CJ146" ca="1">IFERROR(AVERAGE(IF(CD146:CG146&gt;1,CD146:CG146)),0)</f>
        <v>4209.5578156617557</v>
      </c>
      <c r="CK146" s="127">
        <f ca="1">CJ146+(COUNTIFS($CJ$141:$CJ146,CJ146)-1)*0.00001</f>
        <v>4209.5578156617557</v>
      </c>
      <c r="CL146" s="127">
        <f t="shared" ca="1" si="235"/>
        <v>4923.8051548457688</v>
      </c>
      <c r="CM146" s="140">
        <f t="shared" ca="1" si="236"/>
        <v>27</v>
      </c>
      <c r="CN146" s="120" t="str">
        <f t="shared" ca="1" si="237"/>
        <v>LG PICAZO</v>
      </c>
      <c r="CO146" s="113"/>
      <c r="CP146" s="113" t="s">
        <v>74</v>
      </c>
      <c r="CQ146" s="112">
        <f ca="1">IF(CH201&lt;&gt;1,"sd",CQ144^2/CQ143)</f>
        <v>2049098640.2259936</v>
      </c>
      <c r="CR146" s="115"/>
    </row>
    <row r="147" spans="1:96" ht="12.75" customHeight="1" x14ac:dyDescent="0.25">
      <c r="A147" s="212">
        <v>3</v>
      </c>
      <c r="B147" s="2" t="s">
        <v>234</v>
      </c>
      <c r="K147" s="101">
        <f t="shared" si="238"/>
        <v>7</v>
      </c>
      <c r="L147" s="125" t="str">
        <f t="shared" ca="1" si="231"/>
        <v>ARCE</v>
      </c>
      <c r="M147" s="126">
        <f t="shared" ca="1" si="232"/>
        <v>4879.8382245753855</v>
      </c>
      <c r="N147" s="126" t="str">
        <f t="shared" ca="1" si="233"/>
        <v>ns</v>
      </c>
      <c r="O147" s="126" t="str">
        <f t="shared" ca="1" si="241"/>
        <v>ns</v>
      </c>
      <c r="P147" s="126" t="str">
        <f t="shared" ca="1" si="241"/>
        <v>ns</v>
      </c>
      <c r="Q147" s="126" t="str">
        <f t="shared" ca="1" si="241"/>
        <v>ns</v>
      </c>
      <c r="R147" s="126" t="str">
        <f t="shared" ca="1" si="241"/>
        <v>ns</v>
      </c>
      <c r="S147" s="126" t="str">
        <f t="shared" ca="1" si="241"/>
        <v>ns</v>
      </c>
      <c r="T147" s="126" t="str">
        <f t="shared" ca="1" si="241"/>
        <v>ns</v>
      </c>
      <c r="U147" s="126" t="str">
        <f t="shared" si="241"/>
        <v/>
      </c>
      <c r="V147" s="126" t="str">
        <f t="shared" si="241"/>
        <v/>
      </c>
      <c r="W147" s="126" t="str">
        <f t="shared" si="241"/>
        <v/>
      </c>
      <c r="X147" s="126" t="str">
        <f t="shared" si="241"/>
        <v/>
      </c>
      <c r="Y147" s="126" t="str">
        <f t="shared" si="241"/>
        <v/>
      </c>
      <c r="Z147" s="126" t="str">
        <f t="shared" si="241"/>
        <v/>
      </c>
      <c r="AA147" s="126" t="str">
        <f t="shared" si="241"/>
        <v/>
      </c>
      <c r="AB147" s="126" t="str">
        <f t="shared" si="241"/>
        <v/>
      </c>
      <c r="AC147" s="126" t="str">
        <f t="shared" si="241"/>
        <v/>
      </c>
      <c r="AD147" s="126" t="str">
        <f t="shared" si="241"/>
        <v/>
      </c>
      <c r="AE147" s="126" t="str">
        <f t="shared" si="241"/>
        <v/>
      </c>
      <c r="AF147" s="126" t="str">
        <f t="shared" si="241"/>
        <v/>
      </c>
      <c r="AG147" s="126" t="str">
        <f t="shared" si="241"/>
        <v/>
      </c>
      <c r="AH147" s="126" t="str">
        <f t="shared" si="241"/>
        <v/>
      </c>
      <c r="AI147" s="126" t="str">
        <f t="shared" si="241"/>
        <v/>
      </c>
      <c r="AJ147" s="126" t="str">
        <f t="shared" si="241"/>
        <v/>
      </c>
      <c r="AK147" s="126" t="str">
        <f t="shared" si="241"/>
        <v/>
      </c>
      <c r="AL147" s="126" t="str">
        <f t="shared" si="241"/>
        <v/>
      </c>
      <c r="AM147" s="126" t="str">
        <f t="shared" si="241"/>
        <v/>
      </c>
      <c r="AN147" s="126" t="str">
        <f t="shared" si="241"/>
        <v/>
      </c>
      <c r="AO147" s="126" t="str">
        <f t="shared" si="241"/>
        <v/>
      </c>
      <c r="AP147" s="126" t="str">
        <f t="shared" si="241"/>
        <v/>
      </c>
      <c r="AQ147" s="126" t="str">
        <f t="shared" si="241"/>
        <v/>
      </c>
      <c r="AR147" s="126" t="str">
        <f t="shared" si="241"/>
        <v/>
      </c>
      <c r="AS147" s="126" t="str">
        <f t="shared" si="241"/>
        <v/>
      </c>
      <c r="AT147" s="126" t="str">
        <f t="shared" si="241"/>
        <v/>
      </c>
      <c r="AU147" s="126" t="str">
        <f t="shared" si="241"/>
        <v/>
      </c>
      <c r="AV147" s="126" t="str">
        <f t="shared" si="241"/>
        <v/>
      </c>
      <c r="AW147" s="126" t="str">
        <f t="shared" si="241"/>
        <v/>
      </c>
      <c r="AX147" s="126" t="str">
        <f t="shared" si="241"/>
        <v/>
      </c>
      <c r="AY147" s="126" t="str">
        <f t="shared" si="241"/>
        <v/>
      </c>
      <c r="AZ147" s="126" t="str">
        <f t="shared" si="241"/>
        <v/>
      </c>
      <c r="BA147" s="126" t="str">
        <f t="shared" si="241"/>
        <v/>
      </c>
      <c r="BB147" s="126" t="str">
        <f t="shared" si="241"/>
        <v/>
      </c>
      <c r="BC147" s="126" t="str">
        <f t="shared" si="241"/>
        <v/>
      </c>
      <c r="BD147" s="126" t="str">
        <f t="shared" si="241"/>
        <v/>
      </c>
      <c r="BE147" s="126" t="str">
        <f t="shared" si="241"/>
        <v/>
      </c>
      <c r="BF147" s="126" t="str">
        <f t="shared" si="241"/>
        <v/>
      </c>
      <c r="BG147" s="126" t="str">
        <f t="shared" si="241"/>
        <v/>
      </c>
      <c r="BH147" s="126" t="str">
        <f t="shared" si="241"/>
        <v/>
      </c>
      <c r="BI147" s="126" t="str">
        <f t="shared" si="241"/>
        <v/>
      </c>
      <c r="BJ147" s="126" t="str">
        <f t="shared" si="241"/>
        <v/>
      </c>
      <c r="BK147" s="126" t="str">
        <f t="shared" si="241"/>
        <v/>
      </c>
      <c r="BL147" s="126" t="str">
        <f t="shared" si="241"/>
        <v/>
      </c>
      <c r="BM147" s="126" t="str">
        <f t="shared" si="241"/>
        <v/>
      </c>
      <c r="BN147" s="126" t="str">
        <f t="shared" si="241"/>
        <v/>
      </c>
      <c r="BO147" s="126" t="str">
        <f t="shared" si="241"/>
        <v/>
      </c>
      <c r="BP147" s="126" t="str">
        <f t="shared" si="241"/>
        <v/>
      </c>
      <c r="BQ147" s="126" t="str">
        <f t="shared" si="241"/>
        <v/>
      </c>
      <c r="BR147" s="126" t="str">
        <f t="shared" si="241"/>
        <v/>
      </c>
      <c r="BS147" s="126" t="str">
        <f t="shared" si="241"/>
        <v/>
      </c>
      <c r="BT147" s="126" t="str">
        <f t="shared" si="241"/>
        <v/>
      </c>
      <c r="BU147" s="126" t="str">
        <f t="shared" si="241"/>
        <v/>
      </c>
      <c r="BV147" s="194"/>
      <c r="BW147" s="194"/>
      <c r="BX147" s="194"/>
      <c r="BZ147" s="116" t="s">
        <v>267</v>
      </c>
      <c r="CA147" s="118" t="s">
        <v>93</v>
      </c>
      <c r="CB147" s="113">
        <f t="shared" si="234"/>
        <v>7</v>
      </c>
      <c r="CC147" s="116" t="str">
        <f t="shared" ca="1" si="227"/>
        <v>ACA 917</v>
      </c>
      <c r="CD147" s="117">
        <f t="shared" ca="1" si="239"/>
        <v>3799.6943652909285</v>
      </c>
      <c r="CE147" s="117">
        <f t="shared" ca="1" si="228"/>
        <v>4709.9089560698521</v>
      </c>
      <c r="CF147" s="117">
        <f t="shared" ca="1" si="228"/>
        <v>5113.2427691062021</v>
      </c>
      <c r="CG147" s="117">
        <f t="shared" ca="1" si="228"/>
        <v>0</v>
      </c>
      <c r="CH147" s="117">
        <f t="shared" ca="1" si="229"/>
        <v>3</v>
      </c>
      <c r="CI147" s="117">
        <f t="shared" ca="1" si="230"/>
        <v>13622.846090466983</v>
      </c>
      <c r="CJ147" s="127" cm="1">
        <f t="array" aca="1" ref="CJ147" ca="1">IFERROR(AVERAGE(IF(CD147:CG147&gt;1,CD147:CG147)),0)</f>
        <v>4540.9486968223273</v>
      </c>
      <c r="CK147" s="127">
        <f ca="1">CJ147+(COUNTIFS($CJ$141:$CJ147,CJ147)-1)*0.00001</f>
        <v>4540.9486968223273</v>
      </c>
      <c r="CL147" s="127">
        <f t="shared" ca="1" si="235"/>
        <v>4879.8382245753855</v>
      </c>
      <c r="CM147" s="140">
        <f t="shared" ca="1" si="236"/>
        <v>10</v>
      </c>
      <c r="CN147" s="120" t="str">
        <f t="shared" ca="1" si="237"/>
        <v>ARCE</v>
      </c>
      <c r="CO147" s="113"/>
      <c r="CP147" s="113" t="s">
        <v>75</v>
      </c>
      <c r="CQ147" s="122">
        <f ca="1">IF(CH201&lt;&gt;1,"sd",CQ141-1)</f>
        <v>34</v>
      </c>
      <c r="CR147" s="115"/>
    </row>
    <row r="148" spans="1:96" ht="12.75" customHeight="1" x14ac:dyDescent="0.25">
      <c r="A148" s="212">
        <v>3</v>
      </c>
      <c r="B148" s="3"/>
      <c r="K148" s="101">
        <f t="shared" si="238"/>
        <v>8</v>
      </c>
      <c r="L148" s="125" t="str">
        <f t="shared" ca="1" si="231"/>
        <v>BUCK FULGOR</v>
      </c>
      <c r="M148" s="126">
        <f t="shared" ca="1" si="232"/>
        <v>4657.3968302852491</v>
      </c>
      <c r="N148" s="126" t="str">
        <f t="shared" ca="1" si="233"/>
        <v>ns</v>
      </c>
      <c r="O148" s="126" t="str">
        <f t="shared" ca="1" si="241"/>
        <v>ns</v>
      </c>
      <c r="P148" s="126" t="str">
        <f t="shared" ca="1" si="241"/>
        <v>ns</v>
      </c>
      <c r="Q148" s="126" t="str">
        <f t="shared" ca="1" si="241"/>
        <v>ns</v>
      </c>
      <c r="R148" s="126" t="str">
        <f t="shared" ca="1" si="241"/>
        <v>ns</v>
      </c>
      <c r="S148" s="126" t="str">
        <f t="shared" ca="1" si="241"/>
        <v>ns</v>
      </c>
      <c r="T148" s="126" t="str">
        <f t="shared" ca="1" si="241"/>
        <v>ns</v>
      </c>
      <c r="U148" s="126" t="str">
        <f t="shared" ca="1" si="241"/>
        <v>ns</v>
      </c>
      <c r="V148" s="126" t="str">
        <f t="shared" si="241"/>
        <v/>
      </c>
      <c r="W148" s="126" t="str">
        <f t="shared" si="241"/>
        <v/>
      </c>
      <c r="X148" s="126" t="str">
        <f t="shared" si="241"/>
        <v/>
      </c>
      <c r="Y148" s="126" t="str">
        <f t="shared" si="241"/>
        <v/>
      </c>
      <c r="Z148" s="126" t="str">
        <f t="shared" si="241"/>
        <v/>
      </c>
      <c r="AA148" s="126" t="str">
        <f t="shared" si="241"/>
        <v/>
      </c>
      <c r="AB148" s="126" t="str">
        <f t="shared" si="241"/>
        <v/>
      </c>
      <c r="AC148" s="126" t="str">
        <f t="shared" si="241"/>
        <v/>
      </c>
      <c r="AD148" s="126" t="str">
        <f t="shared" si="241"/>
        <v/>
      </c>
      <c r="AE148" s="126" t="str">
        <f t="shared" si="241"/>
        <v/>
      </c>
      <c r="AF148" s="126" t="str">
        <f t="shared" si="241"/>
        <v/>
      </c>
      <c r="AG148" s="126" t="str">
        <f t="shared" si="241"/>
        <v/>
      </c>
      <c r="AH148" s="126" t="str">
        <f t="shared" si="241"/>
        <v/>
      </c>
      <c r="AI148" s="126" t="str">
        <f t="shared" si="241"/>
        <v/>
      </c>
      <c r="AJ148" s="126" t="str">
        <f t="shared" si="241"/>
        <v/>
      </c>
      <c r="AK148" s="126" t="str">
        <f t="shared" si="241"/>
        <v/>
      </c>
      <c r="AL148" s="126" t="str">
        <f t="shared" si="241"/>
        <v/>
      </c>
      <c r="AM148" s="126" t="str">
        <f t="shared" si="241"/>
        <v/>
      </c>
      <c r="AN148" s="126" t="str">
        <f t="shared" si="241"/>
        <v/>
      </c>
      <c r="AO148" s="126" t="str">
        <f t="shared" si="241"/>
        <v/>
      </c>
      <c r="AP148" s="126" t="str">
        <f t="shared" si="241"/>
        <v/>
      </c>
      <c r="AQ148" s="126" t="str">
        <f t="shared" si="241"/>
        <v/>
      </c>
      <c r="AR148" s="126" t="str">
        <f t="shared" si="241"/>
        <v/>
      </c>
      <c r="AS148" s="126" t="str">
        <f t="shared" si="241"/>
        <v/>
      </c>
      <c r="AT148" s="126" t="str">
        <f t="shared" si="241"/>
        <v/>
      </c>
      <c r="AU148" s="126" t="str">
        <f t="shared" si="241"/>
        <v/>
      </c>
      <c r="AV148" s="126" t="str">
        <f t="shared" si="241"/>
        <v/>
      </c>
      <c r="AW148" s="126" t="str">
        <f t="shared" si="241"/>
        <v/>
      </c>
      <c r="AX148" s="126" t="str">
        <f t="shared" si="241"/>
        <v/>
      </c>
      <c r="AY148" s="126" t="str">
        <f t="shared" si="241"/>
        <v/>
      </c>
      <c r="AZ148" s="126" t="str">
        <f t="shared" si="241"/>
        <v/>
      </c>
      <c r="BA148" s="126" t="str">
        <f t="shared" si="241"/>
        <v/>
      </c>
      <c r="BB148" s="126" t="str">
        <f t="shared" si="241"/>
        <v/>
      </c>
      <c r="BC148" s="126" t="str">
        <f t="shared" si="241"/>
        <v/>
      </c>
      <c r="BD148" s="126" t="str">
        <f t="shared" si="241"/>
        <v/>
      </c>
      <c r="BE148" s="126" t="str">
        <f t="shared" si="241"/>
        <v/>
      </c>
      <c r="BF148" s="126" t="str">
        <f t="shared" si="241"/>
        <v/>
      </c>
      <c r="BG148" s="126" t="str">
        <f t="shared" si="241"/>
        <v/>
      </c>
      <c r="BH148" s="126" t="str">
        <f t="shared" si="241"/>
        <v/>
      </c>
      <c r="BI148" s="126" t="str">
        <f t="shared" si="241"/>
        <v/>
      </c>
      <c r="BJ148" s="126" t="str">
        <f t="shared" si="241"/>
        <v/>
      </c>
      <c r="BK148" s="126" t="str">
        <f t="shared" si="241"/>
        <v/>
      </c>
      <c r="BL148" s="126" t="str">
        <f t="shared" si="241"/>
        <v/>
      </c>
      <c r="BM148" s="126" t="str">
        <f t="shared" si="241"/>
        <v/>
      </c>
      <c r="BN148" s="126" t="str">
        <f t="shared" si="241"/>
        <v/>
      </c>
      <c r="BO148" s="126" t="str">
        <f t="shared" si="241"/>
        <v/>
      </c>
      <c r="BP148" s="126" t="str">
        <f t="shared" si="241"/>
        <v/>
      </c>
      <c r="BQ148" s="126" t="str">
        <f t="shared" si="241"/>
        <v/>
      </c>
      <c r="BR148" s="126" t="str">
        <f t="shared" si="241"/>
        <v/>
      </c>
      <c r="BS148" s="126" t="str">
        <f t="shared" si="241"/>
        <v/>
      </c>
      <c r="BT148" s="126" t="str">
        <f t="shared" si="241"/>
        <v/>
      </c>
      <c r="BU148" s="126" t="str">
        <f t="shared" si="241"/>
        <v/>
      </c>
      <c r="BV148" s="194"/>
      <c r="BW148" s="194"/>
      <c r="BX148" s="194"/>
      <c r="BZ148" s="116" t="s">
        <v>267</v>
      </c>
      <c r="CA148" s="118" t="s">
        <v>93</v>
      </c>
      <c r="CB148" s="113">
        <f t="shared" si="234"/>
        <v>8</v>
      </c>
      <c r="CC148" s="116" t="str">
        <f t="shared" ca="1" si="227"/>
        <v>ACA 921</v>
      </c>
      <c r="CD148" s="117">
        <f t="shared" ca="1" si="239"/>
        <v>3578.6752077483598</v>
      </c>
      <c r="CE148" s="117">
        <f t="shared" ca="1" si="228"/>
        <v>4709.039673090384</v>
      </c>
      <c r="CF148" s="117">
        <f t="shared" ca="1" si="228"/>
        <v>3594.0084856880603</v>
      </c>
      <c r="CG148" s="117">
        <f t="shared" ca="1" si="228"/>
        <v>0</v>
      </c>
      <c r="CH148" s="117">
        <f t="shared" ca="1" si="229"/>
        <v>3</v>
      </c>
      <c r="CI148" s="117">
        <f t="shared" ca="1" si="230"/>
        <v>11881.723366526803</v>
      </c>
      <c r="CJ148" s="127" cm="1">
        <f t="array" aca="1" ref="CJ148" ca="1">IFERROR(AVERAGE(IF(CD148:CG148&gt;1,CD148:CG148)),0)</f>
        <v>3960.5744555089345</v>
      </c>
      <c r="CK148" s="127">
        <f ca="1">CJ148+(COUNTIFS($CJ$141:$CJ148,CJ148)-1)*0.00001</f>
        <v>3960.5744555089345</v>
      </c>
      <c r="CL148" s="127">
        <f t="shared" ca="1" si="235"/>
        <v>4657.3968302852491</v>
      </c>
      <c r="CM148" s="140">
        <f t="shared" ca="1" si="236"/>
        <v>16</v>
      </c>
      <c r="CN148" s="120" t="str">
        <f t="shared" ca="1" si="237"/>
        <v>BUCK FULGOR</v>
      </c>
      <c r="CO148" s="113"/>
      <c r="CP148" s="113" t="s">
        <v>76</v>
      </c>
      <c r="CQ148" s="122">
        <f ca="1">IF(CH201&lt;&gt;1,"sd",CQ142-1)</f>
        <v>2</v>
      </c>
      <c r="CR148" s="115"/>
    </row>
    <row r="149" spans="1:96" ht="12.75" customHeight="1" x14ac:dyDescent="0.25">
      <c r="A149" s="212">
        <v>3</v>
      </c>
      <c r="K149" s="101">
        <f t="shared" si="238"/>
        <v>9</v>
      </c>
      <c r="L149" s="125" t="str">
        <f t="shared" ca="1" si="231"/>
        <v>KLEIN BALLESTA</v>
      </c>
      <c r="M149" s="126">
        <f t="shared" ca="1" si="232"/>
        <v>4647.8045549855542</v>
      </c>
      <c r="N149" s="126" t="str">
        <f t="shared" ca="1" si="233"/>
        <v>ns</v>
      </c>
      <c r="O149" s="126" t="str">
        <f t="shared" ca="1" si="241"/>
        <v>ns</v>
      </c>
      <c r="P149" s="126" t="str">
        <f t="shared" ca="1" si="241"/>
        <v>ns</v>
      </c>
      <c r="Q149" s="126" t="str">
        <f t="shared" ca="1" si="241"/>
        <v>ns</v>
      </c>
      <c r="R149" s="126" t="str">
        <f t="shared" ca="1" si="241"/>
        <v>ns</v>
      </c>
      <c r="S149" s="126" t="str">
        <f t="shared" ca="1" si="241"/>
        <v>ns</v>
      </c>
      <c r="T149" s="126" t="str">
        <f t="shared" ca="1" si="241"/>
        <v>ns</v>
      </c>
      <c r="U149" s="126" t="str">
        <f t="shared" ca="1" si="241"/>
        <v>ns</v>
      </c>
      <c r="V149" s="126" t="str">
        <f t="shared" ca="1" si="241"/>
        <v>ns</v>
      </c>
      <c r="W149" s="126" t="str">
        <f t="shared" si="241"/>
        <v/>
      </c>
      <c r="X149" s="126" t="str">
        <f t="shared" si="241"/>
        <v/>
      </c>
      <c r="Y149" s="126" t="str">
        <f t="shared" si="241"/>
        <v/>
      </c>
      <c r="Z149" s="126" t="str">
        <f t="shared" si="241"/>
        <v/>
      </c>
      <c r="AA149" s="126" t="str">
        <f t="shared" si="241"/>
        <v/>
      </c>
      <c r="AB149" s="126" t="str">
        <f t="shared" si="241"/>
        <v/>
      </c>
      <c r="AC149" s="126" t="str">
        <f t="shared" si="241"/>
        <v/>
      </c>
      <c r="AD149" s="126" t="str">
        <f t="shared" si="241"/>
        <v/>
      </c>
      <c r="AE149" s="126" t="str">
        <f t="shared" si="241"/>
        <v/>
      </c>
      <c r="AF149" s="126" t="str">
        <f t="shared" si="241"/>
        <v/>
      </c>
      <c r="AG149" s="126" t="str">
        <f t="shared" si="241"/>
        <v/>
      </c>
      <c r="AH149" s="126" t="str">
        <f t="shared" si="241"/>
        <v/>
      </c>
      <c r="AI149" s="126" t="str">
        <f t="shared" si="241"/>
        <v/>
      </c>
      <c r="AJ149" s="126" t="str">
        <f t="shared" si="241"/>
        <v/>
      </c>
      <c r="AK149" s="126" t="str">
        <f t="shared" si="241"/>
        <v/>
      </c>
      <c r="AL149" s="126" t="str">
        <f t="shared" si="241"/>
        <v/>
      </c>
      <c r="AM149" s="126" t="str">
        <f t="shared" si="241"/>
        <v/>
      </c>
      <c r="AN149" s="126" t="str">
        <f t="shared" si="241"/>
        <v/>
      </c>
      <c r="AO149" s="126" t="str">
        <f t="shared" si="241"/>
        <v/>
      </c>
      <c r="AP149" s="126" t="str">
        <f t="shared" si="241"/>
        <v/>
      </c>
      <c r="AQ149" s="126" t="str">
        <f t="shared" si="241"/>
        <v/>
      </c>
      <c r="AR149" s="126" t="str">
        <f t="shared" si="241"/>
        <v/>
      </c>
      <c r="AS149" s="126" t="str">
        <f t="shared" si="241"/>
        <v/>
      </c>
      <c r="AT149" s="126" t="str">
        <f t="shared" si="241"/>
        <v/>
      </c>
      <c r="AU149" s="126" t="str">
        <f t="shared" si="241"/>
        <v/>
      </c>
      <c r="AV149" s="126" t="str">
        <f t="shared" si="241"/>
        <v/>
      </c>
      <c r="AW149" s="126" t="str">
        <f t="shared" si="241"/>
        <v/>
      </c>
      <c r="AX149" s="126" t="str">
        <f t="shared" si="241"/>
        <v/>
      </c>
      <c r="AY149" s="126" t="str">
        <f t="shared" si="241"/>
        <v/>
      </c>
      <c r="AZ149" s="126" t="str">
        <f t="shared" si="241"/>
        <v/>
      </c>
      <c r="BA149" s="126" t="str">
        <f t="shared" si="241"/>
        <v/>
      </c>
      <c r="BB149" s="126" t="str">
        <f t="shared" si="241"/>
        <v/>
      </c>
      <c r="BC149" s="126" t="str">
        <f t="shared" si="241"/>
        <v/>
      </c>
      <c r="BD149" s="126" t="str">
        <f t="shared" si="241"/>
        <v/>
      </c>
      <c r="BE149" s="126" t="str">
        <f t="shared" si="241"/>
        <v/>
      </c>
      <c r="BF149" s="126" t="str">
        <f t="shared" si="241"/>
        <v/>
      </c>
      <c r="BG149" s="126" t="str">
        <f t="shared" si="241"/>
        <v/>
      </c>
      <c r="BH149" s="126" t="str">
        <f t="shared" si="241"/>
        <v/>
      </c>
      <c r="BI149" s="126" t="str">
        <f t="shared" si="241"/>
        <v/>
      </c>
      <c r="BJ149" s="126" t="str">
        <f t="shared" si="241"/>
        <v/>
      </c>
      <c r="BK149" s="126" t="str">
        <f t="shared" si="241"/>
        <v/>
      </c>
      <c r="BL149" s="126" t="str">
        <f t="shared" si="241"/>
        <v/>
      </c>
      <c r="BM149" s="126" t="str">
        <f t="shared" si="241"/>
        <v/>
      </c>
      <c r="BN149" s="126" t="str">
        <f t="shared" si="241"/>
        <v/>
      </c>
      <c r="BO149" s="126" t="str">
        <f t="shared" si="241"/>
        <v/>
      </c>
      <c r="BP149" s="126" t="str">
        <f t="shared" ref="O149:BU154" si="242">IF(BP$5&gt;$K149,"",IF($L149=0,"",IF($G$9&gt;$H$9,"ns",IF(ABS($M149-INDEX($CL$141:$CL$200,BP$5,1))&gt;$B$159,"s","ns"))))</f>
        <v/>
      </c>
      <c r="BQ149" s="126" t="str">
        <f t="shared" si="242"/>
        <v/>
      </c>
      <c r="BR149" s="126" t="str">
        <f t="shared" si="242"/>
        <v/>
      </c>
      <c r="BS149" s="126" t="str">
        <f t="shared" si="242"/>
        <v/>
      </c>
      <c r="BT149" s="126" t="str">
        <f t="shared" si="242"/>
        <v/>
      </c>
      <c r="BU149" s="126" t="str">
        <f t="shared" si="242"/>
        <v/>
      </c>
      <c r="BV149" s="194"/>
      <c r="BW149" s="194"/>
      <c r="BX149" s="194"/>
      <c r="BZ149" s="116" t="s">
        <v>267</v>
      </c>
      <c r="CA149" s="118" t="s">
        <v>93</v>
      </c>
      <c r="CB149" s="113">
        <f t="shared" si="234"/>
        <v>9</v>
      </c>
      <c r="CC149" s="116" t="str">
        <f t="shared" ca="1" si="227"/>
        <v>ÁLAMO</v>
      </c>
      <c r="CD149" s="117">
        <f t="shared" ca="1" si="239"/>
        <v>3596.0326819028392</v>
      </c>
      <c r="CE149" s="117">
        <f t="shared" ca="1" si="228"/>
        <v>4252.5016593709297</v>
      </c>
      <c r="CF149" s="117">
        <f t="shared" ca="1" si="228"/>
        <v>4501.8437769164511</v>
      </c>
      <c r="CG149" s="117">
        <f t="shared" ca="1" si="228"/>
        <v>0</v>
      </c>
      <c r="CH149" s="117">
        <f t="shared" ca="1" si="229"/>
        <v>3</v>
      </c>
      <c r="CI149" s="117">
        <f t="shared" ca="1" si="230"/>
        <v>12350.37811819022</v>
      </c>
      <c r="CJ149" s="127" cm="1">
        <f t="array" aca="1" ref="CJ149" ca="1">IFERROR(AVERAGE(IF(CD149:CG149&gt;1,CD149:CG149)),0)</f>
        <v>4116.7927060634065</v>
      </c>
      <c r="CK149" s="127">
        <f ca="1">CJ149+(COUNTIFS($CJ$141:$CJ149,CJ149)-1)*0.00001</f>
        <v>4116.7927060634065</v>
      </c>
      <c r="CL149" s="127">
        <f t="shared" ca="1" si="235"/>
        <v>4647.8045549855542</v>
      </c>
      <c r="CM149" s="140">
        <f t="shared" ca="1" si="236"/>
        <v>23</v>
      </c>
      <c r="CN149" s="120" t="str">
        <f t="shared" ca="1" si="237"/>
        <v>KLEIN BALLESTA</v>
      </c>
      <c r="CO149" s="113"/>
      <c r="CP149" s="113" t="s">
        <v>77</v>
      </c>
      <c r="CQ149" s="112">
        <f ca="1">IF(CH201&lt;&gt;1,"sd",CQ147*CQ148)</f>
        <v>68</v>
      </c>
      <c r="CR149" s="115"/>
    </row>
    <row r="150" spans="1:96" ht="12.75" customHeight="1" x14ac:dyDescent="0.25">
      <c r="A150" s="212">
        <v>3</v>
      </c>
      <c r="B150" s="2" t="s">
        <v>275</v>
      </c>
      <c r="K150" s="101">
        <f t="shared" si="238"/>
        <v>10</v>
      </c>
      <c r="L150" s="125" t="str">
        <f t="shared" ca="1" si="231"/>
        <v>LG TOBIANO</v>
      </c>
      <c r="M150" s="126">
        <f t="shared" ca="1" si="232"/>
        <v>4634.5710294870905</v>
      </c>
      <c r="N150" s="126" t="str">
        <f t="shared" ca="1" si="233"/>
        <v>ns</v>
      </c>
      <c r="O150" s="126" t="str">
        <f t="shared" ca="1" si="242"/>
        <v>ns</v>
      </c>
      <c r="P150" s="126" t="str">
        <f t="shared" ca="1" si="242"/>
        <v>ns</v>
      </c>
      <c r="Q150" s="126" t="str">
        <f t="shared" ca="1" si="242"/>
        <v>ns</v>
      </c>
      <c r="R150" s="126" t="str">
        <f t="shared" ca="1" si="242"/>
        <v>ns</v>
      </c>
      <c r="S150" s="126" t="str">
        <f t="shared" ca="1" si="242"/>
        <v>ns</v>
      </c>
      <c r="T150" s="126" t="str">
        <f t="shared" ca="1" si="242"/>
        <v>ns</v>
      </c>
      <c r="U150" s="126" t="str">
        <f t="shared" ca="1" si="242"/>
        <v>ns</v>
      </c>
      <c r="V150" s="126" t="str">
        <f t="shared" ca="1" si="242"/>
        <v>ns</v>
      </c>
      <c r="W150" s="126" t="str">
        <f t="shared" ca="1" si="242"/>
        <v>ns</v>
      </c>
      <c r="X150" s="126" t="str">
        <f t="shared" si="242"/>
        <v/>
      </c>
      <c r="Y150" s="126" t="str">
        <f t="shared" si="242"/>
        <v/>
      </c>
      <c r="Z150" s="126" t="str">
        <f t="shared" si="242"/>
        <v/>
      </c>
      <c r="AA150" s="126" t="str">
        <f t="shared" si="242"/>
        <v/>
      </c>
      <c r="AB150" s="126" t="str">
        <f t="shared" si="242"/>
        <v/>
      </c>
      <c r="AC150" s="126" t="str">
        <f t="shared" si="242"/>
        <v/>
      </c>
      <c r="AD150" s="126" t="str">
        <f t="shared" si="242"/>
        <v/>
      </c>
      <c r="AE150" s="126" t="str">
        <f t="shared" si="242"/>
        <v/>
      </c>
      <c r="AF150" s="126" t="str">
        <f t="shared" si="242"/>
        <v/>
      </c>
      <c r="AG150" s="126" t="str">
        <f t="shared" si="242"/>
        <v/>
      </c>
      <c r="AH150" s="126" t="str">
        <f t="shared" si="242"/>
        <v/>
      </c>
      <c r="AI150" s="126" t="str">
        <f t="shared" si="242"/>
        <v/>
      </c>
      <c r="AJ150" s="126" t="str">
        <f t="shared" si="242"/>
        <v/>
      </c>
      <c r="AK150" s="126" t="str">
        <f t="shared" si="242"/>
        <v/>
      </c>
      <c r="AL150" s="126" t="str">
        <f t="shared" si="242"/>
        <v/>
      </c>
      <c r="AM150" s="126" t="str">
        <f t="shared" si="242"/>
        <v/>
      </c>
      <c r="AN150" s="126" t="str">
        <f t="shared" si="242"/>
        <v/>
      </c>
      <c r="AO150" s="126" t="str">
        <f t="shared" si="242"/>
        <v/>
      </c>
      <c r="AP150" s="126" t="str">
        <f t="shared" si="242"/>
        <v/>
      </c>
      <c r="AQ150" s="126" t="str">
        <f t="shared" si="242"/>
        <v/>
      </c>
      <c r="AR150" s="126" t="str">
        <f t="shared" si="242"/>
        <v/>
      </c>
      <c r="AS150" s="126" t="str">
        <f t="shared" si="242"/>
        <v/>
      </c>
      <c r="AT150" s="126" t="str">
        <f t="shared" si="242"/>
        <v/>
      </c>
      <c r="AU150" s="126" t="str">
        <f t="shared" si="242"/>
        <v/>
      </c>
      <c r="AV150" s="126" t="str">
        <f t="shared" si="242"/>
        <v/>
      </c>
      <c r="AW150" s="126" t="str">
        <f t="shared" si="242"/>
        <v/>
      </c>
      <c r="AX150" s="126" t="str">
        <f t="shared" si="242"/>
        <v/>
      </c>
      <c r="AY150" s="126" t="str">
        <f t="shared" si="242"/>
        <v/>
      </c>
      <c r="AZ150" s="126" t="str">
        <f t="shared" si="242"/>
        <v/>
      </c>
      <c r="BA150" s="126" t="str">
        <f t="shared" si="242"/>
        <v/>
      </c>
      <c r="BB150" s="126" t="str">
        <f t="shared" si="242"/>
        <v/>
      </c>
      <c r="BC150" s="126" t="str">
        <f t="shared" si="242"/>
        <v/>
      </c>
      <c r="BD150" s="126" t="str">
        <f t="shared" si="242"/>
        <v/>
      </c>
      <c r="BE150" s="126" t="str">
        <f t="shared" si="242"/>
        <v/>
      </c>
      <c r="BF150" s="126" t="str">
        <f t="shared" si="242"/>
        <v/>
      </c>
      <c r="BG150" s="126" t="str">
        <f t="shared" si="242"/>
        <v/>
      </c>
      <c r="BH150" s="126" t="str">
        <f t="shared" si="242"/>
        <v/>
      </c>
      <c r="BI150" s="126" t="str">
        <f t="shared" si="242"/>
        <v/>
      </c>
      <c r="BJ150" s="126" t="str">
        <f t="shared" si="242"/>
        <v/>
      </c>
      <c r="BK150" s="126" t="str">
        <f t="shared" si="242"/>
        <v/>
      </c>
      <c r="BL150" s="126" t="str">
        <f t="shared" si="242"/>
        <v/>
      </c>
      <c r="BM150" s="126" t="str">
        <f t="shared" si="242"/>
        <v/>
      </c>
      <c r="BN150" s="126" t="str">
        <f t="shared" si="242"/>
        <v/>
      </c>
      <c r="BO150" s="126" t="str">
        <f t="shared" si="242"/>
        <v/>
      </c>
      <c r="BP150" s="126" t="str">
        <f t="shared" si="242"/>
        <v/>
      </c>
      <c r="BQ150" s="126" t="str">
        <f t="shared" si="242"/>
        <v/>
      </c>
      <c r="BR150" s="126" t="str">
        <f t="shared" si="242"/>
        <v/>
      </c>
      <c r="BS150" s="126" t="str">
        <f t="shared" si="242"/>
        <v/>
      </c>
      <c r="BT150" s="126" t="str">
        <f t="shared" si="242"/>
        <v/>
      </c>
      <c r="BU150" s="126" t="str">
        <f t="shared" si="242"/>
        <v/>
      </c>
      <c r="BV150" s="194"/>
      <c r="BW150" s="194"/>
      <c r="BX150" s="194"/>
      <c r="BZ150" s="116" t="s">
        <v>267</v>
      </c>
      <c r="CA150" s="118" t="s">
        <v>93</v>
      </c>
      <c r="CB150" s="113">
        <f t="shared" si="234"/>
        <v>10</v>
      </c>
      <c r="CC150" s="116" t="str">
        <f t="shared" ca="1" si="227"/>
        <v>ARCE</v>
      </c>
      <c r="CD150" s="117">
        <f t="shared" ca="1" si="239"/>
        <v>5603.4399746019144</v>
      </c>
      <c r="CE150" s="117">
        <f t="shared" ca="1" si="228"/>
        <v>4446.4724531566453</v>
      </c>
      <c r="CF150" s="117">
        <f t="shared" ca="1" si="228"/>
        <v>4589.6022459675978</v>
      </c>
      <c r="CG150" s="117">
        <f t="shared" ca="1" si="228"/>
        <v>0</v>
      </c>
      <c r="CH150" s="117">
        <f t="shared" ca="1" si="229"/>
        <v>3</v>
      </c>
      <c r="CI150" s="117">
        <f t="shared" ca="1" si="230"/>
        <v>14639.514673726157</v>
      </c>
      <c r="CJ150" s="127" cm="1">
        <f t="array" aca="1" ref="CJ150" ca="1">IFERROR(AVERAGE(IF(CD150:CG150&gt;1,CD150:CG150)),0)</f>
        <v>4879.8382245753855</v>
      </c>
      <c r="CK150" s="127">
        <f ca="1">CJ150+(COUNTIFS($CJ$141:$CJ150,CJ150)-1)*0.00001</f>
        <v>4879.8382245753855</v>
      </c>
      <c r="CL150" s="127">
        <f t="shared" ca="1" si="235"/>
        <v>4634.5710294870905</v>
      </c>
      <c r="CM150" s="140">
        <f t="shared" ca="1" si="236"/>
        <v>28</v>
      </c>
      <c r="CN150" s="120" t="str">
        <f t="shared" ca="1" si="237"/>
        <v>LG TOBIANO</v>
      </c>
      <c r="CO150" s="113"/>
      <c r="CP150" s="113" t="s">
        <v>152</v>
      </c>
      <c r="CQ150" s="112">
        <f ca="1">IF(CH201&lt;&gt;1,"sd",SUM(CQ147:CQ149))</f>
        <v>104</v>
      </c>
      <c r="CR150" s="115"/>
    </row>
    <row r="151" spans="1:96" ht="12.75" customHeight="1" x14ac:dyDescent="0.25">
      <c r="A151" s="212">
        <v>3</v>
      </c>
      <c r="B151" s="110">
        <f ca="1">'ANVA-MDS Sin Fung.'!CQ156</f>
        <v>0.11860826402178612</v>
      </c>
      <c r="C151" s="214">
        <v>0.15</v>
      </c>
      <c r="D151" s="115" t="str">
        <f ca="1">IF(B151&gt;C151,"ns","*")</f>
        <v>*</v>
      </c>
      <c r="K151" s="101">
        <f t="shared" si="238"/>
        <v>11</v>
      </c>
      <c r="L151" s="125" t="str">
        <f t="shared" ca="1" si="231"/>
        <v>KLEIN LEYENDA</v>
      </c>
      <c r="M151" s="126">
        <f t="shared" ca="1" si="232"/>
        <v>4611.6376886980242</v>
      </c>
      <c r="N151" s="126" t="str">
        <f t="shared" ca="1" si="233"/>
        <v>ns</v>
      </c>
      <c r="O151" s="126" t="str">
        <f t="shared" ca="1" si="242"/>
        <v>ns</v>
      </c>
      <c r="P151" s="126" t="str">
        <f t="shared" ca="1" si="242"/>
        <v>ns</v>
      </c>
      <c r="Q151" s="126" t="str">
        <f t="shared" ca="1" si="242"/>
        <v>ns</v>
      </c>
      <c r="R151" s="126" t="str">
        <f t="shared" ca="1" si="242"/>
        <v>ns</v>
      </c>
      <c r="S151" s="126" t="str">
        <f t="shared" ca="1" si="242"/>
        <v>ns</v>
      </c>
      <c r="T151" s="126" t="str">
        <f t="shared" ca="1" si="242"/>
        <v>ns</v>
      </c>
      <c r="U151" s="126" t="str">
        <f t="shared" ca="1" si="242"/>
        <v>ns</v>
      </c>
      <c r="V151" s="126" t="str">
        <f t="shared" ca="1" si="242"/>
        <v>ns</v>
      </c>
      <c r="W151" s="126" t="str">
        <f t="shared" ca="1" si="242"/>
        <v>ns</v>
      </c>
      <c r="X151" s="126" t="str">
        <f t="shared" ca="1" si="242"/>
        <v>ns</v>
      </c>
      <c r="Y151" s="126" t="str">
        <f t="shared" si="242"/>
        <v/>
      </c>
      <c r="Z151" s="126" t="str">
        <f t="shared" si="242"/>
        <v/>
      </c>
      <c r="AA151" s="126" t="str">
        <f t="shared" si="242"/>
        <v/>
      </c>
      <c r="AB151" s="126" t="str">
        <f t="shared" si="242"/>
        <v/>
      </c>
      <c r="AC151" s="126" t="str">
        <f t="shared" si="242"/>
        <v/>
      </c>
      <c r="AD151" s="126" t="str">
        <f t="shared" si="242"/>
        <v/>
      </c>
      <c r="AE151" s="126" t="str">
        <f t="shared" si="242"/>
        <v/>
      </c>
      <c r="AF151" s="126" t="str">
        <f t="shared" si="242"/>
        <v/>
      </c>
      <c r="AG151" s="126" t="str">
        <f t="shared" si="242"/>
        <v/>
      </c>
      <c r="AH151" s="126" t="str">
        <f t="shared" si="242"/>
        <v/>
      </c>
      <c r="AI151" s="126" t="str">
        <f t="shared" si="242"/>
        <v/>
      </c>
      <c r="AJ151" s="126" t="str">
        <f t="shared" si="242"/>
        <v/>
      </c>
      <c r="AK151" s="126" t="str">
        <f t="shared" si="242"/>
        <v/>
      </c>
      <c r="AL151" s="126" t="str">
        <f t="shared" si="242"/>
        <v/>
      </c>
      <c r="AM151" s="126" t="str">
        <f t="shared" si="242"/>
        <v/>
      </c>
      <c r="AN151" s="126" t="str">
        <f t="shared" si="242"/>
        <v/>
      </c>
      <c r="AO151" s="126" t="str">
        <f t="shared" si="242"/>
        <v/>
      </c>
      <c r="AP151" s="126" t="str">
        <f t="shared" si="242"/>
        <v/>
      </c>
      <c r="AQ151" s="126" t="str">
        <f t="shared" si="242"/>
        <v/>
      </c>
      <c r="AR151" s="126" t="str">
        <f t="shared" si="242"/>
        <v/>
      </c>
      <c r="AS151" s="126" t="str">
        <f t="shared" si="242"/>
        <v/>
      </c>
      <c r="AT151" s="126" t="str">
        <f t="shared" si="242"/>
        <v/>
      </c>
      <c r="AU151" s="126" t="str">
        <f t="shared" si="242"/>
        <v/>
      </c>
      <c r="AV151" s="126" t="str">
        <f t="shared" si="242"/>
        <v/>
      </c>
      <c r="AW151" s="126" t="str">
        <f t="shared" si="242"/>
        <v/>
      </c>
      <c r="AX151" s="126" t="str">
        <f t="shared" si="242"/>
        <v/>
      </c>
      <c r="AY151" s="126" t="str">
        <f t="shared" si="242"/>
        <v/>
      </c>
      <c r="AZ151" s="126" t="str">
        <f t="shared" si="242"/>
        <v/>
      </c>
      <c r="BA151" s="126" t="str">
        <f t="shared" si="242"/>
        <v/>
      </c>
      <c r="BB151" s="126" t="str">
        <f t="shared" si="242"/>
        <v/>
      </c>
      <c r="BC151" s="126" t="str">
        <f t="shared" si="242"/>
        <v/>
      </c>
      <c r="BD151" s="126" t="str">
        <f t="shared" si="242"/>
        <v/>
      </c>
      <c r="BE151" s="126" t="str">
        <f t="shared" si="242"/>
        <v/>
      </c>
      <c r="BF151" s="126" t="str">
        <f t="shared" si="242"/>
        <v/>
      </c>
      <c r="BG151" s="126" t="str">
        <f t="shared" si="242"/>
        <v/>
      </c>
      <c r="BH151" s="126" t="str">
        <f t="shared" si="242"/>
        <v/>
      </c>
      <c r="BI151" s="126" t="str">
        <f t="shared" si="242"/>
        <v/>
      </c>
      <c r="BJ151" s="126" t="str">
        <f t="shared" si="242"/>
        <v/>
      </c>
      <c r="BK151" s="126" t="str">
        <f t="shared" si="242"/>
        <v/>
      </c>
      <c r="BL151" s="126" t="str">
        <f t="shared" si="242"/>
        <v/>
      </c>
      <c r="BM151" s="126" t="str">
        <f t="shared" si="242"/>
        <v/>
      </c>
      <c r="BN151" s="126" t="str">
        <f t="shared" si="242"/>
        <v/>
      </c>
      <c r="BO151" s="126" t="str">
        <f t="shared" si="242"/>
        <v/>
      </c>
      <c r="BP151" s="126" t="str">
        <f t="shared" si="242"/>
        <v/>
      </c>
      <c r="BQ151" s="126" t="str">
        <f t="shared" si="242"/>
        <v/>
      </c>
      <c r="BR151" s="126" t="str">
        <f t="shared" si="242"/>
        <v/>
      </c>
      <c r="BS151" s="126" t="str">
        <f t="shared" si="242"/>
        <v/>
      </c>
      <c r="BT151" s="126" t="str">
        <f t="shared" si="242"/>
        <v/>
      </c>
      <c r="BU151" s="126" t="str">
        <f t="shared" si="242"/>
        <v/>
      </c>
      <c r="BV151" s="194"/>
      <c r="BW151" s="194"/>
      <c r="BX151" s="194"/>
      <c r="BZ151" s="116" t="s">
        <v>267</v>
      </c>
      <c r="CA151" s="118" t="s">
        <v>93</v>
      </c>
      <c r="CB151" s="113">
        <f t="shared" si="234"/>
        <v>11</v>
      </c>
      <c r="CC151" s="116" t="str">
        <f t="shared" ca="1" si="227"/>
        <v>AROMO</v>
      </c>
      <c r="CD151" s="117">
        <f t="shared" ca="1" si="239"/>
        <v>4717.6023001652056</v>
      </c>
      <c r="CE151" s="117">
        <f t="shared" ca="1" si="228"/>
        <v>3646.9977402742352</v>
      </c>
      <c r="CF151" s="117">
        <f t="shared" ca="1" si="228"/>
        <v>4202.5817139216315</v>
      </c>
      <c r="CG151" s="117">
        <f t="shared" ca="1" si="228"/>
        <v>0</v>
      </c>
      <c r="CH151" s="117">
        <f t="shared" ca="1" si="229"/>
        <v>3</v>
      </c>
      <c r="CI151" s="117">
        <f t="shared" ca="1" si="230"/>
        <v>12567.18175436107</v>
      </c>
      <c r="CJ151" s="127" cm="1">
        <f t="array" aca="1" ref="CJ151" ca="1">IFERROR(AVERAGE(IF(CD151:CG151&gt;1,CD151:CG151)),0)</f>
        <v>4189.0605847870238</v>
      </c>
      <c r="CK151" s="127">
        <f ca="1">CJ151+(COUNTIFS($CJ$141:$CJ151,CJ151)-1)*0.00001</f>
        <v>4189.0605847870238</v>
      </c>
      <c r="CL151" s="127">
        <f t="shared" ca="1" si="235"/>
        <v>4611.6376886980242</v>
      </c>
      <c r="CM151" s="140">
        <f t="shared" ca="1" si="236"/>
        <v>24</v>
      </c>
      <c r="CN151" s="120" t="str">
        <f t="shared" ca="1" si="237"/>
        <v>KLEIN LEYENDA</v>
      </c>
      <c r="CO151" s="113"/>
      <c r="CP151" s="113" t="s">
        <v>80</v>
      </c>
      <c r="CQ151" s="112">
        <f t="array" aca="1" ref="CQ151" ca="1">IF(CH201&lt;&gt;1,"sd",SUM(IF(CI141:CI200&gt;1,(CI141:CI200)^2))/CQ142-CQ146)</f>
        <v>16306633.646080256</v>
      </c>
      <c r="CR151" s="115"/>
    </row>
    <row r="152" spans="1:96" ht="12.75" customHeight="1" x14ac:dyDescent="0.25">
      <c r="A152" s="212">
        <v>3</v>
      </c>
      <c r="B152" s="2"/>
      <c r="K152" s="101">
        <f t="shared" si="238"/>
        <v>12</v>
      </c>
      <c r="L152" s="125" t="str">
        <f t="shared" ca="1" si="231"/>
        <v>ACA 605</v>
      </c>
      <c r="M152" s="126">
        <f t="shared" ca="1" si="232"/>
        <v>4589.2162691039557</v>
      </c>
      <c r="N152" s="126" t="str">
        <f t="shared" ca="1" si="233"/>
        <v>ns</v>
      </c>
      <c r="O152" s="126" t="str">
        <f t="shared" ca="1" si="242"/>
        <v>ns</v>
      </c>
      <c r="P152" s="126" t="str">
        <f t="shared" ca="1" si="242"/>
        <v>ns</v>
      </c>
      <c r="Q152" s="126" t="str">
        <f t="shared" ca="1" si="242"/>
        <v>ns</v>
      </c>
      <c r="R152" s="126" t="str">
        <f t="shared" ca="1" si="242"/>
        <v>ns</v>
      </c>
      <c r="S152" s="126" t="str">
        <f t="shared" ca="1" si="242"/>
        <v>ns</v>
      </c>
      <c r="T152" s="126" t="str">
        <f t="shared" ca="1" si="242"/>
        <v>ns</v>
      </c>
      <c r="U152" s="126" t="str">
        <f t="shared" ca="1" si="242"/>
        <v>ns</v>
      </c>
      <c r="V152" s="126" t="str">
        <f t="shared" ca="1" si="242"/>
        <v>ns</v>
      </c>
      <c r="W152" s="126" t="str">
        <f t="shared" ca="1" si="242"/>
        <v>ns</v>
      </c>
      <c r="X152" s="126" t="str">
        <f t="shared" ca="1" si="242"/>
        <v>ns</v>
      </c>
      <c r="Y152" s="126" t="str">
        <f t="shared" ca="1" si="242"/>
        <v>ns</v>
      </c>
      <c r="Z152" s="126" t="str">
        <f t="shared" si="242"/>
        <v/>
      </c>
      <c r="AA152" s="126" t="str">
        <f t="shared" si="242"/>
        <v/>
      </c>
      <c r="AB152" s="126" t="str">
        <f t="shared" si="242"/>
        <v/>
      </c>
      <c r="AC152" s="126" t="str">
        <f t="shared" si="242"/>
        <v/>
      </c>
      <c r="AD152" s="126" t="str">
        <f t="shared" si="242"/>
        <v/>
      </c>
      <c r="AE152" s="126" t="str">
        <f t="shared" si="242"/>
        <v/>
      </c>
      <c r="AF152" s="126" t="str">
        <f t="shared" si="242"/>
        <v/>
      </c>
      <c r="AG152" s="126" t="str">
        <f t="shared" si="242"/>
        <v/>
      </c>
      <c r="AH152" s="126" t="str">
        <f t="shared" si="242"/>
        <v/>
      </c>
      <c r="AI152" s="126" t="str">
        <f t="shared" si="242"/>
        <v/>
      </c>
      <c r="AJ152" s="126" t="str">
        <f t="shared" si="242"/>
        <v/>
      </c>
      <c r="AK152" s="126" t="str">
        <f t="shared" si="242"/>
        <v/>
      </c>
      <c r="AL152" s="126" t="str">
        <f t="shared" si="242"/>
        <v/>
      </c>
      <c r="AM152" s="126" t="str">
        <f t="shared" si="242"/>
        <v/>
      </c>
      <c r="AN152" s="126" t="str">
        <f t="shared" si="242"/>
        <v/>
      </c>
      <c r="AO152" s="126" t="str">
        <f t="shared" si="242"/>
        <v/>
      </c>
      <c r="AP152" s="126" t="str">
        <f t="shared" si="242"/>
        <v/>
      </c>
      <c r="AQ152" s="126" t="str">
        <f t="shared" si="242"/>
        <v/>
      </c>
      <c r="AR152" s="126" t="str">
        <f t="shared" si="242"/>
        <v/>
      </c>
      <c r="AS152" s="126" t="str">
        <f t="shared" si="242"/>
        <v/>
      </c>
      <c r="AT152" s="126" t="str">
        <f t="shared" si="242"/>
        <v/>
      </c>
      <c r="AU152" s="126" t="str">
        <f t="shared" si="242"/>
        <v/>
      </c>
      <c r="AV152" s="126" t="str">
        <f t="shared" si="242"/>
        <v/>
      </c>
      <c r="AW152" s="126" t="str">
        <f t="shared" si="242"/>
        <v/>
      </c>
      <c r="AX152" s="126" t="str">
        <f t="shared" si="242"/>
        <v/>
      </c>
      <c r="AY152" s="126" t="str">
        <f t="shared" si="242"/>
        <v/>
      </c>
      <c r="AZ152" s="126" t="str">
        <f t="shared" si="242"/>
        <v/>
      </c>
      <c r="BA152" s="126" t="str">
        <f t="shared" si="242"/>
        <v/>
      </c>
      <c r="BB152" s="126" t="str">
        <f t="shared" si="242"/>
        <v/>
      </c>
      <c r="BC152" s="126" t="str">
        <f t="shared" si="242"/>
        <v/>
      </c>
      <c r="BD152" s="126" t="str">
        <f t="shared" si="242"/>
        <v/>
      </c>
      <c r="BE152" s="126" t="str">
        <f t="shared" si="242"/>
        <v/>
      </c>
      <c r="BF152" s="126" t="str">
        <f t="shared" si="242"/>
        <v/>
      </c>
      <c r="BG152" s="126" t="str">
        <f t="shared" si="242"/>
        <v/>
      </c>
      <c r="BH152" s="126" t="str">
        <f t="shared" si="242"/>
        <v/>
      </c>
      <c r="BI152" s="126" t="str">
        <f t="shared" si="242"/>
        <v/>
      </c>
      <c r="BJ152" s="126" t="str">
        <f t="shared" si="242"/>
        <v/>
      </c>
      <c r="BK152" s="126" t="str">
        <f t="shared" si="242"/>
        <v/>
      </c>
      <c r="BL152" s="126" t="str">
        <f t="shared" si="242"/>
        <v/>
      </c>
      <c r="BM152" s="126" t="str">
        <f t="shared" si="242"/>
        <v/>
      </c>
      <c r="BN152" s="126" t="str">
        <f t="shared" si="242"/>
        <v/>
      </c>
      <c r="BO152" s="126" t="str">
        <f t="shared" si="242"/>
        <v/>
      </c>
      <c r="BP152" s="126" t="str">
        <f t="shared" si="242"/>
        <v/>
      </c>
      <c r="BQ152" s="126" t="str">
        <f t="shared" si="242"/>
        <v/>
      </c>
      <c r="BR152" s="126" t="str">
        <f t="shared" si="242"/>
        <v/>
      </c>
      <c r="BS152" s="126" t="str">
        <f t="shared" si="242"/>
        <v/>
      </c>
      <c r="BT152" s="126" t="str">
        <f t="shared" si="242"/>
        <v/>
      </c>
      <c r="BU152" s="126" t="str">
        <f t="shared" si="242"/>
        <v/>
      </c>
      <c r="BV152" s="194"/>
      <c r="BW152" s="194"/>
      <c r="BX152" s="194"/>
      <c r="BZ152" s="116" t="s">
        <v>267</v>
      </c>
      <c r="CA152" s="118" t="s">
        <v>93</v>
      </c>
      <c r="CB152" s="113">
        <f t="shared" si="234"/>
        <v>12</v>
      </c>
      <c r="CC152" s="116" t="str">
        <f t="shared" ca="1" si="227"/>
        <v>BAGUETTE 525</v>
      </c>
      <c r="CD152" s="117">
        <f t="shared" ca="1" si="239"/>
        <v>5132.5287747686389</v>
      </c>
      <c r="CE152" s="117">
        <f t="shared" ca="1" si="228"/>
        <v>4108.9108910891082</v>
      </c>
      <c r="CF152" s="117">
        <f t="shared" ca="1" si="228"/>
        <v>4115.9099298634192</v>
      </c>
      <c r="CG152" s="117">
        <f t="shared" ca="1" si="228"/>
        <v>0</v>
      </c>
      <c r="CH152" s="117">
        <f t="shared" ca="1" si="229"/>
        <v>3</v>
      </c>
      <c r="CI152" s="117">
        <f t="shared" ca="1" si="230"/>
        <v>13357.349595721165</v>
      </c>
      <c r="CJ152" s="127" cm="1">
        <f t="array" aca="1" ref="CJ152" ca="1">IFERROR(AVERAGE(IF(CD152:CG152&gt;1,CD152:CG152)),0)</f>
        <v>4452.4498652403881</v>
      </c>
      <c r="CK152" s="127">
        <f ca="1">CJ152+(COUNTIFS($CJ$141:$CJ152,CJ152)-1)*0.00001</f>
        <v>4452.4498652403881</v>
      </c>
      <c r="CL152" s="127">
        <f t="shared" ca="1" si="235"/>
        <v>4589.2162691039557</v>
      </c>
      <c r="CM152" s="140">
        <f t="shared" ca="1" si="236"/>
        <v>5</v>
      </c>
      <c r="CN152" s="120" t="str">
        <f t="shared" ca="1" si="237"/>
        <v>ACA 605</v>
      </c>
      <c r="CO152" s="113"/>
      <c r="CP152" s="113" t="s">
        <v>79</v>
      </c>
      <c r="CQ152" s="112">
        <f t="array" aca="1" ref="CQ152" ca="1">IF(CH201&lt;&gt;1,"sd",SUM(IF(CD202:CG202&gt;1,(CD202:CG202)^2))/CQ141-CQ146)</f>
        <v>424036.74909090996</v>
      </c>
      <c r="CR152" s="115"/>
    </row>
    <row r="153" spans="1:96" ht="12.75" customHeight="1" x14ac:dyDescent="0.25">
      <c r="A153" s="212">
        <v>3</v>
      </c>
      <c r="K153" s="101">
        <f t="shared" si="238"/>
        <v>13</v>
      </c>
      <c r="L153" s="125" t="str">
        <f t="shared" ca="1" si="231"/>
        <v>575</v>
      </c>
      <c r="M153" s="126">
        <f t="shared" ca="1" si="232"/>
        <v>4585.7415912383703</v>
      </c>
      <c r="N153" s="126" t="str">
        <f t="shared" ca="1" si="233"/>
        <v>ns</v>
      </c>
      <c r="O153" s="126" t="str">
        <f t="shared" ca="1" si="242"/>
        <v>ns</v>
      </c>
      <c r="P153" s="126" t="str">
        <f t="shared" ca="1" si="242"/>
        <v>ns</v>
      </c>
      <c r="Q153" s="126" t="str">
        <f t="shared" ca="1" si="242"/>
        <v>ns</v>
      </c>
      <c r="R153" s="126" t="str">
        <f t="shared" ca="1" si="242"/>
        <v>ns</v>
      </c>
      <c r="S153" s="126" t="str">
        <f t="shared" ca="1" si="242"/>
        <v>ns</v>
      </c>
      <c r="T153" s="126" t="str">
        <f t="shared" ca="1" si="242"/>
        <v>ns</v>
      </c>
      <c r="U153" s="126" t="str">
        <f t="shared" ca="1" si="242"/>
        <v>ns</v>
      </c>
      <c r="V153" s="126" t="str">
        <f t="shared" ca="1" si="242"/>
        <v>ns</v>
      </c>
      <c r="W153" s="126" t="str">
        <f t="shared" ca="1" si="242"/>
        <v>ns</v>
      </c>
      <c r="X153" s="126" t="str">
        <f t="shared" ca="1" si="242"/>
        <v>ns</v>
      </c>
      <c r="Y153" s="126" t="str">
        <f t="shared" ca="1" si="242"/>
        <v>ns</v>
      </c>
      <c r="Z153" s="126" t="str">
        <f t="shared" ca="1" si="242"/>
        <v>ns</v>
      </c>
      <c r="AA153" s="126" t="str">
        <f t="shared" si="242"/>
        <v/>
      </c>
      <c r="AB153" s="126" t="str">
        <f t="shared" si="242"/>
        <v/>
      </c>
      <c r="AC153" s="126" t="str">
        <f t="shared" si="242"/>
        <v/>
      </c>
      <c r="AD153" s="126" t="str">
        <f t="shared" si="242"/>
        <v/>
      </c>
      <c r="AE153" s="126" t="str">
        <f t="shared" si="242"/>
        <v/>
      </c>
      <c r="AF153" s="126" t="str">
        <f t="shared" si="242"/>
        <v/>
      </c>
      <c r="AG153" s="126" t="str">
        <f t="shared" si="242"/>
        <v/>
      </c>
      <c r="AH153" s="126" t="str">
        <f t="shared" si="242"/>
        <v/>
      </c>
      <c r="AI153" s="126" t="str">
        <f t="shared" si="242"/>
        <v/>
      </c>
      <c r="AJ153" s="126" t="str">
        <f t="shared" si="242"/>
        <v/>
      </c>
      <c r="AK153" s="126" t="str">
        <f t="shared" si="242"/>
        <v/>
      </c>
      <c r="AL153" s="126" t="str">
        <f t="shared" si="242"/>
        <v/>
      </c>
      <c r="AM153" s="126" t="str">
        <f t="shared" si="242"/>
        <v/>
      </c>
      <c r="AN153" s="126" t="str">
        <f t="shared" si="242"/>
        <v/>
      </c>
      <c r="AO153" s="126" t="str">
        <f t="shared" si="242"/>
        <v/>
      </c>
      <c r="AP153" s="126" t="str">
        <f t="shared" si="242"/>
        <v/>
      </c>
      <c r="AQ153" s="126" t="str">
        <f t="shared" si="242"/>
        <v/>
      </c>
      <c r="AR153" s="126" t="str">
        <f t="shared" si="242"/>
        <v/>
      </c>
      <c r="AS153" s="126" t="str">
        <f t="shared" si="242"/>
        <v/>
      </c>
      <c r="AT153" s="126" t="str">
        <f t="shared" si="242"/>
        <v/>
      </c>
      <c r="AU153" s="126" t="str">
        <f t="shared" si="242"/>
        <v/>
      </c>
      <c r="AV153" s="126" t="str">
        <f t="shared" si="242"/>
        <v/>
      </c>
      <c r="AW153" s="126" t="str">
        <f t="shared" si="242"/>
        <v/>
      </c>
      <c r="AX153" s="126" t="str">
        <f t="shared" si="242"/>
        <v/>
      </c>
      <c r="AY153" s="126" t="str">
        <f t="shared" si="242"/>
        <v/>
      </c>
      <c r="AZ153" s="126" t="str">
        <f t="shared" si="242"/>
        <v/>
      </c>
      <c r="BA153" s="126" t="str">
        <f t="shared" si="242"/>
        <v/>
      </c>
      <c r="BB153" s="126" t="str">
        <f t="shared" si="242"/>
        <v/>
      </c>
      <c r="BC153" s="126" t="str">
        <f t="shared" si="242"/>
        <v/>
      </c>
      <c r="BD153" s="126" t="str">
        <f t="shared" si="242"/>
        <v/>
      </c>
      <c r="BE153" s="126" t="str">
        <f t="shared" si="242"/>
        <v/>
      </c>
      <c r="BF153" s="126" t="str">
        <f t="shared" si="242"/>
        <v/>
      </c>
      <c r="BG153" s="126" t="str">
        <f t="shared" si="242"/>
        <v/>
      </c>
      <c r="BH153" s="126" t="str">
        <f t="shared" si="242"/>
        <v/>
      </c>
      <c r="BI153" s="126" t="str">
        <f t="shared" si="242"/>
        <v/>
      </c>
      <c r="BJ153" s="126" t="str">
        <f t="shared" si="242"/>
        <v/>
      </c>
      <c r="BK153" s="126" t="str">
        <f t="shared" si="242"/>
        <v/>
      </c>
      <c r="BL153" s="126" t="str">
        <f t="shared" si="242"/>
        <v/>
      </c>
      <c r="BM153" s="126" t="str">
        <f t="shared" si="242"/>
        <v/>
      </c>
      <c r="BN153" s="126" t="str">
        <f t="shared" si="242"/>
        <v/>
      </c>
      <c r="BO153" s="126" t="str">
        <f t="shared" si="242"/>
        <v/>
      </c>
      <c r="BP153" s="126" t="str">
        <f t="shared" si="242"/>
        <v/>
      </c>
      <c r="BQ153" s="126" t="str">
        <f t="shared" si="242"/>
        <v/>
      </c>
      <c r="BR153" s="126" t="str">
        <f t="shared" si="242"/>
        <v/>
      </c>
      <c r="BS153" s="126" t="str">
        <f t="shared" si="242"/>
        <v/>
      </c>
      <c r="BT153" s="126" t="str">
        <f t="shared" si="242"/>
        <v/>
      </c>
      <c r="BU153" s="126" t="str">
        <f t="shared" si="242"/>
        <v/>
      </c>
      <c r="BV153" s="194"/>
      <c r="BW153" s="194"/>
      <c r="BX153" s="194"/>
      <c r="BZ153" s="116" t="s">
        <v>267</v>
      </c>
      <c r="CA153" s="118" t="s">
        <v>93</v>
      </c>
      <c r="CB153" s="113">
        <f t="shared" si="234"/>
        <v>13</v>
      </c>
      <c r="CC153" s="116" t="str">
        <f t="shared" ca="1" si="227"/>
        <v>BUCK AIMARÁ</v>
      </c>
      <c r="CD153" s="117">
        <f t="shared" ca="1" si="239"/>
        <v>5833.188512643741</v>
      </c>
      <c r="CE153" s="117">
        <f t="shared" ca="1" si="228"/>
        <v>5400.539001677761</v>
      </c>
      <c r="CF153" s="117">
        <f t="shared" ca="1" si="228"/>
        <v>4227.7572459031981</v>
      </c>
      <c r="CG153" s="117">
        <f t="shared" ca="1" si="228"/>
        <v>0</v>
      </c>
      <c r="CH153" s="117">
        <f t="shared" ca="1" si="229"/>
        <v>3</v>
      </c>
      <c r="CI153" s="117">
        <f t="shared" ca="1" si="230"/>
        <v>15461.484760224699</v>
      </c>
      <c r="CJ153" s="127" cm="1">
        <f t="array" aca="1" ref="CJ153" ca="1">IFERROR(AVERAGE(IF(CD153:CG153&gt;1,CD153:CG153)),0)</f>
        <v>5153.8282534082327</v>
      </c>
      <c r="CK153" s="127">
        <f ca="1">CJ153+(COUNTIFS($CJ$141:$CJ153,CJ153)-1)*0.00001</f>
        <v>5153.8282534082327</v>
      </c>
      <c r="CL153" s="127">
        <f t="shared" ca="1" si="235"/>
        <v>4585.7415912383703</v>
      </c>
      <c r="CM153" s="140">
        <f t="shared" ca="1" si="236"/>
        <v>1</v>
      </c>
      <c r="CN153" s="120" t="str">
        <f t="shared" ca="1" si="237"/>
        <v>575</v>
      </c>
      <c r="CO153" s="113"/>
      <c r="CP153" s="113" t="s">
        <v>81</v>
      </c>
      <c r="CQ153" s="112">
        <f ca="1">IF(CH201&lt;&gt;1,"sd",CQ154-CQ152-CQ151)</f>
        <v>18668626.966790438</v>
      </c>
      <c r="CR153" s="115"/>
    </row>
    <row r="154" spans="1:96" ht="12.75" customHeight="1" x14ac:dyDescent="0.25">
      <c r="A154" s="212">
        <v>3</v>
      </c>
      <c r="B154" s="2" t="s">
        <v>274</v>
      </c>
      <c r="K154" s="101">
        <f t="shared" si="238"/>
        <v>14</v>
      </c>
      <c r="L154" s="125" t="str">
        <f t="shared" ca="1" si="231"/>
        <v>MS INTA BONAERENSE 423</v>
      </c>
      <c r="M154" s="126">
        <f t="shared" ca="1" si="232"/>
        <v>4573.9226757595598</v>
      </c>
      <c r="N154" s="126" t="str">
        <f t="shared" ca="1" si="233"/>
        <v>ns</v>
      </c>
      <c r="O154" s="126" t="str">
        <f t="shared" ca="1" si="242"/>
        <v>ns</v>
      </c>
      <c r="P154" s="126" t="str">
        <f t="shared" ca="1" si="242"/>
        <v>ns</v>
      </c>
      <c r="Q154" s="126" t="str">
        <f t="shared" ca="1" si="242"/>
        <v>ns</v>
      </c>
      <c r="R154" s="126" t="str">
        <f t="shared" ca="1" si="242"/>
        <v>ns</v>
      </c>
      <c r="S154" s="126" t="str">
        <f t="shared" ca="1" si="242"/>
        <v>ns</v>
      </c>
      <c r="T154" s="126" t="str">
        <f t="shared" ca="1" si="242"/>
        <v>ns</v>
      </c>
      <c r="U154" s="126" t="str">
        <f t="shared" ca="1" si="242"/>
        <v>ns</v>
      </c>
      <c r="V154" s="126" t="str">
        <f t="shared" ca="1" si="242"/>
        <v>ns</v>
      </c>
      <c r="W154" s="126" t="str">
        <f t="shared" ca="1" si="242"/>
        <v>ns</v>
      </c>
      <c r="X154" s="126" t="str">
        <f t="shared" ca="1" si="242"/>
        <v>ns</v>
      </c>
      <c r="Y154" s="126" t="str">
        <f t="shared" ca="1" si="242"/>
        <v>ns</v>
      </c>
      <c r="Z154" s="126" t="str">
        <f t="shared" ca="1" si="242"/>
        <v>ns</v>
      </c>
      <c r="AA154" s="126" t="str">
        <f t="shared" ca="1" si="242"/>
        <v>ns</v>
      </c>
      <c r="AB154" s="126" t="str">
        <f t="shared" ref="O154:BU158" si="243">IF(AB$5&gt;$K154,"",IF($L154=0,"",IF($G$9&gt;$H$9,"ns",IF(ABS($M154-INDEX($CL$141:$CL$200,AB$5,1))&gt;$B$159,"s","ns"))))</f>
        <v/>
      </c>
      <c r="AC154" s="126" t="str">
        <f t="shared" si="243"/>
        <v/>
      </c>
      <c r="AD154" s="126" t="str">
        <f t="shared" si="243"/>
        <v/>
      </c>
      <c r="AE154" s="126" t="str">
        <f t="shared" si="243"/>
        <v/>
      </c>
      <c r="AF154" s="126" t="str">
        <f t="shared" si="243"/>
        <v/>
      </c>
      <c r="AG154" s="126" t="str">
        <f t="shared" si="243"/>
        <v/>
      </c>
      <c r="AH154" s="126" t="str">
        <f t="shared" si="243"/>
        <v/>
      </c>
      <c r="AI154" s="126" t="str">
        <f t="shared" si="243"/>
        <v/>
      </c>
      <c r="AJ154" s="126" t="str">
        <f t="shared" si="243"/>
        <v/>
      </c>
      <c r="AK154" s="126" t="str">
        <f t="shared" si="243"/>
        <v/>
      </c>
      <c r="AL154" s="126" t="str">
        <f t="shared" si="243"/>
        <v/>
      </c>
      <c r="AM154" s="126" t="str">
        <f t="shared" si="243"/>
        <v/>
      </c>
      <c r="AN154" s="126" t="str">
        <f t="shared" si="243"/>
        <v/>
      </c>
      <c r="AO154" s="126" t="str">
        <f t="shared" si="243"/>
        <v/>
      </c>
      <c r="AP154" s="126" t="str">
        <f t="shared" si="243"/>
        <v/>
      </c>
      <c r="AQ154" s="126" t="str">
        <f t="shared" si="243"/>
        <v/>
      </c>
      <c r="AR154" s="126" t="str">
        <f t="shared" si="243"/>
        <v/>
      </c>
      <c r="AS154" s="126" t="str">
        <f t="shared" si="243"/>
        <v/>
      </c>
      <c r="AT154" s="126" t="str">
        <f t="shared" si="243"/>
        <v/>
      </c>
      <c r="AU154" s="126" t="str">
        <f t="shared" si="243"/>
        <v/>
      </c>
      <c r="AV154" s="126" t="str">
        <f t="shared" si="243"/>
        <v/>
      </c>
      <c r="AW154" s="126" t="str">
        <f t="shared" si="243"/>
        <v/>
      </c>
      <c r="AX154" s="126" t="str">
        <f t="shared" si="243"/>
        <v/>
      </c>
      <c r="AY154" s="126" t="str">
        <f t="shared" si="243"/>
        <v/>
      </c>
      <c r="AZ154" s="126" t="str">
        <f t="shared" si="243"/>
        <v/>
      </c>
      <c r="BA154" s="126" t="str">
        <f t="shared" si="243"/>
        <v/>
      </c>
      <c r="BB154" s="126" t="str">
        <f t="shared" si="243"/>
        <v/>
      </c>
      <c r="BC154" s="126" t="str">
        <f t="shared" si="243"/>
        <v/>
      </c>
      <c r="BD154" s="126" t="str">
        <f t="shared" si="243"/>
        <v/>
      </c>
      <c r="BE154" s="126" t="str">
        <f t="shared" si="243"/>
        <v/>
      </c>
      <c r="BF154" s="126" t="str">
        <f t="shared" si="243"/>
        <v/>
      </c>
      <c r="BG154" s="126" t="str">
        <f t="shared" si="243"/>
        <v/>
      </c>
      <c r="BH154" s="126" t="str">
        <f t="shared" si="243"/>
        <v/>
      </c>
      <c r="BI154" s="126" t="str">
        <f t="shared" si="243"/>
        <v/>
      </c>
      <c r="BJ154" s="126" t="str">
        <f t="shared" si="243"/>
        <v/>
      </c>
      <c r="BK154" s="126" t="str">
        <f t="shared" si="243"/>
        <v/>
      </c>
      <c r="BL154" s="126" t="str">
        <f t="shared" si="243"/>
        <v/>
      </c>
      <c r="BM154" s="126" t="str">
        <f t="shared" si="243"/>
        <v/>
      </c>
      <c r="BN154" s="126" t="str">
        <f t="shared" si="243"/>
        <v/>
      </c>
      <c r="BO154" s="126" t="str">
        <f t="shared" si="243"/>
        <v/>
      </c>
      <c r="BP154" s="126" t="str">
        <f t="shared" si="243"/>
        <v/>
      </c>
      <c r="BQ154" s="126" t="str">
        <f t="shared" si="243"/>
        <v/>
      </c>
      <c r="BR154" s="126" t="str">
        <f t="shared" si="243"/>
        <v/>
      </c>
      <c r="BS154" s="126" t="str">
        <f t="shared" si="243"/>
        <v/>
      </c>
      <c r="BT154" s="126" t="str">
        <f t="shared" si="243"/>
        <v/>
      </c>
      <c r="BU154" s="126" t="str">
        <f t="shared" si="243"/>
        <v/>
      </c>
      <c r="BV154" s="194"/>
      <c r="BW154" s="194"/>
      <c r="BX154" s="194"/>
      <c r="BZ154" s="116" t="s">
        <v>267</v>
      </c>
      <c r="CA154" s="118" t="s">
        <v>93</v>
      </c>
      <c r="CB154" s="113">
        <f t="shared" si="234"/>
        <v>14</v>
      </c>
      <c r="CC154" s="116" t="str">
        <f t="shared" ca="1" si="227"/>
        <v>BUCK BRAVÍO CL2</v>
      </c>
      <c r="CD154" s="117">
        <f t="shared" ca="1" si="239"/>
        <v>4383.5946833086482</v>
      </c>
      <c r="CE154" s="117">
        <f t="shared" ca="1" si="228"/>
        <v>4420.719591041262</v>
      </c>
      <c r="CF154" s="117">
        <f t="shared" ca="1" si="228"/>
        <v>3957.8808335940194</v>
      </c>
      <c r="CG154" s="117">
        <f t="shared" ca="1" si="228"/>
        <v>0</v>
      </c>
      <c r="CH154" s="117">
        <f t="shared" ca="1" si="229"/>
        <v>3</v>
      </c>
      <c r="CI154" s="117">
        <f t="shared" ca="1" si="230"/>
        <v>12762.19510794393</v>
      </c>
      <c r="CJ154" s="127" cm="1">
        <f t="array" aca="1" ref="CJ154" ca="1">IFERROR(AVERAGE(IF(CD154:CG154&gt;1,CD154:CG154)),0)</f>
        <v>4254.0650359813098</v>
      </c>
      <c r="CK154" s="127">
        <f ca="1">CJ154+(COUNTIFS($CJ$141:$CJ154,CJ154)-1)*0.00001</f>
        <v>4254.0650359813098</v>
      </c>
      <c r="CL154" s="127">
        <f t="shared" ca="1" si="235"/>
        <v>4573.9226757595598</v>
      </c>
      <c r="CM154" s="140">
        <f t="shared" ca="1" si="236"/>
        <v>32</v>
      </c>
      <c r="CN154" s="120" t="str">
        <f t="shared" ca="1" si="237"/>
        <v>MS INTA BONAERENSE 423</v>
      </c>
      <c r="CO154" s="113"/>
      <c r="CP154" s="113" t="s">
        <v>78</v>
      </c>
      <c r="CQ154" s="112">
        <f t="array" aca="1" ref="CQ154" ca="1">IF(CH201&lt;&gt;1,"sd",SUM(IF(CD141:CG200&gt;1,(CD141:CG200)^2))-CQ146)</f>
        <v>35399297.361961603</v>
      </c>
      <c r="CR154" s="115"/>
    </row>
    <row r="155" spans="1:96" ht="12.75" customHeight="1" x14ac:dyDescent="0.25">
      <c r="A155" s="212">
        <v>3</v>
      </c>
      <c r="B155" s="103">
        <f ca="1">'ANVA-MDS Sin Fung.'!CQ160</f>
        <v>0.46064851173013921</v>
      </c>
      <c r="K155" s="101">
        <f t="shared" si="238"/>
        <v>15</v>
      </c>
      <c r="L155" s="125" t="str">
        <f t="shared" ca="1" si="231"/>
        <v>RGT QUIRIKO</v>
      </c>
      <c r="M155" s="126">
        <f t="shared" ca="1" si="232"/>
        <v>4542.7376250204297</v>
      </c>
      <c r="N155" s="126" t="str">
        <f t="shared" ca="1" si="233"/>
        <v>ns</v>
      </c>
      <c r="O155" s="126" t="str">
        <f t="shared" ca="1" si="243"/>
        <v>ns</v>
      </c>
      <c r="P155" s="126" t="str">
        <f t="shared" ca="1" si="243"/>
        <v>ns</v>
      </c>
      <c r="Q155" s="126" t="str">
        <f t="shared" ca="1" si="243"/>
        <v>ns</v>
      </c>
      <c r="R155" s="126" t="str">
        <f t="shared" ca="1" si="243"/>
        <v>ns</v>
      </c>
      <c r="S155" s="126" t="str">
        <f t="shared" ca="1" si="243"/>
        <v>ns</v>
      </c>
      <c r="T155" s="126" t="str">
        <f t="shared" ca="1" si="243"/>
        <v>ns</v>
      </c>
      <c r="U155" s="126" t="str">
        <f t="shared" ca="1" si="243"/>
        <v>ns</v>
      </c>
      <c r="V155" s="126" t="str">
        <f t="shared" ca="1" si="243"/>
        <v>ns</v>
      </c>
      <c r="W155" s="126" t="str">
        <f t="shared" ca="1" si="243"/>
        <v>ns</v>
      </c>
      <c r="X155" s="126" t="str">
        <f t="shared" ca="1" si="243"/>
        <v>ns</v>
      </c>
      <c r="Y155" s="126" t="str">
        <f t="shared" ca="1" si="243"/>
        <v>ns</v>
      </c>
      <c r="Z155" s="126" t="str">
        <f t="shared" ca="1" si="243"/>
        <v>ns</v>
      </c>
      <c r="AA155" s="126" t="str">
        <f t="shared" ca="1" si="243"/>
        <v>ns</v>
      </c>
      <c r="AB155" s="126" t="str">
        <f t="shared" ca="1" si="243"/>
        <v>ns</v>
      </c>
      <c r="AC155" s="126" t="str">
        <f t="shared" si="243"/>
        <v/>
      </c>
      <c r="AD155" s="126" t="str">
        <f t="shared" si="243"/>
        <v/>
      </c>
      <c r="AE155" s="126" t="str">
        <f t="shared" si="243"/>
        <v/>
      </c>
      <c r="AF155" s="126" t="str">
        <f t="shared" si="243"/>
        <v/>
      </c>
      <c r="AG155" s="126" t="str">
        <f t="shared" si="243"/>
        <v/>
      </c>
      <c r="AH155" s="126" t="str">
        <f t="shared" si="243"/>
        <v/>
      </c>
      <c r="AI155" s="126" t="str">
        <f t="shared" si="243"/>
        <v/>
      </c>
      <c r="AJ155" s="126" t="str">
        <f t="shared" si="243"/>
        <v/>
      </c>
      <c r="AK155" s="126" t="str">
        <f t="shared" si="243"/>
        <v/>
      </c>
      <c r="AL155" s="126" t="str">
        <f t="shared" si="243"/>
        <v/>
      </c>
      <c r="AM155" s="126" t="str">
        <f t="shared" si="243"/>
        <v/>
      </c>
      <c r="AN155" s="126" t="str">
        <f t="shared" si="243"/>
        <v/>
      </c>
      <c r="AO155" s="126" t="str">
        <f t="shared" si="243"/>
        <v/>
      </c>
      <c r="AP155" s="126" t="str">
        <f t="shared" si="243"/>
        <v/>
      </c>
      <c r="AQ155" s="126" t="str">
        <f t="shared" si="243"/>
        <v/>
      </c>
      <c r="AR155" s="126" t="str">
        <f t="shared" si="243"/>
        <v/>
      </c>
      <c r="AS155" s="126" t="str">
        <f t="shared" si="243"/>
        <v/>
      </c>
      <c r="AT155" s="126" t="str">
        <f t="shared" si="243"/>
        <v/>
      </c>
      <c r="AU155" s="126" t="str">
        <f t="shared" si="243"/>
        <v/>
      </c>
      <c r="AV155" s="126" t="str">
        <f t="shared" si="243"/>
        <v/>
      </c>
      <c r="AW155" s="126" t="str">
        <f t="shared" si="243"/>
        <v/>
      </c>
      <c r="AX155" s="126" t="str">
        <f t="shared" si="243"/>
        <v/>
      </c>
      <c r="AY155" s="126" t="str">
        <f t="shared" si="243"/>
        <v/>
      </c>
      <c r="AZ155" s="126" t="str">
        <f t="shared" si="243"/>
        <v/>
      </c>
      <c r="BA155" s="126" t="str">
        <f t="shared" si="243"/>
        <v/>
      </c>
      <c r="BB155" s="126" t="str">
        <f t="shared" si="243"/>
        <v/>
      </c>
      <c r="BC155" s="126" t="str">
        <f t="shared" si="243"/>
        <v/>
      </c>
      <c r="BD155" s="126" t="str">
        <f t="shared" si="243"/>
        <v/>
      </c>
      <c r="BE155" s="126" t="str">
        <f t="shared" si="243"/>
        <v/>
      </c>
      <c r="BF155" s="126" t="str">
        <f t="shared" si="243"/>
        <v/>
      </c>
      <c r="BG155" s="126" t="str">
        <f t="shared" si="243"/>
        <v/>
      </c>
      <c r="BH155" s="126" t="str">
        <f t="shared" si="243"/>
        <v/>
      </c>
      <c r="BI155" s="126" t="str">
        <f t="shared" si="243"/>
        <v/>
      </c>
      <c r="BJ155" s="126" t="str">
        <f t="shared" si="243"/>
        <v/>
      </c>
      <c r="BK155" s="126" t="str">
        <f t="shared" si="243"/>
        <v/>
      </c>
      <c r="BL155" s="126" t="str">
        <f t="shared" si="243"/>
        <v/>
      </c>
      <c r="BM155" s="126" t="str">
        <f t="shared" si="243"/>
        <v/>
      </c>
      <c r="BN155" s="126" t="str">
        <f t="shared" si="243"/>
        <v/>
      </c>
      <c r="BO155" s="126" t="str">
        <f t="shared" si="243"/>
        <v/>
      </c>
      <c r="BP155" s="126" t="str">
        <f t="shared" si="243"/>
        <v/>
      </c>
      <c r="BQ155" s="126" t="str">
        <f t="shared" si="243"/>
        <v/>
      </c>
      <c r="BR155" s="126" t="str">
        <f t="shared" si="243"/>
        <v/>
      </c>
      <c r="BS155" s="126" t="str">
        <f t="shared" si="243"/>
        <v/>
      </c>
      <c r="BT155" s="126" t="str">
        <f t="shared" si="243"/>
        <v/>
      </c>
      <c r="BU155" s="126" t="str">
        <f t="shared" si="243"/>
        <v/>
      </c>
      <c r="BV155" s="194"/>
      <c r="BW155" s="194"/>
      <c r="BX155" s="194"/>
      <c r="BZ155" s="116" t="s">
        <v>267</v>
      </c>
      <c r="CA155" s="118" t="s">
        <v>93</v>
      </c>
      <c r="CB155" s="113">
        <f t="shared" si="234"/>
        <v>15</v>
      </c>
      <c r="CC155" s="116" t="str">
        <f t="shared" ca="1" si="227"/>
        <v>BUCK COLIHUE</v>
      </c>
      <c r="CD155" s="117">
        <f t="shared" ca="1" si="239"/>
        <v>2957.2482531185451</v>
      </c>
      <c r="CE155" s="117">
        <f t="shared" ca="1" si="228"/>
        <v>3970.3294592194629</v>
      </c>
      <c r="CF155" s="117">
        <f t="shared" ca="1" si="228"/>
        <v>4489.6656824198262</v>
      </c>
      <c r="CG155" s="117">
        <f t="shared" ca="1" si="228"/>
        <v>0</v>
      </c>
      <c r="CH155" s="117">
        <f t="shared" ca="1" si="229"/>
        <v>3</v>
      </c>
      <c r="CI155" s="117">
        <f t="shared" ca="1" si="230"/>
        <v>11417.243394757836</v>
      </c>
      <c r="CJ155" s="127" cm="1">
        <f t="array" aca="1" ref="CJ155" ca="1">IFERROR(AVERAGE(IF(CD155:CG155&gt;1,CD155:CG155)),0)</f>
        <v>3805.747798252612</v>
      </c>
      <c r="CK155" s="127">
        <f ca="1">CJ155+(COUNTIFS($CJ$141:$CJ155,CJ155)-1)*0.00001</f>
        <v>3805.747798252612</v>
      </c>
      <c r="CL155" s="127">
        <f t="shared" ca="1" si="235"/>
        <v>4542.7376250204297</v>
      </c>
      <c r="CM155" s="140">
        <f t="shared" ca="1" si="236"/>
        <v>34</v>
      </c>
      <c r="CN155" s="120" t="str">
        <f t="shared" ca="1" si="237"/>
        <v>RGT QUIRIKO</v>
      </c>
      <c r="CO155" s="113"/>
      <c r="CP155" s="113" t="s">
        <v>82</v>
      </c>
      <c r="CQ155" s="112">
        <f ca="1">IF(CH201&lt;&gt;1,"sd",CQ153/CQ149)</f>
        <v>274538.63186456525</v>
      </c>
      <c r="CR155" s="115"/>
    </row>
    <row r="156" spans="1:96" ht="12.75" customHeight="1" x14ac:dyDescent="0.25">
      <c r="A156" s="212">
        <v>3</v>
      </c>
      <c r="B156" s="3"/>
      <c r="K156" s="101">
        <f t="shared" si="238"/>
        <v>16</v>
      </c>
      <c r="L156" s="125" t="str">
        <f t="shared" ca="1" si="231"/>
        <v>ACA 917</v>
      </c>
      <c r="M156" s="126">
        <f t="shared" ca="1" si="232"/>
        <v>4540.9486968223273</v>
      </c>
      <c r="N156" s="126" t="str">
        <f t="shared" ca="1" si="233"/>
        <v>ns</v>
      </c>
      <c r="O156" s="126" t="str">
        <f t="shared" ca="1" si="243"/>
        <v>ns</v>
      </c>
      <c r="P156" s="126" t="str">
        <f t="shared" ca="1" si="243"/>
        <v>ns</v>
      </c>
      <c r="Q156" s="126" t="str">
        <f t="shared" ca="1" si="243"/>
        <v>ns</v>
      </c>
      <c r="R156" s="126" t="str">
        <f t="shared" ca="1" si="243"/>
        <v>ns</v>
      </c>
      <c r="S156" s="126" t="str">
        <f t="shared" ca="1" si="243"/>
        <v>ns</v>
      </c>
      <c r="T156" s="126" t="str">
        <f t="shared" ca="1" si="243"/>
        <v>ns</v>
      </c>
      <c r="U156" s="126" t="str">
        <f t="shared" ca="1" si="243"/>
        <v>ns</v>
      </c>
      <c r="V156" s="126" t="str">
        <f t="shared" ca="1" si="243"/>
        <v>ns</v>
      </c>
      <c r="W156" s="126" t="str">
        <f t="shared" ca="1" si="243"/>
        <v>ns</v>
      </c>
      <c r="X156" s="126" t="str">
        <f t="shared" ca="1" si="243"/>
        <v>ns</v>
      </c>
      <c r="Y156" s="126" t="str">
        <f t="shared" ca="1" si="243"/>
        <v>ns</v>
      </c>
      <c r="Z156" s="126" t="str">
        <f t="shared" ca="1" si="243"/>
        <v>ns</v>
      </c>
      <c r="AA156" s="126" t="str">
        <f t="shared" ca="1" si="243"/>
        <v>ns</v>
      </c>
      <c r="AB156" s="126" t="str">
        <f t="shared" ca="1" si="243"/>
        <v>ns</v>
      </c>
      <c r="AC156" s="126" t="str">
        <f t="shared" ca="1" si="243"/>
        <v>ns</v>
      </c>
      <c r="AD156" s="126" t="str">
        <f t="shared" si="243"/>
        <v/>
      </c>
      <c r="AE156" s="126" t="str">
        <f t="shared" si="243"/>
        <v/>
      </c>
      <c r="AF156" s="126" t="str">
        <f t="shared" si="243"/>
        <v/>
      </c>
      <c r="AG156" s="126" t="str">
        <f t="shared" si="243"/>
        <v/>
      </c>
      <c r="AH156" s="126" t="str">
        <f t="shared" si="243"/>
        <v/>
      </c>
      <c r="AI156" s="126" t="str">
        <f t="shared" si="243"/>
        <v/>
      </c>
      <c r="AJ156" s="126" t="str">
        <f t="shared" si="243"/>
        <v/>
      </c>
      <c r="AK156" s="126" t="str">
        <f t="shared" si="243"/>
        <v/>
      </c>
      <c r="AL156" s="126" t="str">
        <f t="shared" si="243"/>
        <v/>
      </c>
      <c r="AM156" s="126" t="str">
        <f t="shared" si="243"/>
        <v/>
      </c>
      <c r="AN156" s="126" t="str">
        <f t="shared" si="243"/>
        <v/>
      </c>
      <c r="AO156" s="126" t="str">
        <f t="shared" si="243"/>
        <v/>
      </c>
      <c r="AP156" s="126" t="str">
        <f t="shared" si="243"/>
        <v/>
      </c>
      <c r="AQ156" s="126" t="str">
        <f t="shared" si="243"/>
        <v/>
      </c>
      <c r="AR156" s="126" t="str">
        <f t="shared" si="243"/>
        <v/>
      </c>
      <c r="AS156" s="126" t="str">
        <f t="shared" si="243"/>
        <v/>
      </c>
      <c r="AT156" s="126" t="str">
        <f t="shared" si="243"/>
        <v/>
      </c>
      <c r="AU156" s="126" t="str">
        <f t="shared" si="243"/>
        <v/>
      </c>
      <c r="AV156" s="126" t="str">
        <f t="shared" si="243"/>
        <v/>
      </c>
      <c r="AW156" s="126" t="str">
        <f t="shared" si="243"/>
        <v/>
      </c>
      <c r="AX156" s="126" t="str">
        <f t="shared" si="243"/>
        <v/>
      </c>
      <c r="AY156" s="126" t="str">
        <f t="shared" si="243"/>
        <v/>
      </c>
      <c r="AZ156" s="126" t="str">
        <f t="shared" si="243"/>
        <v/>
      </c>
      <c r="BA156" s="126" t="str">
        <f t="shared" si="243"/>
        <v/>
      </c>
      <c r="BB156" s="126" t="str">
        <f t="shared" si="243"/>
        <v/>
      </c>
      <c r="BC156" s="126" t="str">
        <f t="shared" si="243"/>
        <v/>
      </c>
      <c r="BD156" s="126" t="str">
        <f t="shared" si="243"/>
        <v/>
      </c>
      <c r="BE156" s="126" t="str">
        <f t="shared" si="243"/>
        <v/>
      </c>
      <c r="BF156" s="126" t="str">
        <f t="shared" si="243"/>
        <v/>
      </c>
      <c r="BG156" s="126" t="str">
        <f t="shared" si="243"/>
        <v/>
      </c>
      <c r="BH156" s="126" t="str">
        <f t="shared" si="243"/>
        <v/>
      </c>
      <c r="BI156" s="126" t="str">
        <f t="shared" si="243"/>
        <v/>
      </c>
      <c r="BJ156" s="126" t="str">
        <f t="shared" si="243"/>
        <v/>
      </c>
      <c r="BK156" s="126" t="str">
        <f t="shared" si="243"/>
        <v/>
      </c>
      <c r="BL156" s="126" t="str">
        <f t="shared" si="243"/>
        <v/>
      </c>
      <c r="BM156" s="126" t="str">
        <f t="shared" si="243"/>
        <v/>
      </c>
      <c r="BN156" s="126" t="str">
        <f t="shared" si="243"/>
        <v/>
      </c>
      <c r="BO156" s="126" t="str">
        <f t="shared" si="243"/>
        <v/>
      </c>
      <c r="BP156" s="126" t="str">
        <f t="shared" si="243"/>
        <v/>
      </c>
      <c r="BQ156" s="126" t="str">
        <f t="shared" si="243"/>
        <v/>
      </c>
      <c r="BR156" s="126" t="str">
        <f t="shared" si="243"/>
        <v/>
      </c>
      <c r="BS156" s="126" t="str">
        <f t="shared" si="243"/>
        <v/>
      </c>
      <c r="BT156" s="126" t="str">
        <f t="shared" si="243"/>
        <v/>
      </c>
      <c r="BU156" s="126" t="str">
        <f t="shared" si="243"/>
        <v/>
      </c>
      <c r="BV156" s="194"/>
      <c r="BW156" s="194"/>
      <c r="BX156" s="194"/>
      <c r="BZ156" s="116" t="s">
        <v>267</v>
      </c>
      <c r="CA156" s="118" t="s">
        <v>93</v>
      </c>
      <c r="CB156" s="113">
        <f t="shared" si="234"/>
        <v>16</v>
      </c>
      <c r="CC156" s="116" t="str">
        <f t="shared" ca="1" si="227"/>
        <v>BUCK FULGOR</v>
      </c>
      <c r="CD156" s="117">
        <f t="shared" ca="1" si="239"/>
        <v>4412.8299116850021</v>
      </c>
      <c r="CE156" s="117">
        <f t="shared" ca="1" si="228"/>
        <v>4764.8356591007077</v>
      </c>
      <c r="CF156" s="117">
        <f t="shared" ca="1" si="228"/>
        <v>4794.5249200700364</v>
      </c>
      <c r="CG156" s="117">
        <f t="shared" ca="1" si="228"/>
        <v>0</v>
      </c>
      <c r="CH156" s="117">
        <f t="shared" ca="1" si="229"/>
        <v>3</v>
      </c>
      <c r="CI156" s="117">
        <f t="shared" ca="1" si="230"/>
        <v>13972.190490855746</v>
      </c>
      <c r="CJ156" s="127" cm="1">
        <f t="array" aca="1" ref="CJ156" ca="1">IFERROR(AVERAGE(IF(CD156:CG156&gt;1,CD156:CG156)),0)</f>
        <v>4657.3968302852491</v>
      </c>
      <c r="CK156" s="127">
        <f ca="1">CJ156+(COUNTIFS($CJ$141:$CJ156,CJ156)-1)*0.00001</f>
        <v>4657.3968302852491</v>
      </c>
      <c r="CL156" s="127">
        <f t="shared" ca="1" si="235"/>
        <v>4540.9486968223273</v>
      </c>
      <c r="CM156" s="140">
        <f t="shared" ca="1" si="236"/>
        <v>7</v>
      </c>
      <c r="CN156" s="120" t="str">
        <f t="shared" ca="1" si="237"/>
        <v>ACA 917</v>
      </c>
      <c r="CO156" s="113"/>
      <c r="CP156" s="113" t="s">
        <v>83</v>
      </c>
      <c r="CQ156" s="123">
        <f ca="1">IF(CH201&lt;&gt;1,"sd",SQRT(CQ155)/CQ145)</f>
        <v>0.11860826402178612</v>
      </c>
      <c r="CR156" s="115"/>
    </row>
    <row r="157" spans="1:96" ht="12.75" customHeight="1" x14ac:dyDescent="0.25">
      <c r="A157" s="212">
        <v>3</v>
      </c>
      <c r="B157" s="3"/>
      <c r="K157" s="101">
        <f t="shared" si="238"/>
        <v>17</v>
      </c>
      <c r="L157" s="125" t="str">
        <f t="shared" ca="1" si="231"/>
        <v>FD20WW0506 (HB4)</v>
      </c>
      <c r="M157" s="126">
        <f t="shared" ca="1" si="232"/>
        <v>4480.4717103207686</v>
      </c>
      <c r="N157" s="126" t="str">
        <f t="shared" ca="1" si="233"/>
        <v>ns</v>
      </c>
      <c r="O157" s="126" t="str">
        <f t="shared" ca="1" si="243"/>
        <v>ns</v>
      </c>
      <c r="P157" s="126" t="str">
        <f t="shared" ca="1" si="243"/>
        <v>ns</v>
      </c>
      <c r="Q157" s="126" t="str">
        <f t="shared" ca="1" si="243"/>
        <v>ns</v>
      </c>
      <c r="R157" s="126" t="str">
        <f t="shared" ca="1" si="243"/>
        <v>ns</v>
      </c>
      <c r="S157" s="126" t="str">
        <f t="shared" ca="1" si="243"/>
        <v>ns</v>
      </c>
      <c r="T157" s="126" t="str">
        <f t="shared" ca="1" si="243"/>
        <v>ns</v>
      </c>
      <c r="U157" s="126" t="str">
        <f t="shared" ca="1" si="243"/>
        <v>ns</v>
      </c>
      <c r="V157" s="126" t="str">
        <f t="shared" ca="1" si="243"/>
        <v>ns</v>
      </c>
      <c r="W157" s="126" t="str">
        <f t="shared" ca="1" si="243"/>
        <v>ns</v>
      </c>
      <c r="X157" s="126" t="str">
        <f t="shared" ca="1" si="243"/>
        <v>ns</v>
      </c>
      <c r="Y157" s="126" t="str">
        <f t="shared" ca="1" si="243"/>
        <v>ns</v>
      </c>
      <c r="Z157" s="126" t="str">
        <f t="shared" ca="1" si="243"/>
        <v>ns</v>
      </c>
      <c r="AA157" s="126" t="str">
        <f t="shared" ca="1" si="243"/>
        <v>ns</v>
      </c>
      <c r="AB157" s="126" t="str">
        <f t="shared" ca="1" si="243"/>
        <v>ns</v>
      </c>
      <c r="AC157" s="126" t="str">
        <f t="shared" ca="1" si="243"/>
        <v>ns</v>
      </c>
      <c r="AD157" s="126" t="str">
        <f t="shared" ca="1" si="243"/>
        <v>ns</v>
      </c>
      <c r="AE157" s="126" t="str">
        <f t="shared" si="243"/>
        <v/>
      </c>
      <c r="AF157" s="126" t="str">
        <f t="shared" si="243"/>
        <v/>
      </c>
      <c r="AG157" s="126" t="str">
        <f t="shared" si="243"/>
        <v/>
      </c>
      <c r="AH157" s="126" t="str">
        <f t="shared" si="243"/>
        <v/>
      </c>
      <c r="AI157" s="126" t="str">
        <f t="shared" si="243"/>
        <v/>
      </c>
      <c r="AJ157" s="126" t="str">
        <f t="shared" si="243"/>
        <v/>
      </c>
      <c r="AK157" s="126" t="str">
        <f t="shared" si="243"/>
        <v/>
      </c>
      <c r="AL157" s="126" t="str">
        <f t="shared" si="243"/>
        <v/>
      </c>
      <c r="AM157" s="126" t="str">
        <f t="shared" si="243"/>
        <v/>
      </c>
      <c r="AN157" s="126" t="str">
        <f t="shared" si="243"/>
        <v/>
      </c>
      <c r="AO157" s="126" t="str">
        <f t="shared" si="243"/>
        <v/>
      </c>
      <c r="AP157" s="126" t="str">
        <f t="shared" si="243"/>
        <v/>
      </c>
      <c r="AQ157" s="126" t="str">
        <f t="shared" si="243"/>
        <v/>
      </c>
      <c r="AR157" s="126" t="str">
        <f t="shared" si="243"/>
        <v/>
      </c>
      <c r="AS157" s="126" t="str">
        <f t="shared" si="243"/>
        <v/>
      </c>
      <c r="AT157" s="126" t="str">
        <f t="shared" si="243"/>
        <v/>
      </c>
      <c r="AU157" s="126" t="str">
        <f t="shared" si="243"/>
        <v/>
      </c>
      <c r="AV157" s="126" t="str">
        <f t="shared" si="243"/>
        <v/>
      </c>
      <c r="AW157" s="126" t="str">
        <f t="shared" si="243"/>
        <v/>
      </c>
      <c r="AX157" s="126" t="str">
        <f t="shared" si="243"/>
        <v/>
      </c>
      <c r="AY157" s="126" t="str">
        <f t="shared" si="243"/>
        <v/>
      </c>
      <c r="AZ157" s="126" t="str">
        <f t="shared" si="243"/>
        <v/>
      </c>
      <c r="BA157" s="126" t="str">
        <f t="shared" si="243"/>
        <v/>
      </c>
      <c r="BB157" s="126" t="str">
        <f t="shared" si="243"/>
        <v/>
      </c>
      <c r="BC157" s="126" t="str">
        <f t="shared" si="243"/>
        <v/>
      </c>
      <c r="BD157" s="126" t="str">
        <f t="shared" si="243"/>
        <v/>
      </c>
      <c r="BE157" s="126" t="str">
        <f t="shared" si="243"/>
        <v/>
      </c>
      <c r="BF157" s="126" t="str">
        <f t="shared" si="243"/>
        <v/>
      </c>
      <c r="BG157" s="126" t="str">
        <f t="shared" si="243"/>
        <v/>
      </c>
      <c r="BH157" s="126" t="str">
        <f t="shared" si="243"/>
        <v/>
      </c>
      <c r="BI157" s="126" t="str">
        <f t="shared" si="243"/>
        <v/>
      </c>
      <c r="BJ157" s="126" t="str">
        <f t="shared" si="243"/>
        <v/>
      </c>
      <c r="BK157" s="126" t="str">
        <f t="shared" si="243"/>
        <v/>
      </c>
      <c r="BL157" s="126" t="str">
        <f t="shared" si="243"/>
        <v/>
      </c>
      <c r="BM157" s="126" t="str">
        <f t="shared" si="243"/>
        <v/>
      </c>
      <c r="BN157" s="126" t="str">
        <f t="shared" si="243"/>
        <v/>
      </c>
      <c r="BO157" s="126" t="str">
        <f t="shared" si="243"/>
        <v/>
      </c>
      <c r="BP157" s="126" t="str">
        <f t="shared" si="243"/>
        <v/>
      </c>
      <c r="BQ157" s="126" t="str">
        <f t="shared" si="243"/>
        <v/>
      </c>
      <c r="BR157" s="126" t="str">
        <f t="shared" si="243"/>
        <v/>
      </c>
      <c r="BS157" s="126" t="str">
        <f t="shared" si="243"/>
        <v/>
      </c>
      <c r="BT157" s="126" t="str">
        <f t="shared" si="243"/>
        <v/>
      </c>
      <c r="BU157" s="126" t="str">
        <f t="shared" si="243"/>
        <v/>
      </c>
      <c r="BV157" s="194"/>
      <c r="BW157" s="194"/>
      <c r="BX157" s="194"/>
      <c r="BZ157" s="116" t="s">
        <v>267</v>
      </c>
      <c r="CA157" s="118" t="s">
        <v>93</v>
      </c>
      <c r="CB157" s="113">
        <f t="shared" si="234"/>
        <v>17</v>
      </c>
      <c r="CC157" s="116" t="str">
        <f t="shared" ca="1" si="227"/>
        <v>BUCK PRETAL</v>
      </c>
      <c r="CD157" s="117">
        <f t="shared" ca="1" si="239"/>
        <v>4869.3815188653389</v>
      </c>
      <c r="CE157" s="117">
        <f t="shared" ca="1" si="239"/>
        <v>4932.1706925161325</v>
      </c>
      <c r="CF157" s="117">
        <f t="shared" ca="1" si="239"/>
        <v>5096.0344487036145</v>
      </c>
      <c r="CG157" s="117">
        <f t="shared" ca="1" si="239"/>
        <v>0</v>
      </c>
      <c r="CH157" s="117">
        <f t="shared" ca="1" si="229"/>
        <v>3</v>
      </c>
      <c r="CI157" s="117">
        <f t="shared" ca="1" si="230"/>
        <v>14897.586660085086</v>
      </c>
      <c r="CJ157" s="127" cm="1">
        <f t="array" aca="1" ref="CJ157" ca="1">IFERROR(AVERAGE(IF(CD157:CG157&gt;1,CD157:CG157)),0)</f>
        <v>4965.8622200283617</v>
      </c>
      <c r="CK157" s="127">
        <f ca="1">CJ157+(COUNTIFS($CJ$141:$CJ157,CJ157)-1)*0.00001</f>
        <v>4965.8622200283617</v>
      </c>
      <c r="CL157" s="127">
        <f t="shared" ca="1" si="235"/>
        <v>4480.4717103207686</v>
      </c>
      <c r="CM157" s="140">
        <f t="shared" ca="1" si="236"/>
        <v>18</v>
      </c>
      <c r="CN157" s="120" t="str">
        <f t="shared" ca="1" si="237"/>
        <v>FD20WW0506 (HB4)</v>
      </c>
      <c r="CO157" s="113"/>
      <c r="CP157" s="113" t="s">
        <v>84</v>
      </c>
      <c r="CQ157" s="112">
        <f ca="1">IF(CH201&lt;&gt;1,"sd",SQRT(CQ155/CQ142))</f>
        <v>302.51095399702211</v>
      </c>
      <c r="CR157" s="115"/>
    </row>
    <row r="158" spans="1:96" ht="12.75" customHeight="1" x14ac:dyDescent="0.25">
      <c r="A158" s="212">
        <v>3</v>
      </c>
      <c r="B158" s="2" t="s">
        <v>277</v>
      </c>
      <c r="K158" s="101">
        <f t="shared" si="238"/>
        <v>18</v>
      </c>
      <c r="L158" s="125" t="str">
        <f t="shared" ca="1" si="231"/>
        <v>BAGUETTE 525</v>
      </c>
      <c r="M158" s="126">
        <f t="shared" ca="1" si="232"/>
        <v>4452.4498652403881</v>
      </c>
      <c r="N158" s="126" t="str">
        <f t="shared" ca="1" si="233"/>
        <v>ns</v>
      </c>
      <c r="O158" s="126" t="str">
        <f t="shared" ca="1" si="243"/>
        <v>ns</v>
      </c>
      <c r="P158" s="126" t="str">
        <f t="shared" ca="1" si="243"/>
        <v>ns</v>
      </c>
      <c r="Q158" s="126" t="str">
        <f t="shared" ca="1" si="243"/>
        <v>ns</v>
      </c>
      <c r="R158" s="126" t="str">
        <f t="shared" ca="1" si="243"/>
        <v>ns</v>
      </c>
      <c r="S158" s="126" t="str">
        <f t="shared" ca="1" si="243"/>
        <v>ns</v>
      </c>
      <c r="T158" s="126" t="str">
        <f t="shared" ca="1" si="243"/>
        <v>ns</v>
      </c>
      <c r="U158" s="126" t="str">
        <f t="shared" ca="1" si="243"/>
        <v>ns</v>
      </c>
      <c r="V158" s="126" t="str">
        <f t="shared" ca="1" si="243"/>
        <v>ns</v>
      </c>
      <c r="W158" s="126" t="str">
        <f t="shared" ca="1" si="243"/>
        <v>ns</v>
      </c>
      <c r="X158" s="126" t="str">
        <f t="shared" ca="1" si="243"/>
        <v>ns</v>
      </c>
      <c r="Y158" s="126" t="str">
        <f t="shared" ca="1" si="243"/>
        <v>ns</v>
      </c>
      <c r="Z158" s="126" t="str">
        <f t="shared" ca="1" si="243"/>
        <v>ns</v>
      </c>
      <c r="AA158" s="126" t="str">
        <f t="shared" ca="1" si="243"/>
        <v>ns</v>
      </c>
      <c r="AB158" s="126" t="str">
        <f t="shared" ca="1" si="243"/>
        <v>ns</v>
      </c>
      <c r="AC158" s="126" t="str">
        <f t="shared" ca="1" si="243"/>
        <v>ns</v>
      </c>
      <c r="AD158" s="126" t="str">
        <f t="shared" ca="1" si="243"/>
        <v>ns</v>
      </c>
      <c r="AE158" s="126" t="str">
        <f t="shared" ca="1" si="243"/>
        <v>ns</v>
      </c>
      <c r="AF158" s="126" t="str">
        <f t="shared" si="243"/>
        <v/>
      </c>
      <c r="AG158" s="126" t="str">
        <f t="shared" si="243"/>
        <v/>
      </c>
      <c r="AH158" s="126" t="str">
        <f t="shared" si="243"/>
        <v/>
      </c>
      <c r="AI158" s="126" t="str">
        <f t="shared" si="243"/>
        <v/>
      </c>
      <c r="AJ158" s="126" t="str">
        <f t="shared" si="243"/>
        <v/>
      </c>
      <c r="AK158" s="126" t="str">
        <f t="shared" si="243"/>
        <v/>
      </c>
      <c r="AL158" s="126" t="str">
        <f t="shared" si="243"/>
        <v/>
      </c>
      <c r="AM158" s="126" t="str">
        <f t="shared" si="243"/>
        <v/>
      </c>
      <c r="AN158" s="126" t="str">
        <f t="shared" si="243"/>
        <v/>
      </c>
      <c r="AO158" s="126" t="str">
        <f t="shared" si="243"/>
        <v/>
      </c>
      <c r="AP158" s="126" t="str">
        <f t="shared" si="243"/>
        <v/>
      </c>
      <c r="AQ158" s="126" t="str">
        <f t="shared" si="243"/>
        <v/>
      </c>
      <c r="AR158" s="126" t="str">
        <f t="shared" si="243"/>
        <v/>
      </c>
      <c r="AS158" s="126" t="str">
        <f t="shared" si="243"/>
        <v/>
      </c>
      <c r="AT158" s="126" t="str">
        <f t="shared" si="243"/>
        <v/>
      </c>
      <c r="AU158" s="126" t="str">
        <f t="shared" ref="O158:BU162" si="244">IF(AU$5&gt;$K158,"",IF($L158=0,"",IF($G$9&gt;$H$9,"ns",IF(ABS($M158-INDEX($CL$141:$CL$200,AU$5,1))&gt;$B$159,"s","ns"))))</f>
        <v/>
      </c>
      <c r="AV158" s="126" t="str">
        <f t="shared" si="244"/>
        <v/>
      </c>
      <c r="AW158" s="126" t="str">
        <f t="shared" si="244"/>
        <v/>
      </c>
      <c r="AX158" s="126" t="str">
        <f t="shared" si="244"/>
        <v/>
      </c>
      <c r="AY158" s="126" t="str">
        <f t="shared" si="244"/>
        <v/>
      </c>
      <c r="AZ158" s="126" t="str">
        <f t="shared" si="244"/>
        <v/>
      </c>
      <c r="BA158" s="126" t="str">
        <f t="shared" si="244"/>
        <v/>
      </c>
      <c r="BB158" s="126" t="str">
        <f t="shared" si="244"/>
        <v/>
      </c>
      <c r="BC158" s="126" t="str">
        <f t="shared" si="244"/>
        <v/>
      </c>
      <c r="BD158" s="126" t="str">
        <f t="shared" si="244"/>
        <v/>
      </c>
      <c r="BE158" s="126" t="str">
        <f t="shared" si="244"/>
        <v/>
      </c>
      <c r="BF158" s="126" t="str">
        <f t="shared" si="244"/>
        <v/>
      </c>
      <c r="BG158" s="126" t="str">
        <f t="shared" si="244"/>
        <v/>
      </c>
      <c r="BH158" s="126" t="str">
        <f t="shared" si="244"/>
        <v/>
      </c>
      <c r="BI158" s="126" t="str">
        <f t="shared" si="244"/>
        <v/>
      </c>
      <c r="BJ158" s="126" t="str">
        <f t="shared" si="244"/>
        <v/>
      </c>
      <c r="BK158" s="126" t="str">
        <f t="shared" si="244"/>
        <v/>
      </c>
      <c r="BL158" s="126" t="str">
        <f t="shared" si="244"/>
        <v/>
      </c>
      <c r="BM158" s="126" t="str">
        <f t="shared" si="244"/>
        <v/>
      </c>
      <c r="BN158" s="126" t="str">
        <f t="shared" si="244"/>
        <v/>
      </c>
      <c r="BO158" s="126" t="str">
        <f t="shared" si="244"/>
        <v/>
      </c>
      <c r="BP158" s="126" t="str">
        <f t="shared" si="244"/>
        <v/>
      </c>
      <c r="BQ158" s="126" t="str">
        <f t="shared" si="244"/>
        <v/>
      </c>
      <c r="BR158" s="126" t="str">
        <f t="shared" si="244"/>
        <v/>
      </c>
      <c r="BS158" s="126" t="str">
        <f t="shared" si="244"/>
        <v/>
      </c>
      <c r="BT158" s="126" t="str">
        <f t="shared" si="244"/>
        <v/>
      </c>
      <c r="BU158" s="126" t="str">
        <f t="shared" si="244"/>
        <v/>
      </c>
      <c r="BV158" s="194"/>
      <c r="BW158" s="194"/>
      <c r="BX158" s="194"/>
      <c r="BZ158" s="116" t="s">
        <v>267</v>
      </c>
      <c r="CA158" s="118" t="s">
        <v>93</v>
      </c>
      <c r="CB158" s="113">
        <f t="shared" si="234"/>
        <v>18</v>
      </c>
      <c r="CC158" s="116" t="str">
        <f t="shared" ca="1" si="227"/>
        <v>FD20WW0506 (HB4)</v>
      </c>
      <c r="CD158" s="117">
        <f t="shared" ca="1" si="239"/>
        <v>3982.2131655129269</v>
      </c>
      <c r="CE158" s="117">
        <f t="shared" ca="1" si="239"/>
        <v>4580.0509846418072</v>
      </c>
      <c r="CF158" s="117">
        <f t="shared" ca="1" si="239"/>
        <v>4879.1509808075707</v>
      </c>
      <c r="CG158" s="117">
        <f t="shared" ca="1" si="239"/>
        <v>0</v>
      </c>
      <c r="CH158" s="117">
        <f t="shared" ca="1" si="229"/>
        <v>3</v>
      </c>
      <c r="CI158" s="117">
        <f t="shared" ca="1" si="230"/>
        <v>13441.415130962305</v>
      </c>
      <c r="CJ158" s="127" cm="1">
        <f t="array" aca="1" ref="CJ158" ca="1">IFERROR(AVERAGE(IF(CD158:CG158&gt;1,CD158:CG158)),0)</f>
        <v>4480.4717103207686</v>
      </c>
      <c r="CK158" s="127">
        <f ca="1">CJ158+(COUNTIFS($CJ$141:$CJ158,CJ158)-1)*0.00001</f>
        <v>4480.4717103207686</v>
      </c>
      <c r="CL158" s="127">
        <f t="shared" ca="1" si="235"/>
        <v>4452.4498652403881</v>
      </c>
      <c r="CM158" s="140">
        <f t="shared" ca="1" si="236"/>
        <v>12</v>
      </c>
      <c r="CN158" s="120" t="str">
        <f t="shared" ca="1" si="237"/>
        <v>BAGUETTE 525</v>
      </c>
      <c r="CO158" s="113"/>
      <c r="CP158" s="113" t="s">
        <v>85</v>
      </c>
      <c r="CQ158" s="112">
        <f ca="1">IF(CH201&lt;&gt;1,"sd",CQ157*SQRT(2))</f>
        <v>427.81509390901215</v>
      </c>
      <c r="CR158" s="115"/>
    </row>
    <row r="159" spans="1:96" ht="12.75" customHeight="1" x14ac:dyDescent="0.25">
      <c r="A159" s="212">
        <v>3</v>
      </c>
      <c r="B159" s="103">
        <f ca="1">'ANVA-MDS Sin Fung.'!CQ159</f>
        <v>853.69172829217416</v>
      </c>
      <c r="K159" s="101">
        <f t="shared" si="238"/>
        <v>19</v>
      </c>
      <c r="L159" s="125" t="str">
        <f t="shared" ca="1" si="231"/>
        <v>MIGNON</v>
      </c>
      <c r="M159" s="126">
        <f t="shared" ca="1" si="232"/>
        <v>4328.4987304374672</v>
      </c>
      <c r="N159" s="126" t="str">
        <f t="shared" ca="1" si="233"/>
        <v>ns</v>
      </c>
      <c r="O159" s="126" t="str">
        <f t="shared" ca="1" si="244"/>
        <v>ns</v>
      </c>
      <c r="P159" s="126" t="str">
        <f t="shared" ca="1" si="244"/>
        <v>ns</v>
      </c>
      <c r="Q159" s="126" t="str">
        <f t="shared" ca="1" si="244"/>
        <v>ns</v>
      </c>
      <c r="R159" s="126" t="str">
        <f t="shared" ca="1" si="244"/>
        <v>ns</v>
      </c>
      <c r="S159" s="126" t="str">
        <f t="shared" ca="1" si="244"/>
        <v>ns</v>
      </c>
      <c r="T159" s="126" t="str">
        <f t="shared" ca="1" si="244"/>
        <v>ns</v>
      </c>
      <c r="U159" s="126" t="str">
        <f t="shared" ca="1" si="244"/>
        <v>ns</v>
      </c>
      <c r="V159" s="126" t="str">
        <f t="shared" ca="1" si="244"/>
        <v>ns</v>
      </c>
      <c r="W159" s="126" t="str">
        <f t="shared" ca="1" si="244"/>
        <v>ns</v>
      </c>
      <c r="X159" s="126" t="str">
        <f t="shared" ca="1" si="244"/>
        <v>ns</v>
      </c>
      <c r="Y159" s="126" t="str">
        <f t="shared" ca="1" si="244"/>
        <v>ns</v>
      </c>
      <c r="Z159" s="126" t="str">
        <f t="shared" ca="1" si="244"/>
        <v>ns</v>
      </c>
      <c r="AA159" s="126" t="str">
        <f t="shared" ca="1" si="244"/>
        <v>ns</v>
      </c>
      <c r="AB159" s="126" t="str">
        <f t="shared" ca="1" si="244"/>
        <v>ns</v>
      </c>
      <c r="AC159" s="126" t="str">
        <f t="shared" ca="1" si="244"/>
        <v>ns</v>
      </c>
      <c r="AD159" s="126" t="str">
        <f t="shared" ca="1" si="244"/>
        <v>ns</v>
      </c>
      <c r="AE159" s="126" t="str">
        <f t="shared" ca="1" si="244"/>
        <v>ns</v>
      </c>
      <c r="AF159" s="126" t="str">
        <f t="shared" ca="1" si="244"/>
        <v>ns</v>
      </c>
      <c r="AG159" s="126" t="str">
        <f t="shared" si="244"/>
        <v/>
      </c>
      <c r="AH159" s="126" t="str">
        <f t="shared" si="244"/>
        <v/>
      </c>
      <c r="AI159" s="126" t="str">
        <f t="shared" si="244"/>
        <v/>
      </c>
      <c r="AJ159" s="126" t="str">
        <f t="shared" si="244"/>
        <v/>
      </c>
      <c r="AK159" s="126" t="str">
        <f t="shared" si="244"/>
        <v/>
      </c>
      <c r="AL159" s="126" t="str">
        <f t="shared" si="244"/>
        <v/>
      </c>
      <c r="AM159" s="126" t="str">
        <f t="shared" si="244"/>
        <v/>
      </c>
      <c r="AN159" s="126" t="str">
        <f t="shared" si="244"/>
        <v/>
      </c>
      <c r="AO159" s="126" t="str">
        <f t="shared" si="244"/>
        <v/>
      </c>
      <c r="AP159" s="126" t="str">
        <f t="shared" si="244"/>
        <v/>
      </c>
      <c r="AQ159" s="126" t="str">
        <f t="shared" si="244"/>
        <v/>
      </c>
      <c r="AR159" s="126" t="str">
        <f t="shared" si="244"/>
        <v/>
      </c>
      <c r="AS159" s="126" t="str">
        <f t="shared" si="244"/>
        <v/>
      </c>
      <c r="AT159" s="126" t="str">
        <f t="shared" si="244"/>
        <v/>
      </c>
      <c r="AU159" s="126" t="str">
        <f t="shared" si="244"/>
        <v/>
      </c>
      <c r="AV159" s="126" t="str">
        <f t="shared" si="244"/>
        <v/>
      </c>
      <c r="AW159" s="126" t="str">
        <f t="shared" si="244"/>
        <v/>
      </c>
      <c r="AX159" s="126" t="str">
        <f t="shared" si="244"/>
        <v/>
      </c>
      <c r="AY159" s="126" t="str">
        <f t="shared" si="244"/>
        <v/>
      </c>
      <c r="AZ159" s="126" t="str">
        <f t="shared" si="244"/>
        <v/>
      </c>
      <c r="BA159" s="126" t="str">
        <f t="shared" si="244"/>
        <v/>
      </c>
      <c r="BB159" s="126" t="str">
        <f t="shared" si="244"/>
        <v/>
      </c>
      <c r="BC159" s="126" t="str">
        <f t="shared" si="244"/>
        <v/>
      </c>
      <c r="BD159" s="126" t="str">
        <f t="shared" si="244"/>
        <v/>
      </c>
      <c r="BE159" s="126" t="str">
        <f t="shared" si="244"/>
        <v/>
      </c>
      <c r="BF159" s="126" t="str">
        <f t="shared" si="244"/>
        <v/>
      </c>
      <c r="BG159" s="126" t="str">
        <f t="shared" si="244"/>
        <v/>
      </c>
      <c r="BH159" s="126" t="str">
        <f t="shared" si="244"/>
        <v/>
      </c>
      <c r="BI159" s="126" t="str">
        <f t="shared" si="244"/>
        <v/>
      </c>
      <c r="BJ159" s="126" t="str">
        <f t="shared" si="244"/>
        <v/>
      </c>
      <c r="BK159" s="126" t="str">
        <f t="shared" si="244"/>
        <v/>
      </c>
      <c r="BL159" s="126" t="str">
        <f t="shared" si="244"/>
        <v/>
      </c>
      <c r="BM159" s="126" t="str">
        <f t="shared" si="244"/>
        <v/>
      </c>
      <c r="BN159" s="126" t="str">
        <f t="shared" si="244"/>
        <v/>
      </c>
      <c r="BO159" s="126" t="str">
        <f t="shared" si="244"/>
        <v/>
      </c>
      <c r="BP159" s="126" t="str">
        <f t="shared" si="244"/>
        <v/>
      </c>
      <c r="BQ159" s="126" t="str">
        <f t="shared" si="244"/>
        <v/>
      </c>
      <c r="BR159" s="126" t="str">
        <f t="shared" si="244"/>
        <v/>
      </c>
      <c r="BS159" s="126" t="str">
        <f t="shared" si="244"/>
        <v/>
      </c>
      <c r="BT159" s="126" t="str">
        <f t="shared" si="244"/>
        <v/>
      </c>
      <c r="BU159" s="126" t="str">
        <f t="shared" si="244"/>
        <v/>
      </c>
      <c r="BV159" s="194"/>
      <c r="BW159" s="194"/>
      <c r="BX159" s="194"/>
      <c r="BZ159" s="116" t="s">
        <v>267</v>
      </c>
      <c r="CA159" s="118" t="s">
        <v>93</v>
      </c>
      <c r="CB159" s="113">
        <f t="shared" si="234"/>
        <v>19</v>
      </c>
      <c r="CC159" s="116" t="str">
        <f t="shared" ca="1" si="227"/>
        <v>GINGKO</v>
      </c>
      <c r="CD159" s="117">
        <f t="shared" ca="1" si="239"/>
        <v>5108.505128569208</v>
      </c>
      <c r="CE159" s="117">
        <f t="shared" ca="1" si="239"/>
        <v>4082.6624737330226</v>
      </c>
      <c r="CF159" s="117">
        <f t="shared" ca="1" si="239"/>
        <v>3697.9598081535587</v>
      </c>
      <c r="CG159" s="117">
        <f t="shared" ca="1" si="239"/>
        <v>0</v>
      </c>
      <c r="CH159" s="117">
        <f t="shared" ca="1" si="229"/>
        <v>3</v>
      </c>
      <c r="CI159" s="117">
        <f t="shared" ca="1" si="230"/>
        <v>12889.127410455789</v>
      </c>
      <c r="CJ159" s="127" cm="1">
        <f t="array" aca="1" ref="CJ159" ca="1">IFERROR(AVERAGE(IF(CD159:CG159&gt;1,CD159:CG159)),0)</f>
        <v>4296.3758034852626</v>
      </c>
      <c r="CK159" s="127">
        <f ca="1">CJ159+(COUNTIFS($CJ$141:$CJ159,CJ159)-1)*0.00001</f>
        <v>4296.3758034852626</v>
      </c>
      <c r="CL159" s="127">
        <f t="shared" ca="1" si="235"/>
        <v>4328.4987304374672</v>
      </c>
      <c r="CM159" s="140">
        <f t="shared" ca="1" si="236"/>
        <v>29</v>
      </c>
      <c r="CN159" s="120" t="str">
        <f t="shared" ca="1" si="237"/>
        <v>MIGNON</v>
      </c>
      <c r="CO159" s="113"/>
      <c r="CP159" s="113" t="s">
        <v>86</v>
      </c>
      <c r="CQ159" s="112">
        <f ca="1">IF(CH201&lt;&gt;1,"sd",TINV(0.05,CQ149)*CQ158)</f>
        <v>853.69172829217416</v>
      </c>
      <c r="CR159" s="115"/>
    </row>
    <row r="160" spans="1:96" ht="12.75" customHeight="1" x14ac:dyDescent="0.25">
      <c r="A160" s="212">
        <v>3</v>
      </c>
      <c r="B160" s="3" t="s">
        <v>121</v>
      </c>
      <c r="K160" s="101">
        <f t="shared" si="238"/>
        <v>20</v>
      </c>
      <c r="L160" s="125" t="str">
        <f t="shared" ca="1" si="231"/>
        <v>JURAMENTO</v>
      </c>
      <c r="M160" s="126">
        <f t="shared" ca="1" si="232"/>
        <v>4312.665414953849</v>
      </c>
      <c r="N160" s="126" t="str">
        <f t="shared" ca="1" si="233"/>
        <v>ns</v>
      </c>
      <c r="O160" s="126" t="str">
        <f t="shared" ca="1" si="244"/>
        <v>ns</v>
      </c>
      <c r="P160" s="126" t="str">
        <f t="shared" ca="1" si="244"/>
        <v>ns</v>
      </c>
      <c r="Q160" s="126" t="str">
        <f t="shared" ca="1" si="244"/>
        <v>ns</v>
      </c>
      <c r="R160" s="126" t="str">
        <f t="shared" ca="1" si="244"/>
        <v>ns</v>
      </c>
      <c r="S160" s="126" t="str">
        <f t="shared" ca="1" si="244"/>
        <v>ns</v>
      </c>
      <c r="T160" s="126" t="str">
        <f t="shared" ca="1" si="244"/>
        <v>ns</v>
      </c>
      <c r="U160" s="126" t="str">
        <f t="shared" ca="1" si="244"/>
        <v>ns</v>
      </c>
      <c r="V160" s="126" t="str">
        <f t="shared" ca="1" si="244"/>
        <v>ns</v>
      </c>
      <c r="W160" s="126" t="str">
        <f t="shared" ca="1" si="244"/>
        <v>ns</v>
      </c>
      <c r="X160" s="126" t="str">
        <f t="shared" ca="1" si="244"/>
        <v>ns</v>
      </c>
      <c r="Y160" s="126" t="str">
        <f t="shared" ca="1" si="244"/>
        <v>ns</v>
      </c>
      <c r="Z160" s="126" t="str">
        <f t="shared" ca="1" si="244"/>
        <v>ns</v>
      </c>
      <c r="AA160" s="126" t="str">
        <f t="shared" ca="1" si="244"/>
        <v>ns</v>
      </c>
      <c r="AB160" s="126" t="str">
        <f t="shared" ca="1" si="244"/>
        <v>ns</v>
      </c>
      <c r="AC160" s="126" t="str">
        <f t="shared" ca="1" si="244"/>
        <v>ns</v>
      </c>
      <c r="AD160" s="126" t="str">
        <f t="shared" ca="1" si="244"/>
        <v>ns</v>
      </c>
      <c r="AE160" s="126" t="str">
        <f t="shared" ca="1" si="244"/>
        <v>ns</v>
      </c>
      <c r="AF160" s="126" t="str">
        <f t="shared" ca="1" si="244"/>
        <v>ns</v>
      </c>
      <c r="AG160" s="126" t="str">
        <f t="shared" ca="1" si="244"/>
        <v>ns</v>
      </c>
      <c r="AH160" s="126" t="str">
        <f t="shared" si="244"/>
        <v/>
      </c>
      <c r="AI160" s="126" t="str">
        <f t="shared" si="244"/>
        <v/>
      </c>
      <c r="AJ160" s="126" t="str">
        <f t="shared" si="244"/>
        <v/>
      </c>
      <c r="AK160" s="126" t="str">
        <f t="shared" si="244"/>
        <v/>
      </c>
      <c r="AL160" s="126" t="str">
        <f t="shared" si="244"/>
        <v/>
      </c>
      <c r="AM160" s="126" t="str">
        <f t="shared" si="244"/>
        <v/>
      </c>
      <c r="AN160" s="126" t="str">
        <f t="shared" si="244"/>
        <v/>
      </c>
      <c r="AO160" s="126" t="str">
        <f t="shared" si="244"/>
        <v/>
      </c>
      <c r="AP160" s="126" t="str">
        <f t="shared" si="244"/>
        <v/>
      </c>
      <c r="AQ160" s="126" t="str">
        <f t="shared" si="244"/>
        <v/>
      </c>
      <c r="AR160" s="126" t="str">
        <f t="shared" si="244"/>
        <v/>
      </c>
      <c r="AS160" s="126" t="str">
        <f t="shared" si="244"/>
        <v/>
      </c>
      <c r="AT160" s="126" t="str">
        <f t="shared" si="244"/>
        <v/>
      </c>
      <c r="AU160" s="126" t="str">
        <f t="shared" si="244"/>
        <v/>
      </c>
      <c r="AV160" s="126" t="str">
        <f t="shared" si="244"/>
        <v/>
      </c>
      <c r="AW160" s="126" t="str">
        <f t="shared" si="244"/>
        <v/>
      </c>
      <c r="AX160" s="126" t="str">
        <f t="shared" si="244"/>
        <v/>
      </c>
      <c r="AY160" s="126" t="str">
        <f t="shared" si="244"/>
        <v/>
      </c>
      <c r="AZ160" s="126" t="str">
        <f t="shared" si="244"/>
        <v/>
      </c>
      <c r="BA160" s="126" t="str">
        <f t="shared" si="244"/>
        <v/>
      </c>
      <c r="BB160" s="126" t="str">
        <f t="shared" si="244"/>
        <v/>
      </c>
      <c r="BC160" s="126" t="str">
        <f t="shared" si="244"/>
        <v/>
      </c>
      <c r="BD160" s="126" t="str">
        <f t="shared" si="244"/>
        <v/>
      </c>
      <c r="BE160" s="126" t="str">
        <f t="shared" si="244"/>
        <v/>
      </c>
      <c r="BF160" s="126" t="str">
        <f t="shared" si="244"/>
        <v/>
      </c>
      <c r="BG160" s="126" t="str">
        <f t="shared" si="244"/>
        <v/>
      </c>
      <c r="BH160" s="126" t="str">
        <f t="shared" si="244"/>
        <v/>
      </c>
      <c r="BI160" s="126" t="str">
        <f t="shared" si="244"/>
        <v/>
      </c>
      <c r="BJ160" s="126" t="str">
        <f t="shared" si="244"/>
        <v/>
      </c>
      <c r="BK160" s="126" t="str">
        <f t="shared" si="244"/>
        <v/>
      </c>
      <c r="BL160" s="126" t="str">
        <f t="shared" si="244"/>
        <v/>
      </c>
      <c r="BM160" s="126" t="str">
        <f t="shared" si="244"/>
        <v/>
      </c>
      <c r="BN160" s="126" t="str">
        <f t="shared" si="244"/>
        <v/>
      </c>
      <c r="BO160" s="126" t="str">
        <f t="shared" si="244"/>
        <v/>
      </c>
      <c r="BP160" s="126" t="str">
        <f t="shared" si="244"/>
        <v/>
      </c>
      <c r="BQ160" s="126" t="str">
        <f t="shared" si="244"/>
        <v/>
      </c>
      <c r="BR160" s="126" t="str">
        <f t="shared" si="244"/>
        <v/>
      </c>
      <c r="BS160" s="126" t="str">
        <f t="shared" si="244"/>
        <v/>
      </c>
      <c r="BT160" s="126" t="str">
        <f t="shared" si="244"/>
        <v/>
      </c>
      <c r="BU160" s="126" t="str">
        <f t="shared" si="244"/>
        <v/>
      </c>
      <c r="BV160" s="194"/>
      <c r="BW160" s="194"/>
      <c r="BX160" s="194"/>
      <c r="BZ160" s="116" t="s">
        <v>267</v>
      </c>
      <c r="CA160" s="118" t="s">
        <v>93</v>
      </c>
      <c r="CB160" s="113">
        <f t="shared" si="234"/>
        <v>20</v>
      </c>
      <c r="CC160" s="116" t="str">
        <f t="shared" ca="1" si="227"/>
        <v>IS CANARIO</v>
      </c>
      <c r="CD160" s="117">
        <f t="shared" ca="1" si="239"/>
        <v>4559.323774825235</v>
      </c>
      <c r="CE160" s="117">
        <f t="shared" ca="1" si="239"/>
        <v>3862.0955616737938</v>
      </c>
      <c r="CF160" s="117">
        <f t="shared" ca="1" si="239"/>
        <v>4066.9588283180342</v>
      </c>
      <c r="CG160" s="117">
        <f t="shared" ca="1" si="239"/>
        <v>0</v>
      </c>
      <c r="CH160" s="117">
        <f t="shared" ca="1" si="229"/>
        <v>3</v>
      </c>
      <c r="CI160" s="117">
        <f t="shared" ca="1" si="230"/>
        <v>12488.378164817062</v>
      </c>
      <c r="CJ160" s="127" cm="1">
        <f t="array" aca="1" ref="CJ160" ca="1">IFERROR(AVERAGE(IF(CD160:CG160&gt;1,CD160:CG160)),0)</f>
        <v>4162.7927216056878</v>
      </c>
      <c r="CK160" s="127">
        <f ca="1">CJ160+(COUNTIFS($CJ$141:$CJ160,CJ160)-1)*0.00001</f>
        <v>4162.7927216056878</v>
      </c>
      <c r="CL160" s="127">
        <f t="shared" ca="1" si="235"/>
        <v>4312.665414953849</v>
      </c>
      <c r="CM160" s="140">
        <f t="shared" ca="1" si="236"/>
        <v>22</v>
      </c>
      <c r="CN160" s="120" t="str">
        <f t="shared" ca="1" si="237"/>
        <v>JURAMENTO</v>
      </c>
      <c r="CO160" s="113"/>
      <c r="CP160" s="113" t="s">
        <v>89</v>
      </c>
      <c r="CQ160" s="112">
        <f ca="1">IF(CH201&lt;&gt;1,"sd",CQ151/CQ154)</f>
        <v>0.46064851173013921</v>
      </c>
      <c r="CR160" s="115"/>
    </row>
    <row r="161" spans="1:96" ht="12.75" customHeight="1" x14ac:dyDescent="0.25">
      <c r="A161" s="212">
        <v>3</v>
      </c>
      <c r="B161" s="3" t="s">
        <v>122</v>
      </c>
      <c r="K161" s="101">
        <f t="shared" si="238"/>
        <v>21</v>
      </c>
      <c r="L161" s="125" t="str">
        <f t="shared" ca="1" si="231"/>
        <v>GINGKO</v>
      </c>
      <c r="M161" s="126">
        <f t="shared" ca="1" si="232"/>
        <v>4296.3758034852626</v>
      </c>
      <c r="N161" s="126" t="str">
        <f t="shared" ca="1" si="233"/>
        <v>s</v>
      </c>
      <c r="O161" s="126" t="str">
        <f t="shared" ca="1" si="244"/>
        <v>ns</v>
      </c>
      <c r="P161" s="126" t="str">
        <f t="shared" ca="1" si="244"/>
        <v>ns</v>
      </c>
      <c r="Q161" s="126" t="str">
        <f t="shared" ca="1" si="244"/>
        <v>ns</v>
      </c>
      <c r="R161" s="126" t="str">
        <f t="shared" ca="1" si="244"/>
        <v>ns</v>
      </c>
      <c r="S161" s="126" t="str">
        <f t="shared" ca="1" si="244"/>
        <v>ns</v>
      </c>
      <c r="T161" s="126" t="str">
        <f t="shared" ca="1" si="244"/>
        <v>ns</v>
      </c>
      <c r="U161" s="126" t="str">
        <f t="shared" ca="1" si="244"/>
        <v>ns</v>
      </c>
      <c r="V161" s="126" t="str">
        <f t="shared" ca="1" si="244"/>
        <v>ns</v>
      </c>
      <c r="W161" s="126" t="str">
        <f t="shared" ca="1" si="244"/>
        <v>ns</v>
      </c>
      <c r="X161" s="126" t="str">
        <f t="shared" ca="1" si="244"/>
        <v>ns</v>
      </c>
      <c r="Y161" s="126" t="str">
        <f t="shared" ca="1" si="244"/>
        <v>ns</v>
      </c>
      <c r="Z161" s="126" t="str">
        <f t="shared" ca="1" si="244"/>
        <v>ns</v>
      </c>
      <c r="AA161" s="126" t="str">
        <f t="shared" ca="1" si="244"/>
        <v>ns</v>
      </c>
      <c r="AB161" s="126" t="str">
        <f t="shared" ca="1" si="244"/>
        <v>ns</v>
      </c>
      <c r="AC161" s="126" t="str">
        <f t="shared" ca="1" si="244"/>
        <v>ns</v>
      </c>
      <c r="AD161" s="126" t="str">
        <f t="shared" ca="1" si="244"/>
        <v>ns</v>
      </c>
      <c r="AE161" s="126" t="str">
        <f t="shared" ca="1" si="244"/>
        <v>ns</v>
      </c>
      <c r="AF161" s="126" t="str">
        <f t="shared" ca="1" si="244"/>
        <v>ns</v>
      </c>
      <c r="AG161" s="126" t="str">
        <f t="shared" ca="1" si="244"/>
        <v>ns</v>
      </c>
      <c r="AH161" s="126" t="str">
        <f t="shared" ca="1" si="244"/>
        <v>ns</v>
      </c>
      <c r="AI161" s="126" t="str">
        <f t="shared" si="244"/>
        <v/>
      </c>
      <c r="AJ161" s="126" t="str">
        <f t="shared" si="244"/>
        <v/>
      </c>
      <c r="AK161" s="126" t="str">
        <f t="shared" si="244"/>
        <v/>
      </c>
      <c r="AL161" s="126" t="str">
        <f t="shared" si="244"/>
        <v/>
      </c>
      <c r="AM161" s="126" t="str">
        <f t="shared" si="244"/>
        <v/>
      </c>
      <c r="AN161" s="126" t="str">
        <f t="shared" si="244"/>
        <v/>
      </c>
      <c r="AO161" s="126" t="str">
        <f t="shared" si="244"/>
        <v/>
      </c>
      <c r="AP161" s="126" t="str">
        <f t="shared" si="244"/>
        <v/>
      </c>
      <c r="AQ161" s="126" t="str">
        <f t="shared" si="244"/>
        <v/>
      </c>
      <c r="AR161" s="126" t="str">
        <f t="shared" si="244"/>
        <v/>
      </c>
      <c r="AS161" s="126" t="str">
        <f t="shared" si="244"/>
        <v/>
      </c>
      <c r="AT161" s="126" t="str">
        <f t="shared" si="244"/>
        <v/>
      </c>
      <c r="AU161" s="126" t="str">
        <f t="shared" si="244"/>
        <v/>
      </c>
      <c r="AV161" s="126" t="str">
        <f t="shared" si="244"/>
        <v/>
      </c>
      <c r="AW161" s="126" t="str">
        <f t="shared" si="244"/>
        <v/>
      </c>
      <c r="AX161" s="126" t="str">
        <f t="shared" si="244"/>
        <v/>
      </c>
      <c r="AY161" s="126" t="str">
        <f t="shared" si="244"/>
        <v/>
      </c>
      <c r="AZ161" s="126" t="str">
        <f t="shared" si="244"/>
        <v/>
      </c>
      <c r="BA161" s="126" t="str">
        <f t="shared" si="244"/>
        <v/>
      </c>
      <c r="BB161" s="126" t="str">
        <f t="shared" si="244"/>
        <v/>
      </c>
      <c r="BC161" s="126" t="str">
        <f t="shared" si="244"/>
        <v/>
      </c>
      <c r="BD161" s="126" t="str">
        <f t="shared" si="244"/>
        <v/>
      </c>
      <c r="BE161" s="126" t="str">
        <f t="shared" si="244"/>
        <v/>
      </c>
      <c r="BF161" s="126" t="str">
        <f t="shared" si="244"/>
        <v/>
      </c>
      <c r="BG161" s="126" t="str">
        <f t="shared" si="244"/>
        <v/>
      </c>
      <c r="BH161" s="126" t="str">
        <f t="shared" si="244"/>
        <v/>
      </c>
      <c r="BI161" s="126" t="str">
        <f t="shared" si="244"/>
        <v/>
      </c>
      <c r="BJ161" s="126" t="str">
        <f t="shared" si="244"/>
        <v/>
      </c>
      <c r="BK161" s="126" t="str">
        <f t="shared" si="244"/>
        <v/>
      </c>
      <c r="BL161" s="126" t="str">
        <f t="shared" si="244"/>
        <v/>
      </c>
      <c r="BM161" s="126" t="str">
        <f t="shared" si="244"/>
        <v/>
      </c>
      <c r="BN161" s="126" t="str">
        <f t="shared" si="244"/>
        <v/>
      </c>
      <c r="BO161" s="126" t="str">
        <f t="shared" si="244"/>
        <v/>
      </c>
      <c r="BP161" s="126" t="str">
        <f t="shared" si="244"/>
        <v/>
      </c>
      <c r="BQ161" s="126" t="str">
        <f t="shared" si="244"/>
        <v/>
      </c>
      <c r="BR161" s="126" t="str">
        <f t="shared" si="244"/>
        <v/>
      </c>
      <c r="BS161" s="126" t="str">
        <f t="shared" si="244"/>
        <v/>
      </c>
      <c r="BT161" s="126" t="str">
        <f t="shared" si="244"/>
        <v/>
      </c>
      <c r="BU161" s="126" t="str">
        <f t="shared" si="244"/>
        <v/>
      </c>
      <c r="BV161" s="194"/>
      <c r="BW161" s="194"/>
      <c r="BX161" s="194"/>
      <c r="BZ161" s="116" t="s">
        <v>267</v>
      </c>
      <c r="CA161" s="118" t="s">
        <v>93</v>
      </c>
      <c r="CB161" s="113">
        <f t="shared" si="234"/>
        <v>21</v>
      </c>
      <c r="CC161" s="116" t="str">
        <f t="shared" ca="1" si="227"/>
        <v>IS TORDO</v>
      </c>
      <c r="CD161" s="117">
        <f t="shared" ca="1" si="239"/>
        <v>3755.1942601788451</v>
      </c>
      <c r="CE161" s="117">
        <f t="shared" ca="1" si="239"/>
        <v>4668.5171393344126</v>
      </c>
      <c r="CF161" s="117">
        <f t="shared" ca="1" si="239"/>
        <v>3907.0171217134953</v>
      </c>
      <c r="CG161" s="117">
        <f t="shared" ca="1" si="239"/>
        <v>0</v>
      </c>
      <c r="CH161" s="117">
        <f t="shared" ca="1" si="229"/>
        <v>3</v>
      </c>
      <c r="CI161" s="117">
        <f t="shared" ca="1" si="230"/>
        <v>12330.728521226752</v>
      </c>
      <c r="CJ161" s="127" cm="1">
        <f t="array" aca="1" ref="CJ161" ca="1">IFERROR(AVERAGE(IF(CD161:CG161&gt;1,CD161:CG161)),0)</f>
        <v>4110.2428404089178</v>
      </c>
      <c r="CK161" s="127">
        <f ca="1">CJ161+(COUNTIFS($CJ$141:$CJ161,CJ161)-1)*0.00001</f>
        <v>4110.2428404089178</v>
      </c>
      <c r="CL161" s="127">
        <f t="shared" ca="1" si="235"/>
        <v>4296.3758034852626</v>
      </c>
      <c r="CM161" s="140">
        <f t="shared" ca="1" si="236"/>
        <v>19</v>
      </c>
      <c r="CN161" s="120" t="str">
        <f t="shared" ca="1" si="237"/>
        <v>GINGKO</v>
      </c>
      <c r="CO161" s="113"/>
      <c r="CP161" s="115"/>
      <c r="CQ161" s="115"/>
      <c r="CR161" s="115"/>
    </row>
    <row r="162" spans="1:96" ht="12.75" customHeight="1" x14ac:dyDescent="0.25">
      <c r="A162" s="212">
        <v>3</v>
      </c>
      <c r="K162" s="101">
        <f t="shared" si="238"/>
        <v>22</v>
      </c>
      <c r="L162" s="125" t="str">
        <f t="shared" ca="1" si="231"/>
        <v>BUCK BRAVÍO CL2</v>
      </c>
      <c r="M162" s="126">
        <f t="shared" ca="1" si="232"/>
        <v>4254.0650359813098</v>
      </c>
      <c r="N162" s="126" t="str">
        <f t="shared" ca="1" si="233"/>
        <v>s</v>
      </c>
      <c r="O162" s="126" t="str">
        <f t="shared" ca="1" si="244"/>
        <v>ns</v>
      </c>
      <c r="P162" s="126" t="str">
        <f t="shared" ca="1" si="244"/>
        <v>ns</v>
      </c>
      <c r="Q162" s="126" t="str">
        <f t="shared" ca="1" si="244"/>
        <v>ns</v>
      </c>
      <c r="R162" s="126" t="str">
        <f t="shared" ca="1" si="244"/>
        <v>ns</v>
      </c>
      <c r="S162" s="126" t="str">
        <f t="shared" ca="1" si="244"/>
        <v>ns</v>
      </c>
      <c r="T162" s="126" t="str">
        <f t="shared" ca="1" si="244"/>
        <v>ns</v>
      </c>
      <c r="U162" s="126" t="str">
        <f t="shared" ca="1" si="244"/>
        <v>ns</v>
      </c>
      <c r="V162" s="126" t="str">
        <f t="shared" ca="1" si="244"/>
        <v>ns</v>
      </c>
      <c r="W162" s="126" t="str">
        <f t="shared" ca="1" si="244"/>
        <v>ns</v>
      </c>
      <c r="X162" s="126" t="str">
        <f t="shared" ca="1" si="244"/>
        <v>ns</v>
      </c>
      <c r="Y162" s="126" t="str">
        <f t="shared" ca="1" si="244"/>
        <v>ns</v>
      </c>
      <c r="Z162" s="126" t="str">
        <f t="shared" ca="1" si="244"/>
        <v>ns</v>
      </c>
      <c r="AA162" s="126" t="str">
        <f t="shared" ca="1" si="244"/>
        <v>ns</v>
      </c>
      <c r="AB162" s="126" t="str">
        <f t="shared" ca="1" si="244"/>
        <v>ns</v>
      </c>
      <c r="AC162" s="126" t="str">
        <f t="shared" ca="1" si="244"/>
        <v>ns</v>
      </c>
      <c r="AD162" s="126" t="str">
        <f t="shared" ca="1" si="244"/>
        <v>ns</v>
      </c>
      <c r="AE162" s="126" t="str">
        <f t="shared" ca="1" si="244"/>
        <v>ns</v>
      </c>
      <c r="AF162" s="126" t="str">
        <f t="shared" ca="1" si="244"/>
        <v>ns</v>
      </c>
      <c r="AG162" s="126" t="str">
        <f t="shared" ca="1" si="244"/>
        <v>ns</v>
      </c>
      <c r="AH162" s="126" t="str">
        <f t="shared" ca="1" si="244"/>
        <v>ns</v>
      </c>
      <c r="AI162" s="126" t="str">
        <f t="shared" ca="1" si="244"/>
        <v>ns</v>
      </c>
      <c r="AJ162" s="126" t="str">
        <f t="shared" si="244"/>
        <v/>
      </c>
      <c r="AK162" s="126" t="str">
        <f t="shared" si="244"/>
        <v/>
      </c>
      <c r="AL162" s="126" t="str">
        <f t="shared" si="244"/>
        <v/>
      </c>
      <c r="AM162" s="126" t="str">
        <f t="shared" si="244"/>
        <v/>
      </c>
      <c r="AN162" s="126" t="str">
        <f t="shared" si="244"/>
        <v/>
      </c>
      <c r="AO162" s="126" t="str">
        <f t="shared" si="244"/>
        <v/>
      </c>
      <c r="AP162" s="126" t="str">
        <f t="shared" si="244"/>
        <v/>
      </c>
      <c r="AQ162" s="126" t="str">
        <f t="shared" si="244"/>
        <v/>
      </c>
      <c r="AR162" s="126" t="str">
        <f t="shared" si="244"/>
        <v/>
      </c>
      <c r="AS162" s="126" t="str">
        <f t="shared" si="244"/>
        <v/>
      </c>
      <c r="AT162" s="126" t="str">
        <f t="shared" si="244"/>
        <v/>
      </c>
      <c r="AU162" s="126" t="str">
        <f t="shared" si="244"/>
        <v/>
      </c>
      <c r="AV162" s="126" t="str">
        <f t="shared" si="244"/>
        <v/>
      </c>
      <c r="AW162" s="126" t="str">
        <f t="shared" si="244"/>
        <v/>
      </c>
      <c r="AX162" s="126" t="str">
        <f t="shared" si="244"/>
        <v/>
      </c>
      <c r="AY162" s="126" t="str">
        <f t="shared" si="244"/>
        <v/>
      </c>
      <c r="AZ162" s="126" t="str">
        <f t="shared" si="244"/>
        <v/>
      </c>
      <c r="BA162" s="126" t="str">
        <f t="shared" si="244"/>
        <v/>
      </c>
      <c r="BB162" s="126" t="str">
        <f t="shared" si="244"/>
        <v/>
      </c>
      <c r="BC162" s="126" t="str">
        <f t="shared" si="244"/>
        <v/>
      </c>
      <c r="BD162" s="126" t="str">
        <f t="shared" si="244"/>
        <v/>
      </c>
      <c r="BE162" s="126" t="str">
        <f t="shared" si="244"/>
        <v/>
      </c>
      <c r="BF162" s="126" t="str">
        <f t="shared" si="244"/>
        <v/>
      </c>
      <c r="BG162" s="126" t="str">
        <f t="shared" si="244"/>
        <v/>
      </c>
      <c r="BH162" s="126" t="str">
        <f t="shared" si="244"/>
        <v/>
      </c>
      <c r="BI162" s="126" t="str">
        <f t="shared" si="244"/>
        <v/>
      </c>
      <c r="BJ162" s="126" t="str">
        <f t="shared" si="244"/>
        <v/>
      </c>
      <c r="BK162" s="126" t="str">
        <f t="shared" si="244"/>
        <v/>
      </c>
      <c r="BL162" s="126" t="str">
        <f t="shared" si="244"/>
        <v/>
      </c>
      <c r="BM162" s="126" t="str">
        <f t="shared" si="244"/>
        <v/>
      </c>
      <c r="BN162" s="126" t="str">
        <f t="shared" ref="O162:BU167" si="245">IF(BN$5&gt;$K162,"",IF($L162=0,"",IF($G$9&gt;$H$9,"ns",IF(ABS($M162-INDEX($CL$141:$CL$200,BN$5,1))&gt;$B$159,"s","ns"))))</f>
        <v/>
      </c>
      <c r="BO162" s="126" t="str">
        <f t="shared" si="245"/>
        <v/>
      </c>
      <c r="BP162" s="126" t="str">
        <f t="shared" si="245"/>
        <v/>
      </c>
      <c r="BQ162" s="126" t="str">
        <f t="shared" si="245"/>
        <v/>
      </c>
      <c r="BR162" s="126" t="str">
        <f t="shared" si="245"/>
        <v/>
      </c>
      <c r="BS162" s="126" t="str">
        <f t="shared" si="245"/>
        <v/>
      </c>
      <c r="BT162" s="126" t="str">
        <f t="shared" si="245"/>
        <v/>
      </c>
      <c r="BU162" s="126" t="str">
        <f t="shared" si="245"/>
        <v/>
      </c>
      <c r="BV162" s="194"/>
      <c r="BW162" s="194"/>
      <c r="BX162" s="194"/>
      <c r="BZ162" s="116" t="s">
        <v>267</v>
      </c>
      <c r="CA162" s="118" t="s">
        <v>93</v>
      </c>
      <c r="CB162" s="113">
        <f t="shared" si="234"/>
        <v>22</v>
      </c>
      <c r="CC162" s="116" t="str">
        <f t="shared" ca="1" si="227"/>
        <v>JURAMENTO</v>
      </c>
      <c r="CD162" s="117">
        <f t="shared" ca="1" si="239"/>
        <v>4692.7642796575146</v>
      </c>
      <c r="CE162" s="117">
        <f t="shared" ca="1" si="239"/>
        <v>3540.731704298903</v>
      </c>
      <c r="CF162" s="117">
        <f t="shared" ca="1" si="239"/>
        <v>4704.5002609051298</v>
      </c>
      <c r="CG162" s="117">
        <f t="shared" ca="1" si="239"/>
        <v>0</v>
      </c>
      <c r="CH162" s="117">
        <f t="shared" ca="1" si="229"/>
        <v>3</v>
      </c>
      <c r="CI162" s="117">
        <f t="shared" ca="1" si="230"/>
        <v>12937.996244861548</v>
      </c>
      <c r="CJ162" s="127" cm="1">
        <f t="array" aca="1" ref="CJ162" ca="1">IFERROR(AVERAGE(IF(CD162:CG162&gt;1,CD162:CG162)),0)</f>
        <v>4312.665414953849</v>
      </c>
      <c r="CK162" s="127">
        <f ca="1">CJ162+(COUNTIFS($CJ$141:$CJ162,CJ162)-1)*0.00001</f>
        <v>4312.665414953849</v>
      </c>
      <c r="CL162" s="127">
        <f t="shared" ca="1" si="235"/>
        <v>4254.0650359813098</v>
      </c>
      <c r="CM162" s="140">
        <f t="shared" ca="1" si="236"/>
        <v>14</v>
      </c>
      <c r="CN162" s="120" t="str">
        <f t="shared" ca="1" si="237"/>
        <v>BUCK BRAVÍO CL2</v>
      </c>
      <c r="CO162" s="113"/>
      <c r="CP162" s="115"/>
      <c r="CQ162" s="115"/>
      <c r="CR162" s="115"/>
    </row>
    <row r="163" spans="1:96" ht="12.75" customHeight="1" x14ac:dyDescent="0.25">
      <c r="A163" s="212">
        <v>3</v>
      </c>
      <c r="B163" s="4"/>
      <c r="K163" s="101">
        <f t="shared" si="238"/>
        <v>23</v>
      </c>
      <c r="L163" s="125" t="str">
        <f t="shared" ca="1" si="231"/>
        <v>610 BAGUETTE</v>
      </c>
      <c r="M163" s="126">
        <f t="shared" ca="1" si="232"/>
        <v>4236.9467347073723</v>
      </c>
      <c r="N163" s="126" t="str">
        <f t="shared" ca="1" si="233"/>
        <v>s</v>
      </c>
      <c r="O163" s="126" t="str">
        <f t="shared" ca="1" si="245"/>
        <v>ns</v>
      </c>
      <c r="P163" s="126" t="str">
        <f t="shared" ca="1" si="245"/>
        <v>ns</v>
      </c>
      <c r="Q163" s="126" t="str">
        <f t="shared" ca="1" si="245"/>
        <v>ns</v>
      </c>
      <c r="R163" s="126" t="str">
        <f t="shared" ca="1" si="245"/>
        <v>ns</v>
      </c>
      <c r="S163" s="126" t="str">
        <f t="shared" ca="1" si="245"/>
        <v>ns</v>
      </c>
      <c r="T163" s="126" t="str">
        <f t="shared" ca="1" si="245"/>
        <v>ns</v>
      </c>
      <c r="U163" s="126" t="str">
        <f t="shared" ca="1" si="245"/>
        <v>ns</v>
      </c>
      <c r="V163" s="126" t="str">
        <f t="shared" ca="1" si="245"/>
        <v>ns</v>
      </c>
      <c r="W163" s="126" t="str">
        <f t="shared" ca="1" si="245"/>
        <v>ns</v>
      </c>
      <c r="X163" s="126" t="str">
        <f t="shared" ca="1" si="245"/>
        <v>ns</v>
      </c>
      <c r="Y163" s="126" t="str">
        <f t="shared" ca="1" si="245"/>
        <v>ns</v>
      </c>
      <c r="Z163" s="126" t="str">
        <f t="shared" ca="1" si="245"/>
        <v>ns</v>
      </c>
      <c r="AA163" s="126" t="str">
        <f t="shared" ca="1" si="245"/>
        <v>ns</v>
      </c>
      <c r="AB163" s="126" t="str">
        <f t="shared" ca="1" si="245"/>
        <v>ns</v>
      </c>
      <c r="AC163" s="126" t="str">
        <f t="shared" ca="1" si="245"/>
        <v>ns</v>
      </c>
      <c r="AD163" s="126" t="str">
        <f t="shared" ca="1" si="245"/>
        <v>ns</v>
      </c>
      <c r="AE163" s="126" t="str">
        <f t="shared" ca="1" si="245"/>
        <v>ns</v>
      </c>
      <c r="AF163" s="126" t="str">
        <f t="shared" ca="1" si="245"/>
        <v>ns</v>
      </c>
      <c r="AG163" s="126" t="str">
        <f t="shared" ca="1" si="245"/>
        <v>ns</v>
      </c>
      <c r="AH163" s="126" t="str">
        <f t="shared" ca="1" si="245"/>
        <v>ns</v>
      </c>
      <c r="AI163" s="126" t="str">
        <f t="shared" ca="1" si="245"/>
        <v>ns</v>
      </c>
      <c r="AJ163" s="126" t="str">
        <f t="shared" ca="1" si="245"/>
        <v>ns</v>
      </c>
      <c r="AK163" s="126" t="str">
        <f t="shared" si="245"/>
        <v/>
      </c>
      <c r="AL163" s="126" t="str">
        <f t="shared" si="245"/>
        <v/>
      </c>
      <c r="AM163" s="126" t="str">
        <f t="shared" si="245"/>
        <v/>
      </c>
      <c r="AN163" s="126" t="str">
        <f t="shared" si="245"/>
        <v/>
      </c>
      <c r="AO163" s="126" t="str">
        <f t="shared" si="245"/>
        <v/>
      </c>
      <c r="AP163" s="126" t="str">
        <f t="shared" si="245"/>
        <v/>
      </c>
      <c r="AQ163" s="126" t="str">
        <f t="shared" si="245"/>
        <v/>
      </c>
      <c r="AR163" s="126" t="str">
        <f t="shared" si="245"/>
        <v/>
      </c>
      <c r="AS163" s="126" t="str">
        <f t="shared" si="245"/>
        <v/>
      </c>
      <c r="AT163" s="126" t="str">
        <f t="shared" si="245"/>
        <v/>
      </c>
      <c r="AU163" s="126" t="str">
        <f t="shared" si="245"/>
        <v/>
      </c>
      <c r="AV163" s="126" t="str">
        <f t="shared" si="245"/>
        <v/>
      </c>
      <c r="AW163" s="126" t="str">
        <f t="shared" si="245"/>
        <v/>
      </c>
      <c r="AX163" s="126" t="str">
        <f t="shared" si="245"/>
        <v/>
      </c>
      <c r="AY163" s="126" t="str">
        <f t="shared" si="245"/>
        <v/>
      </c>
      <c r="AZ163" s="126" t="str">
        <f t="shared" si="245"/>
        <v/>
      </c>
      <c r="BA163" s="126" t="str">
        <f t="shared" si="245"/>
        <v/>
      </c>
      <c r="BB163" s="126" t="str">
        <f t="shared" si="245"/>
        <v/>
      </c>
      <c r="BC163" s="126" t="str">
        <f t="shared" si="245"/>
        <v/>
      </c>
      <c r="BD163" s="126" t="str">
        <f t="shared" si="245"/>
        <v/>
      </c>
      <c r="BE163" s="126" t="str">
        <f t="shared" si="245"/>
        <v/>
      </c>
      <c r="BF163" s="126" t="str">
        <f t="shared" si="245"/>
        <v/>
      </c>
      <c r="BG163" s="126" t="str">
        <f t="shared" si="245"/>
        <v/>
      </c>
      <c r="BH163" s="126" t="str">
        <f t="shared" si="245"/>
        <v/>
      </c>
      <c r="BI163" s="126" t="str">
        <f t="shared" si="245"/>
        <v/>
      </c>
      <c r="BJ163" s="126" t="str">
        <f t="shared" si="245"/>
        <v/>
      </c>
      <c r="BK163" s="126" t="str">
        <f t="shared" si="245"/>
        <v/>
      </c>
      <c r="BL163" s="126" t="str">
        <f t="shared" si="245"/>
        <v/>
      </c>
      <c r="BM163" s="126" t="str">
        <f t="shared" si="245"/>
        <v/>
      </c>
      <c r="BN163" s="126" t="str">
        <f t="shared" si="245"/>
        <v/>
      </c>
      <c r="BO163" s="126" t="str">
        <f t="shared" si="245"/>
        <v/>
      </c>
      <c r="BP163" s="126" t="str">
        <f t="shared" si="245"/>
        <v/>
      </c>
      <c r="BQ163" s="126" t="str">
        <f t="shared" si="245"/>
        <v/>
      </c>
      <c r="BR163" s="126" t="str">
        <f t="shared" si="245"/>
        <v/>
      </c>
      <c r="BS163" s="126" t="str">
        <f t="shared" si="245"/>
        <v/>
      </c>
      <c r="BT163" s="126" t="str">
        <f t="shared" si="245"/>
        <v/>
      </c>
      <c r="BU163" s="126" t="str">
        <f t="shared" si="245"/>
        <v/>
      </c>
      <c r="BV163" s="194"/>
      <c r="BW163" s="194"/>
      <c r="BX163" s="194"/>
      <c r="BZ163" s="116" t="s">
        <v>267</v>
      </c>
      <c r="CA163" s="118" t="s">
        <v>93</v>
      </c>
      <c r="CB163" s="113">
        <f t="shared" si="234"/>
        <v>23</v>
      </c>
      <c r="CC163" s="116" t="str">
        <f t="shared" ca="1" si="227"/>
        <v>KLEIN BALLESTA</v>
      </c>
      <c r="CD163" s="117">
        <f t="shared" ca="1" si="239"/>
        <v>3768.7139655710912</v>
      </c>
      <c r="CE163" s="117">
        <f t="shared" ca="1" si="239"/>
        <v>4558.0529867591349</v>
      </c>
      <c r="CF163" s="117">
        <f t="shared" ca="1" si="239"/>
        <v>5616.6467126264361</v>
      </c>
      <c r="CG163" s="117">
        <f t="shared" ca="1" si="239"/>
        <v>0</v>
      </c>
      <c r="CH163" s="117">
        <f t="shared" ca="1" si="229"/>
        <v>3</v>
      </c>
      <c r="CI163" s="117">
        <f t="shared" ca="1" si="230"/>
        <v>13943.413664956663</v>
      </c>
      <c r="CJ163" s="127" cm="1">
        <f t="array" aca="1" ref="CJ163" ca="1">IFERROR(AVERAGE(IF(CD163:CG163&gt;1,CD163:CG163)),0)</f>
        <v>4647.8045549855542</v>
      </c>
      <c r="CK163" s="127">
        <f ca="1">CJ163+(COUNTIFS($CJ$141:$CJ163,CJ163)-1)*0.00001</f>
        <v>4647.8045549855542</v>
      </c>
      <c r="CL163" s="127">
        <f t="shared" ca="1" si="235"/>
        <v>4236.9467347073723</v>
      </c>
      <c r="CM163" s="140">
        <f t="shared" ca="1" si="236"/>
        <v>3</v>
      </c>
      <c r="CN163" s="120" t="str">
        <f t="shared" ca="1" si="237"/>
        <v>610 BAGUETTE</v>
      </c>
      <c r="CO163" s="113"/>
      <c r="CP163" s="115"/>
      <c r="CQ163" s="115"/>
      <c r="CR163" s="115"/>
    </row>
    <row r="164" spans="1:96" ht="12.75" customHeight="1" x14ac:dyDescent="0.25">
      <c r="A164" s="212">
        <v>3</v>
      </c>
      <c r="B164" s="2" t="s">
        <v>123</v>
      </c>
      <c r="K164" s="101">
        <f t="shared" si="238"/>
        <v>24</v>
      </c>
      <c r="L164" s="125" t="str">
        <f t="shared" ca="1" si="231"/>
        <v>ACA 607</v>
      </c>
      <c r="M164" s="126">
        <f t="shared" ca="1" si="232"/>
        <v>4209.5578156617557</v>
      </c>
      <c r="N164" s="126" t="str">
        <f t="shared" ca="1" si="233"/>
        <v>s</v>
      </c>
      <c r="O164" s="126" t="str">
        <f t="shared" ca="1" si="245"/>
        <v>ns</v>
      </c>
      <c r="P164" s="126" t="str">
        <f t="shared" ca="1" si="245"/>
        <v>ns</v>
      </c>
      <c r="Q164" s="126" t="str">
        <f t="shared" ca="1" si="245"/>
        <v>ns</v>
      </c>
      <c r="R164" s="126" t="str">
        <f t="shared" ca="1" si="245"/>
        <v>ns</v>
      </c>
      <c r="S164" s="126" t="str">
        <f t="shared" ca="1" si="245"/>
        <v>ns</v>
      </c>
      <c r="T164" s="126" t="str">
        <f t="shared" ca="1" si="245"/>
        <v>ns</v>
      </c>
      <c r="U164" s="126" t="str">
        <f t="shared" ca="1" si="245"/>
        <v>ns</v>
      </c>
      <c r="V164" s="126" t="str">
        <f t="shared" ca="1" si="245"/>
        <v>ns</v>
      </c>
      <c r="W164" s="126" t="str">
        <f t="shared" ca="1" si="245"/>
        <v>ns</v>
      </c>
      <c r="X164" s="126" t="str">
        <f t="shared" ca="1" si="245"/>
        <v>ns</v>
      </c>
      <c r="Y164" s="126" t="str">
        <f t="shared" ca="1" si="245"/>
        <v>ns</v>
      </c>
      <c r="Z164" s="126" t="str">
        <f t="shared" ca="1" si="245"/>
        <v>ns</v>
      </c>
      <c r="AA164" s="126" t="str">
        <f t="shared" ca="1" si="245"/>
        <v>ns</v>
      </c>
      <c r="AB164" s="126" t="str">
        <f t="shared" ca="1" si="245"/>
        <v>ns</v>
      </c>
      <c r="AC164" s="126" t="str">
        <f t="shared" ca="1" si="245"/>
        <v>ns</v>
      </c>
      <c r="AD164" s="126" t="str">
        <f t="shared" ca="1" si="245"/>
        <v>ns</v>
      </c>
      <c r="AE164" s="126" t="str">
        <f t="shared" ca="1" si="245"/>
        <v>ns</v>
      </c>
      <c r="AF164" s="126" t="str">
        <f t="shared" ca="1" si="245"/>
        <v>ns</v>
      </c>
      <c r="AG164" s="126" t="str">
        <f t="shared" ca="1" si="245"/>
        <v>ns</v>
      </c>
      <c r="AH164" s="126" t="str">
        <f t="shared" ca="1" si="245"/>
        <v>ns</v>
      </c>
      <c r="AI164" s="126" t="str">
        <f t="shared" ca="1" si="245"/>
        <v>ns</v>
      </c>
      <c r="AJ164" s="126" t="str">
        <f t="shared" ca="1" si="245"/>
        <v>ns</v>
      </c>
      <c r="AK164" s="126" t="str">
        <f t="shared" ca="1" si="245"/>
        <v>ns</v>
      </c>
      <c r="AL164" s="126" t="str">
        <f t="shared" si="245"/>
        <v/>
      </c>
      <c r="AM164" s="126" t="str">
        <f t="shared" si="245"/>
        <v/>
      </c>
      <c r="AN164" s="126" t="str">
        <f t="shared" si="245"/>
        <v/>
      </c>
      <c r="AO164" s="126" t="str">
        <f t="shared" si="245"/>
        <v/>
      </c>
      <c r="AP164" s="126" t="str">
        <f t="shared" si="245"/>
        <v/>
      </c>
      <c r="AQ164" s="126" t="str">
        <f t="shared" si="245"/>
        <v/>
      </c>
      <c r="AR164" s="126" t="str">
        <f t="shared" si="245"/>
        <v/>
      </c>
      <c r="AS164" s="126" t="str">
        <f t="shared" si="245"/>
        <v/>
      </c>
      <c r="AT164" s="126" t="str">
        <f t="shared" si="245"/>
        <v/>
      </c>
      <c r="AU164" s="126" t="str">
        <f t="shared" si="245"/>
        <v/>
      </c>
      <c r="AV164" s="126" t="str">
        <f t="shared" si="245"/>
        <v/>
      </c>
      <c r="AW164" s="126" t="str">
        <f t="shared" si="245"/>
        <v/>
      </c>
      <c r="AX164" s="126" t="str">
        <f t="shared" si="245"/>
        <v/>
      </c>
      <c r="AY164" s="126" t="str">
        <f t="shared" si="245"/>
        <v/>
      </c>
      <c r="AZ164" s="126" t="str">
        <f t="shared" si="245"/>
        <v/>
      </c>
      <c r="BA164" s="126" t="str">
        <f t="shared" si="245"/>
        <v/>
      </c>
      <c r="BB164" s="126" t="str">
        <f t="shared" si="245"/>
        <v/>
      </c>
      <c r="BC164" s="126" t="str">
        <f t="shared" si="245"/>
        <v/>
      </c>
      <c r="BD164" s="126" t="str">
        <f t="shared" si="245"/>
        <v/>
      </c>
      <c r="BE164" s="126" t="str">
        <f t="shared" si="245"/>
        <v/>
      </c>
      <c r="BF164" s="126" t="str">
        <f t="shared" si="245"/>
        <v/>
      </c>
      <c r="BG164" s="126" t="str">
        <f t="shared" si="245"/>
        <v/>
      </c>
      <c r="BH164" s="126" t="str">
        <f t="shared" si="245"/>
        <v/>
      </c>
      <c r="BI164" s="126" t="str">
        <f t="shared" si="245"/>
        <v/>
      </c>
      <c r="BJ164" s="126" t="str">
        <f t="shared" si="245"/>
        <v/>
      </c>
      <c r="BK164" s="126" t="str">
        <f t="shared" si="245"/>
        <v/>
      </c>
      <c r="BL164" s="126" t="str">
        <f t="shared" si="245"/>
        <v/>
      </c>
      <c r="BM164" s="126" t="str">
        <f t="shared" si="245"/>
        <v/>
      </c>
      <c r="BN164" s="126" t="str">
        <f t="shared" si="245"/>
        <v/>
      </c>
      <c r="BO164" s="126" t="str">
        <f t="shared" si="245"/>
        <v/>
      </c>
      <c r="BP164" s="126" t="str">
        <f t="shared" si="245"/>
        <v/>
      </c>
      <c r="BQ164" s="126" t="str">
        <f t="shared" si="245"/>
        <v/>
      </c>
      <c r="BR164" s="126" t="str">
        <f t="shared" si="245"/>
        <v/>
      </c>
      <c r="BS164" s="126" t="str">
        <f t="shared" si="245"/>
        <v/>
      </c>
      <c r="BT164" s="126" t="str">
        <f t="shared" si="245"/>
        <v/>
      </c>
      <c r="BU164" s="126" t="str">
        <f t="shared" si="245"/>
        <v/>
      </c>
      <c r="BV164" s="194"/>
      <c r="BW164" s="194"/>
      <c r="BX164" s="194"/>
      <c r="BZ164" s="116" t="s">
        <v>267</v>
      </c>
      <c r="CA164" s="118" t="s">
        <v>93</v>
      </c>
      <c r="CB164" s="113">
        <f t="shared" si="234"/>
        <v>24</v>
      </c>
      <c r="CC164" s="116" t="str">
        <f t="shared" ca="1" si="227"/>
        <v>KLEIN LEYENDA</v>
      </c>
      <c r="CD164" s="117">
        <f t="shared" ca="1" si="239"/>
        <v>4663.755890108916</v>
      </c>
      <c r="CE164" s="117">
        <f t="shared" ca="1" si="239"/>
        <v>4400.9368768493341</v>
      </c>
      <c r="CF164" s="117">
        <f t="shared" ca="1" si="239"/>
        <v>4770.2202991358226</v>
      </c>
      <c r="CG164" s="117">
        <f t="shared" ca="1" si="239"/>
        <v>0</v>
      </c>
      <c r="CH164" s="117">
        <f t="shared" ca="1" si="229"/>
        <v>3</v>
      </c>
      <c r="CI164" s="117">
        <f t="shared" ca="1" si="230"/>
        <v>13834.913066094074</v>
      </c>
      <c r="CJ164" s="127" cm="1">
        <f t="array" aca="1" ref="CJ164" ca="1">IFERROR(AVERAGE(IF(CD164:CG164&gt;1,CD164:CG164)),0)</f>
        <v>4611.6376886980242</v>
      </c>
      <c r="CK164" s="127">
        <f ca="1">CJ164+(COUNTIFS($CJ$141:$CJ164,CJ164)-1)*0.00001</f>
        <v>4611.6376886980242</v>
      </c>
      <c r="CL164" s="127">
        <f t="shared" ca="1" si="235"/>
        <v>4209.5578156617557</v>
      </c>
      <c r="CM164" s="140">
        <f t="shared" ca="1" si="236"/>
        <v>6</v>
      </c>
      <c r="CN164" s="120" t="str">
        <f t="shared" ca="1" si="237"/>
        <v>ACA 607</v>
      </c>
      <c r="CO164" s="113"/>
      <c r="CP164" s="115"/>
      <c r="CQ164" s="115"/>
      <c r="CR164" s="115"/>
    </row>
    <row r="165" spans="1:96" ht="12.75" customHeight="1" x14ac:dyDescent="0.25">
      <c r="A165" s="212">
        <v>3</v>
      </c>
      <c r="B165" s="103">
        <f ca="1">'ANVA-MDS Sin Fung.'!CQ145</f>
        <v>4417.6040050019719</v>
      </c>
      <c r="K165" s="101">
        <f t="shared" si="238"/>
        <v>25</v>
      </c>
      <c r="L165" s="125" t="str">
        <f t="shared" ca="1" si="231"/>
        <v>AROMO</v>
      </c>
      <c r="M165" s="126">
        <f t="shared" ca="1" si="232"/>
        <v>4189.0605847870238</v>
      </c>
      <c r="N165" s="126" t="str">
        <f t="shared" ca="1" si="233"/>
        <v>s</v>
      </c>
      <c r="O165" s="126" t="str">
        <f t="shared" ca="1" si="245"/>
        <v>ns</v>
      </c>
      <c r="P165" s="126" t="str">
        <f t="shared" ca="1" si="245"/>
        <v>ns</v>
      </c>
      <c r="Q165" s="126" t="str">
        <f t="shared" ca="1" si="245"/>
        <v>ns</v>
      </c>
      <c r="R165" s="126" t="str">
        <f t="shared" ca="1" si="245"/>
        <v>ns</v>
      </c>
      <c r="S165" s="126" t="str">
        <f t="shared" ca="1" si="245"/>
        <v>ns</v>
      </c>
      <c r="T165" s="126" t="str">
        <f t="shared" ca="1" si="245"/>
        <v>ns</v>
      </c>
      <c r="U165" s="126" t="str">
        <f t="shared" ca="1" si="245"/>
        <v>ns</v>
      </c>
      <c r="V165" s="126" t="str">
        <f t="shared" ca="1" si="245"/>
        <v>ns</v>
      </c>
      <c r="W165" s="126" t="str">
        <f t="shared" ca="1" si="245"/>
        <v>ns</v>
      </c>
      <c r="X165" s="126" t="str">
        <f t="shared" ca="1" si="245"/>
        <v>ns</v>
      </c>
      <c r="Y165" s="126" t="str">
        <f t="shared" ca="1" si="245"/>
        <v>ns</v>
      </c>
      <c r="Z165" s="126" t="str">
        <f t="shared" ca="1" si="245"/>
        <v>ns</v>
      </c>
      <c r="AA165" s="126" t="str">
        <f t="shared" ca="1" si="245"/>
        <v>ns</v>
      </c>
      <c r="AB165" s="126" t="str">
        <f t="shared" ca="1" si="245"/>
        <v>ns</v>
      </c>
      <c r="AC165" s="126" t="str">
        <f t="shared" ca="1" si="245"/>
        <v>ns</v>
      </c>
      <c r="AD165" s="126" t="str">
        <f t="shared" ca="1" si="245"/>
        <v>ns</v>
      </c>
      <c r="AE165" s="126" t="str">
        <f t="shared" ca="1" si="245"/>
        <v>ns</v>
      </c>
      <c r="AF165" s="126" t="str">
        <f t="shared" ca="1" si="245"/>
        <v>ns</v>
      </c>
      <c r="AG165" s="126" t="str">
        <f t="shared" ca="1" si="245"/>
        <v>ns</v>
      </c>
      <c r="AH165" s="126" t="str">
        <f t="shared" ca="1" si="245"/>
        <v>ns</v>
      </c>
      <c r="AI165" s="126" t="str">
        <f t="shared" ca="1" si="245"/>
        <v>ns</v>
      </c>
      <c r="AJ165" s="126" t="str">
        <f t="shared" ca="1" si="245"/>
        <v>ns</v>
      </c>
      <c r="AK165" s="126" t="str">
        <f t="shared" ca="1" si="245"/>
        <v>ns</v>
      </c>
      <c r="AL165" s="126" t="str">
        <f t="shared" ca="1" si="245"/>
        <v>ns</v>
      </c>
      <c r="AM165" s="126" t="str">
        <f t="shared" si="245"/>
        <v/>
      </c>
      <c r="AN165" s="126" t="str">
        <f t="shared" si="245"/>
        <v/>
      </c>
      <c r="AO165" s="126" t="str">
        <f t="shared" si="245"/>
        <v/>
      </c>
      <c r="AP165" s="126" t="str">
        <f t="shared" si="245"/>
        <v/>
      </c>
      <c r="AQ165" s="126" t="str">
        <f t="shared" si="245"/>
        <v/>
      </c>
      <c r="AR165" s="126" t="str">
        <f t="shared" si="245"/>
        <v/>
      </c>
      <c r="AS165" s="126" t="str">
        <f t="shared" si="245"/>
        <v/>
      </c>
      <c r="AT165" s="126" t="str">
        <f t="shared" si="245"/>
        <v/>
      </c>
      <c r="AU165" s="126" t="str">
        <f t="shared" si="245"/>
        <v/>
      </c>
      <c r="AV165" s="126" t="str">
        <f t="shared" si="245"/>
        <v/>
      </c>
      <c r="AW165" s="126" t="str">
        <f t="shared" si="245"/>
        <v/>
      </c>
      <c r="AX165" s="126" t="str">
        <f t="shared" si="245"/>
        <v/>
      </c>
      <c r="AY165" s="126" t="str">
        <f t="shared" si="245"/>
        <v/>
      </c>
      <c r="AZ165" s="126" t="str">
        <f t="shared" si="245"/>
        <v/>
      </c>
      <c r="BA165" s="126" t="str">
        <f t="shared" si="245"/>
        <v/>
      </c>
      <c r="BB165" s="126" t="str">
        <f t="shared" si="245"/>
        <v/>
      </c>
      <c r="BC165" s="126" t="str">
        <f t="shared" si="245"/>
        <v/>
      </c>
      <c r="BD165" s="126" t="str">
        <f t="shared" si="245"/>
        <v/>
      </c>
      <c r="BE165" s="126" t="str">
        <f t="shared" si="245"/>
        <v/>
      </c>
      <c r="BF165" s="126" t="str">
        <f t="shared" si="245"/>
        <v/>
      </c>
      <c r="BG165" s="126" t="str">
        <f t="shared" si="245"/>
        <v/>
      </c>
      <c r="BH165" s="126" t="str">
        <f t="shared" si="245"/>
        <v/>
      </c>
      <c r="BI165" s="126" t="str">
        <f t="shared" si="245"/>
        <v/>
      </c>
      <c r="BJ165" s="126" t="str">
        <f t="shared" si="245"/>
        <v/>
      </c>
      <c r="BK165" s="126" t="str">
        <f t="shared" si="245"/>
        <v/>
      </c>
      <c r="BL165" s="126" t="str">
        <f t="shared" si="245"/>
        <v/>
      </c>
      <c r="BM165" s="126" t="str">
        <f t="shared" si="245"/>
        <v/>
      </c>
      <c r="BN165" s="126" t="str">
        <f t="shared" si="245"/>
        <v/>
      </c>
      <c r="BO165" s="126" t="str">
        <f t="shared" si="245"/>
        <v/>
      </c>
      <c r="BP165" s="126" t="str">
        <f t="shared" si="245"/>
        <v/>
      </c>
      <c r="BQ165" s="126" t="str">
        <f t="shared" si="245"/>
        <v/>
      </c>
      <c r="BR165" s="126" t="str">
        <f t="shared" si="245"/>
        <v/>
      </c>
      <c r="BS165" s="126" t="str">
        <f t="shared" si="245"/>
        <v/>
      </c>
      <c r="BT165" s="126" t="str">
        <f t="shared" si="245"/>
        <v/>
      </c>
      <c r="BU165" s="126" t="str">
        <f t="shared" si="245"/>
        <v/>
      </c>
      <c r="BV165" s="194"/>
      <c r="BW165" s="194"/>
      <c r="BX165" s="194"/>
      <c r="BZ165" s="116" t="s">
        <v>267</v>
      </c>
      <c r="CA165" s="118" t="s">
        <v>93</v>
      </c>
      <c r="CB165" s="113">
        <f t="shared" si="234"/>
        <v>25</v>
      </c>
      <c r="CC165" s="116" t="str">
        <f t="shared" ca="1" si="227"/>
        <v>KLEIN LITIO</v>
      </c>
      <c r="CD165" s="117">
        <f t="shared" ca="1" si="239"/>
        <v>3992.1454455898397</v>
      </c>
      <c r="CE165" s="117">
        <f t="shared" ca="1" si="239"/>
        <v>3814.8370757367938</v>
      </c>
      <c r="CF165" s="117">
        <f t="shared" ca="1" si="239"/>
        <v>4564.1942500486975</v>
      </c>
      <c r="CG165" s="117">
        <f t="shared" ca="1" si="239"/>
        <v>0</v>
      </c>
      <c r="CH165" s="117">
        <f t="shared" ca="1" si="229"/>
        <v>3</v>
      </c>
      <c r="CI165" s="117">
        <f t="shared" ca="1" si="230"/>
        <v>12371.176771375332</v>
      </c>
      <c r="CJ165" s="127" cm="1">
        <f t="array" aca="1" ref="CJ165" ca="1">IFERROR(AVERAGE(IF(CD165:CG165&gt;1,CD165:CG165)),0)</f>
        <v>4123.7255904584445</v>
      </c>
      <c r="CK165" s="127">
        <f ca="1">CJ165+(COUNTIFS($CJ$141:$CJ165,CJ165)-1)*0.00001</f>
        <v>4123.7255904584445</v>
      </c>
      <c r="CL165" s="127">
        <f t="shared" ca="1" si="235"/>
        <v>4189.0605847870238</v>
      </c>
      <c r="CM165" s="140">
        <f t="shared" ca="1" si="236"/>
        <v>11</v>
      </c>
      <c r="CN165" s="120" t="str">
        <f t="shared" ca="1" si="237"/>
        <v>AROMO</v>
      </c>
      <c r="CO165" s="113"/>
      <c r="CP165" s="115"/>
      <c r="CQ165" s="115"/>
      <c r="CR165" s="115"/>
    </row>
    <row r="166" spans="1:96" ht="12.75" customHeight="1" x14ac:dyDescent="0.25">
      <c r="A166" s="212">
        <v>3</v>
      </c>
      <c r="K166" s="101">
        <f t="shared" si="238"/>
        <v>26</v>
      </c>
      <c r="L166" s="125" t="str">
        <f t="shared" ca="1" si="231"/>
        <v>ACA 604</v>
      </c>
      <c r="M166" s="126">
        <f t="shared" ca="1" si="232"/>
        <v>4169.0389481788743</v>
      </c>
      <c r="N166" s="126" t="str">
        <f t="shared" ca="1" si="233"/>
        <v>s</v>
      </c>
      <c r="O166" s="126" t="str">
        <f t="shared" ca="1" si="245"/>
        <v>ns</v>
      </c>
      <c r="P166" s="126" t="str">
        <f t="shared" ca="1" si="245"/>
        <v>ns</v>
      </c>
      <c r="Q166" s="126" t="str">
        <f t="shared" ca="1" si="245"/>
        <v>ns</v>
      </c>
      <c r="R166" s="126" t="str">
        <f t="shared" ca="1" si="245"/>
        <v>ns</v>
      </c>
      <c r="S166" s="126" t="str">
        <f t="shared" ca="1" si="245"/>
        <v>ns</v>
      </c>
      <c r="T166" s="126" t="str">
        <f t="shared" ca="1" si="245"/>
        <v>ns</v>
      </c>
      <c r="U166" s="126" t="str">
        <f t="shared" ca="1" si="245"/>
        <v>ns</v>
      </c>
      <c r="V166" s="126" t="str">
        <f t="shared" ca="1" si="245"/>
        <v>ns</v>
      </c>
      <c r="W166" s="126" t="str">
        <f t="shared" ca="1" si="245"/>
        <v>ns</v>
      </c>
      <c r="X166" s="126" t="str">
        <f t="shared" ca="1" si="245"/>
        <v>ns</v>
      </c>
      <c r="Y166" s="126" t="str">
        <f t="shared" ca="1" si="245"/>
        <v>ns</v>
      </c>
      <c r="Z166" s="126" t="str">
        <f t="shared" ca="1" si="245"/>
        <v>ns</v>
      </c>
      <c r="AA166" s="126" t="str">
        <f t="shared" ca="1" si="245"/>
        <v>ns</v>
      </c>
      <c r="AB166" s="126" t="str">
        <f t="shared" ca="1" si="245"/>
        <v>ns</v>
      </c>
      <c r="AC166" s="126" t="str">
        <f t="shared" ca="1" si="245"/>
        <v>ns</v>
      </c>
      <c r="AD166" s="126" t="str">
        <f t="shared" ca="1" si="245"/>
        <v>ns</v>
      </c>
      <c r="AE166" s="126" t="str">
        <f t="shared" ca="1" si="245"/>
        <v>ns</v>
      </c>
      <c r="AF166" s="126" t="str">
        <f t="shared" ca="1" si="245"/>
        <v>ns</v>
      </c>
      <c r="AG166" s="126" t="str">
        <f t="shared" ca="1" si="245"/>
        <v>ns</v>
      </c>
      <c r="AH166" s="126" t="str">
        <f t="shared" ca="1" si="245"/>
        <v>ns</v>
      </c>
      <c r="AI166" s="126" t="str">
        <f t="shared" ca="1" si="245"/>
        <v>ns</v>
      </c>
      <c r="AJ166" s="126" t="str">
        <f t="shared" ca="1" si="245"/>
        <v>ns</v>
      </c>
      <c r="AK166" s="126" t="str">
        <f t="shared" ca="1" si="245"/>
        <v>ns</v>
      </c>
      <c r="AL166" s="126" t="str">
        <f t="shared" ca="1" si="245"/>
        <v>ns</v>
      </c>
      <c r="AM166" s="126" t="str">
        <f t="shared" ca="1" si="245"/>
        <v>ns</v>
      </c>
      <c r="AN166" s="126" t="str">
        <f t="shared" si="245"/>
        <v/>
      </c>
      <c r="AO166" s="126" t="str">
        <f t="shared" si="245"/>
        <v/>
      </c>
      <c r="AP166" s="126" t="str">
        <f t="shared" si="245"/>
        <v/>
      </c>
      <c r="AQ166" s="126" t="str">
        <f t="shared" si="245"/>
        <v/>
      </c>
      <c r="AR166" s="126" t="str">
        <f t="shared" si="245"/>
        <v/>
      </c>
      <c r="AS166" s="126" t="str">
        <f t="shared" si="245"/>
        <v/>
      </c>
      <c r="AT166" s="126" t="str">
        <f t="shared" si="245"/>
        <v/>
      </c>
      <c r="AU166" s="126" t="str">
        <f t="shared" si="245"/>
        <v/>
      </c>
      <c r="AV166" s="126" t="str">
        <f t="shared" si="245"/>
        <v/>
      </c>
      <c r="AW166" s="126" t="str">
        <f t="shared" si="245"/>
        <v/>
      </c>
      <c r="AX166" s="126" t="str">
        <f t="shared" si="245"/>
        <v/>
      </c>
      <c r="AY166" s="126" t="str">
        <f t="shared" si="245"/>
        <v/>
      </c>
      <c r="AZ166" s="126" t="str">
        <f t="shared" si="245"/>
        <v/>
      </c>
      <c r="BA166" s="126" t="str">
        <f t="shared" si="245"/>
        <v/>
      </c>
      <c r="BB166" s="126" t="str">
        <f t="shared" si="245"/>
        <v/>
      </c>
      <c r="BC166" s="126" t="str">
        <f t="shared" si="245"/>
        <v/>
      </c>
      <c r="BD166" s="126" t="str">
        <f t="shared" si="245"/>
        <v/>
      </c>
      <c r="BE166" s="126" t="str">
        <f t="shared" si="245"/>
        <v/>
      </c>
      <c r="BF166" s="126" t="str">
        <f t="shared" si="245"/>
        <v/>
      </c>
      <c r="BG166" s="126" t="str">
        <f t="shared" si="245"/>
        <v/>
      </c>
      <c r="BH166" s="126" t="str">
        <f t="shared" si="245"/>
        <v/>
      </c>
      <c r="BI166" s="126" t="str">
        <f t="shared" si="245"/>
        <v/>
      </c>
      <c r="BJ166" s="126" t="str">
        <f t="shared" si="245"/>
        <v/>
      </c>
      <c r="BK166" s="126" t="str">
        <f t="shared" si="245"/>
        <v/>
      </c>
      <c r="BL166" s="126" t="str">
        <f t="shared" si="245"/>
        <v/>
      </c>
      <c r="BM166" s="126" t="str">
        <f t="shared" si="245"/>
        <v/>
      </c>
      <c r="BN166" s="126" t="str">
        <f t="shared" si="245"/>
        <v/>
      </c>
      <c r="BO166" s="126" t="str">
        <f t="shared" si="245"/>
        <v/>
      </c>
      <c r="BP166" s="126" t="str">
        <f t="shared" si="245"/>
        <v/>
      </c>
      <c r="BQ166" s="126" t="str">
        <f t="shared" si="245"/>
        <v/>
      </c>
      <c r="BR166" s="126" t="str">
        <f t="shared" si="245"/>
        <v/>
      </c>
      <c r="BS166" s="126" t="str">
        <f t="shared" si="245"/>
        <v/>
      </c>
      <c r="BT166" s="126" t="str">
        <f t="shared" si="245"/>
        <v/>
      </c>
      <c r="BU166" s="126" t="str">
        <f t="shared" si="245"/>
        <v/>
      </c>
      <c r="BV166" s="194"/>
      <c r="BW166" s="194"/>
      <c r="BX166" s="194"/>
      <c r="BZ166" s="116" t="s">
        <v>267</v>
      </c>
      <c r="CA166" s="118" t="s">
        <v>93</v>
      </c>
      <c r="CB166" s="113">
        <f t="shared" si="234"/>
        <v>26</v>
      </c>
      <c r="CC166" s="116" t="str">
        <f t="shared" ca="1" si="227"/>
        <v>LG MORO</v>
      </c>
      <c r="CD166" s="117">
        <f t="shared" ca="1" si="239"/>
        <v>4289.9121749163505</v>
      </c>
      <c r="CE166" s="117">
        <f t="shared" ca="1" si="239"/>
        <v>3967.7980183627897</v>
      </c>
      <c r="CF166" s="117">
        <f t="shared" ca="1" si="239"/>
        <v>3865.3820623330189</v>
      </c>
      <c r="CG166" s="117">
        <f t="shared" ca="1" si="239"/>
        <v>0</v>
      </c>
      <c r="CH166" s="117">
        <f t="shared" ca="1" si="229"/>
        <v>3</v>
      </c>
      <c r="CI166" s="117">
        <f t="shared" ca="1" si="230"/>
        <v>12123.09225561216</v>
      </c>
      <c r="CJ166" s="127" cm="1">
        <f t="array" aca="1" ref="CJ166" ca="1">IFERROR(AVERAGE(IF(CD166:CG166&gt;1,CD166:CG166)),0)</f>
        <v>4041.03075187072</v>
      </c>
      <c r="CK166" s="127">
        <f ca="1">CJ166+(COUNTIFS($CJ$141:$CJ166,CJ166)-1)*0.00001</f>
        <v>4041.03075187072</v>
      </c>
      <c r="CL166" s="127">
        <f t="shared" ca="1" si="235"/>
        <v>4169.0389481788743</v>
      </c>
      <c r="CM166" s="140">
        <f t="shared" ca="1" si="236"/>
        <v>4</v>
      </c>
      <c r="CN166" s="120" t="str">
        <f t="shared" ca="1" si="237"/>
        <v>ACA 604</v>
      </c>
      <c r="CO166" s="113"/>
      <c r="CP166" s="115"/>
      <c r="CQ166" s="115"/>
      <c r="CR166" s="115"/>
    </row>
    <row r="167" spans="1:96" ht="12.75" customHeight="1" x14ac:dyDescent="0.25">
      <c r="A167" s="212">
        <v>3</v>
      </c>
      <c r="K167" s="101">
        <f t="shared" si="238"/>
        <v>27</v>
      </c>
      <c r="L167" s="125" t="str">
        <f t="shared" ca="1" si="231"/>
        <v>IS CANARIO</v>
      </c>
      <c r="M167" s="126">
        <f t="shared" ca="1" si="232"/>
        <v>4162.7927216056878</v>
      </c>
      <c r="N167" s="126" t="str">
        <f t="shared" ca="1" si="233"/>
        <v>s</v>
      </c>
      <c r="O167" s="126" t="str">
        <f t="shared" ca="1" si="245"/>
        <v>ns</v>
      </c>
      <c r="P167" s="126" t="str">
        <f t="shared" ca="1" si="245"/>
        <v>ns</v>
      </c>
      <c r="Q167" s="126" t="str">
        <f t="shared" ca="1" si="245"/>
        <v>ns</v>
      </c>
      <c r="R167" s="126" t="str">
        <f t="shared" ca="1" si="245"/>
        <v>ns</v>
      </c>
      <c r="S167" s="126" t="str">
        <f t="shared" ca="1" si="245"/>
        <v>ns</v>
      </c>
      <c r="T167" s="126" t="str">
        <f t="shared" ca="1" si="245"/>
        <v>ns</v>
      </c>
      <c r="U167" s="126" t="str">
        <f t="shared" ca="1" si="245"/>
        <v>ns</v>
      </c>
      <c r="V167" s="126" t="str">
        <f t="shared" ca="1" si="245"/>
        <v>ns</v>
      </c>
      <c r="W167" s="126" t="str">
        <f t="shared" ca="1" si="245"/>
        <v>ns</v>
      </c>
      <c r="X167" s="126" t="str">
        <f t="shared" ca="1" si="245"/>
        <v>ns</v>
      </c>
      <c r="Y167" s="126" t="str">
        <f t="shared" ca="1" si="245"/>
        <v>ns</v>
      </c>
      <c r="Z167" s="126" t="str">
        <f t="shared" ref="O167:BU171" ca="1" si="246">IF(Z$5&gt;$K167,"",IF($L167=0,"",IF($G$9&gt;$H$9,"ns",IF(ABS($M167-INDEX($CL$141:$CL$200,Z$5,1))&gt;$B$159,"s","ns"))))</f>
        <v>ns</v>
      </c>
      <c r="AA167" s="126" t="str">
        <f t="shared" ca="1" si="246"/>
        <v>ns</v>
      </c>
      <c r="AB167" s="126" t="str">
        <f t="shared" ca="1" si="246"/>
        <v>ns</v>
      </c>
      <c r="AC167" s="126" t="str">
        <f t="shared" ca="1" si="246"/>
        <v>ns</v>
      </c>
      <c r="AD167" s="126" t="str">
        <f t="shared" ca="1" si="246"/>
        <v>ns</v>
      </c>
      <c r="AE167" s="126" t="str">
        <f t="shared" ca="1" si="246"/>
        <v>ns</v>
      </c>
      <c r="AF167" s="126" t="str">
        <f t="shared" ca="1" si="246"/>
        <v>ns</v>
      </c>
      <c r="AG167" s="126" t="str">
        <f t="shared" ca="1" si="246"/>
        <v>ns</v>
      </c>
      <c r="AH167" s="126" t="str">
        <f t="shared" ca="1" si="246"/>
        <v>ns</v>
      </c>
      <c r="AI167" s="126" t="str">
        <f t="shared" ca="1" si="246"/>
        <v>ns</v>
      </c>
      <c r="AJ167" s="126" t="str">
        <f t="shared" ca="1" si="246"/>
        <v>ns</v>
      </c>
      <c r="AK167" s="126" t="str">
        <f t="shared" ca="1" si="246"/>
        <v>ns</v>
      </c>
      <c r="AL167" s="126" t="str">
        <f t="shared" ca="1" si="246"/>
        <v>ns</v>
      </c>
      <c r="AM167" s="126" t="str">
        <f t="shared" ca="1" si="246"/>
        <v>ns</v>
      </c>
      <c r="AN167" s="126" t="str">
        <f t="shared" ca="1" si="246"/>
        <v>ns</v>
      </c>
      <c r="AO167" s="126" t="str">
        <f t="shared" si="246"/>
        <v/>
      </c>
      <c r="AP167" s="126" t="str">
        <f t="shared" si="246"/>
        <v/>
      </c>
      <c r="AQ167" s="126" t="str">
        <f t="shared" si="246"/>
        <v/>
      </c>
      <c r="AR167" s="126" t="str">
        <f t="shared" si="246"/>
        <v/>
      </c>
      <c r="AS167" s="126" t="str">
        <f t="shared" si="246"/>
        <v/>
      </c>
      <c r="AT167" s="126" t="str">
        <f t="shared" si="246"/>
        <v/>
      </c>
      <c r="AU167" s="126" t="str">
        <f t="shared" si="246"/>
        <v/>
      </c>
      <c r="AV167" s="126" t="str">
        <f t="shared" si="246"/>
        <v/>
      </c>
      <c r="AW167" s="126" t="str">
        <f t="shared" si="246"/>
        <v/>
      </c>
      <c r="AX167" s="126" t="str">
        <f t="shared" si="246"/>
        <v/>
      </c>
      <c r="AY167" s="126" t="str">
        <f t="shared" si="246"/>
        <v/>
      </c>
      <c r="AZ167" s="126" t="str">
        <f t="shared" si="246"/>
        <v/>
      </c>
      <c r="BA167" s="126" t="str">
        <f t="shared" si="246"/>
        <v/>
      </c>
      <c r="BB167" s="126" t="str">
        <f t="shared" si="246"/>
        <v/>
      </c>
      <c r="BC167" s="126" t="str">
        <f t="shared" si="246"/>
        <v/>
      </c>
      <c r="BD167" s="126" t="str">
        <f t="shared" si="246"/>
        <v/>
      </c>
      <c r="BE167" s="126" t="str">
        <f t="shared" si="246"/>
        <v/>
      </c>
      <c r="BF167" s="126" t="str">
        <f t="shared" si="246"/>
        <v/>
      </c>
      <c r="BG167" s="126" t="str">
        <f t="shared" si="246"/>
        <v/>
      </c>
      <c r="BH167" s="126" t="str">
        <f t="shared" si="246"/>
        <v/>
      </c>
      <c r="BI167" s="126" t="str">
        <f t="shared" si="246"/>
        <v/>
      </c>
      <c r="BJ167" s="126" t="str">
        <f t="shared" si="246"/>
        <v/>
      </c>
      <c r="BK167" s="126" t="str">
        <f t="shared" si="246"/>
        <v/>
      </c>
      <c r="BL167" s="126" t="str">
        <f t="shared" si="246"/>
        <v/>
      </c>
      <c r="BM167" s="126" t="str">
        <f t="shared" si="246"/>
        <v/>
      </c>
      <c r="BN167" s="126" t="str">
        <f t="shared" si="246"/>
        <v/>
      </c>
      <c r="BO167" s="126" t="str">
        <f t="shared" si="246"/>
        <v/>
      </c>
      <c r="BP167" s="126" t="str">
        <f t="shared" si="246"/>
        <v/>
      </c>
      <c r="BQ167" s="126" t="str">
        <f t="shared" si="246"/>
        <v/>
      </c>
      <c r="BR167" s="126" t="str">
        <f t="shared" si="246"/>
        <v/>
      </c>
      <c r="BS167" s="126" t="str">
        <f t="shared" si="246"/>
        <v/>
      </c>
      <c r="BT167" s="126" t="str">
        <f t="shared" si="246"/>
        <v/>
      </c>
      <c r="BU167" s="126" t="str">
        <f t="shared" si="246"/>
        <v/>
      </c>
      <c r="BV167" s="194"/>
      <c r="BW167" s="194"/>
      <c r="BX167" s="194"/>
      <c r="BZ167" s="116" t="s">
        <v>267</v>
      </c>
      <c r="CA167" s="118" t="s">
        <v>93</v>
      </c>
      <c r="CB167" s="113">
        <f t="shared" si="234"/>
        <v>27</v>
      </c>
      <c r="CC167" s="116" t="str">
        <f t="shared" ca="1" si="227"/>
        <v>LG PICAZO</v>
      </c>
      <c r="CD167" s="117">
        <f t="shared" ca="1" si="239"/>
        <v>5159.2065732373658</v>
      </c>
      <c r="CE167" s="117">
        <f t="shared" ca="1" si="239"/>
        <v>4905.5188036339277</v>
      </c>
      <c r="CF167" s="117">
        <f t="shared" ca="1" si="239"/>
        <v>4706.6900876660102</v>
      </c>
      <c r="CG167" s="117">
        <f t="shared" ca="1" si="239"/>
        <v>0</v>
      </c>
      <c r="CH167" s="117">
        <f t="shared" ca="1" si="229"/>
        <v>3</v>
      </c>
      <c r="CI167" s="117">
        <f t="shared" ca="1" si="230"/>
        <v>14771.415464537306</v>
      </c>
      <c r="CJ167" s="127" cm="1">
        <f t="array" aca="1" ref="CJ167" ca="1">IFERROR(AVERAGE(IF(CD167:CG167&gt;1,CD167:CG167)),0)</f>
        <v>4923.8051548457688</v>
      </c>
      <c r="CK167" s="127">
        <f ca="1">CJ167+(COUNTIFS($CJ$141:$CJ167,CJ167)-1)*0.00001</f>
        <v>4923.8051548457688</v>
      </c>
      <c r="CL167" s="127">
        <f t="shared" ca="1" si="235"/>
        <v>4162.7927216056878</v>
      </c>
      <c r="CM167" s="140">
        <f t="shared" ca="1" si="236"/>
        <v>20</v>
      </c>
      <c r="CN167" s="120" t="str">
        <f t="shared" ca="1" si="237"/>
        <v>IS CANARIO</v>
      </c>
      <c r="CO167" s="113"/>
      <c r="CP167" s="115"/>
      <c r="CQ167" s="115"/>
      <c r="CR167" s="115"/>
    </row>
    <row r="168" spans="1:96" ht="12.75" customHeight="1" x14ac:dyDescent="0.25">
      <c r="A168" s="212">
        <v>3</v>
      </c>
      <c r="K168" s="101">
        <f t="shared" si="238"/>
        <v>28</v>
      </c>
      <c r="L168" s="125" t="str">
        <f t="shared" ca="1" si="231"/>
        <v>KLEIN LITIO</v>
      </c>
      <c r="M168" s="126">
        <f t="shared" ca="1" si="232"/>
        <v>4123.7255904584445</v>
      </c>
      <c r="N168" s="126" t="str">
        <f t="shared" ca="1" si="233"/>
        <v>s</v>
      </c>
      <c r="O168" s="126" t="str">
        <f t="shared" ca="1" si="246"/>
        <v>s</v>
      </c>
      <c r="P168" s="126" t="str">
        <f t="shared" ca="1" si="246"/>
        <v>s</v>
      </c>
      <c r="Q168" s="126" t="str">
        <f t="shared" ca="1" si="246"/>
        <v>ns</v>
      </c>
      <c r="R168" s="126" t="str">
        <f t="shared" ca="1" si="246"/>
        <v>ns</v>
      </c>
      <c r="S168" s="126" t="str">
        <f t="shared" ca="1" si="246"/>
        <v>ns</v>
      </c>
      <c r="T168" s="126" t="str">
        <f t="shared" ca="1" si="246"/>
        <v>ns</v>
      </c>
      <c r="U168" s="126" t="str">
        <f t="shared" ca="1" si="246"/>
        <v>ns</v>
      </c>
      <c r="V168" s="126" t="str">
        <f t="shared" ca="1" si="246"/>
        <v>ns</v>
      </c>
      <c r="W168" s="126" t="str">
        <f t="shared" ca="1" si="246"/>
        <v>ns</v>
      </c>
      <c r="X168" s="126" t="str">
        <f t="shared" ca="1" si="246"/>
        <v>ns</v>
      </c>
      <c r="Y168" s="126" t="str">
        <f t="shared" ca="1" si="246"/>
        <v>ns</v>
      </c>
      <c r="Z168" s="126" t="str">
        <f t="shared" ca="1" si="246"/>
        <v>ns</v>
      </c>
      <c r="AA168" s="126" t="str">
        <f t="shared" ca="1" si="246"/>
        <v>ns</v>
      </c>
      <c r="AB168" s="126" t="str">
        <f t="shared" ca="1" si="246"/>
        <v>ns</v>
      </c>
      <c r="AC168" s="126" t="str">
        <f t="shared" ca="1" si="246"/>
        <v>ns</v>
      </c>
      <c r="AD168" s="126" t="str">
        <f t="shared" ca="1" si="246"/>
        <v>ns</v>
      </c>
      <c r="AE168" s="126" t="str">
        <f t="shared" ca="1" si="246"/>
        <v>ns</v>
      </c>
      <c r="AF168" s="126" t="str">
        <f t="shared" ca="1" si="246"/>
        <v>ns</v>
      </c>
      <c r="AG168" s="126" t="str">
        <f t="shared" ca="1" si="246"/>
        <v>ns</v>
      </c>
      <c r="AH168" s="126" t="str">
        <f t="shared" ca="1" si="246"/>
        <v>ns</v>
      </c>
      <c r="AI168" s="126" t="str">
        <f t="shared" ca="1" si="246"/>
        <v>ns</v>
      </c>
      <c r="AJ168" s="126" t="str">
        <f t="shared" ca="1" si="246"/>
        <v>ns</v>
      </c>
      <c r="AK168" s="126" t="str">
        <f t="shared" ca="1" si="246"/>
        <v>ns</v>
      </c>
      <c r="AL168" s="126" t="str">
        <f t="shared" ca="1" si="246"/>
        <v>ns</v>
      </c>
      <c r="AM168" s="126" t="str">
        <f t="shared" ca="1" si="246"/>
        <v>ns</v>
      </c>
      <c r="AN168" s="126" t="str">
        <f t="shared" ca="1" si="246"/>
        <v>ns</v>
      </c>
      <c r="AO168" s="126" t="str">
        <f t="shared" ca="1" si="246"/>
        <v>ns</v>
      </c>
      <c r="AP168" s="126" t="str">
        <f t="shared" si="246"/>
        <v/>
      </c>
      <c r="AQ168" s="126" t="str">
        <f t="shared" si="246"/>
        <v/>
      </c>
      <c r="AR168" s="126" t="str">
        <f t="shared" si="246"/>
        <v/>
      </c>
      <c r="AS168" s="126" t="str">
        <f t="shared" si="246"/>
        <v/>
      </c>
      <c r="AT168" s="126" t="str">
        <f t="shared" si="246"/>
        <v/>
      </c>
      <c r="AU168" s="126" t="str">
        <f t="shared" si="246"/>
        <v/>
      </c>
      <c r="AV168" s="126" t="str">
        <f t="shared" si="246"/>
        <v/>
      </c>
      <c r="AW168" s="126" t="str">
        <f t="shared" si="246"/>
        <v/>
      </c>
      <c r="AX168" s="126" t="str">
        <f t="shared" si="246"/>
        <v/>
      </c>
      <c r="AY168" s="126" t="str">
        <f t="shared" si="246"/>
        <v/>
      </c>
      <c r="AZ168" s="126" t="str">
        <f t="shared" si="246"/>
        <v/>
      </c>
      <c r="BA168" s="126" t="str">
        <f t="shared" si="246"/>
        <v/>
      </c>
      <c r="BB168" s="126" t="str">
        <f t="shared" si="246"/>
        <v/>
      </c>
      <c r="BC168" s="126" t="str">
        <f t="shared" si="246"/>
        <v/>
      </c>
      <c r="BD168" s="126" t="str">
        <f t="shared" si="246"/>
        <v/>
      </c>
      <c r="BE168" s="126" t="str">
        <f t="shared" si="246"/>
        <v/>
      </c>
      <c r="BF168" s="126" t="str">
        <f t="shared" si="246"/>
        <v/>
      </c>
      <c r="BG168" s="126" t="str">
        <f t="shared" si="246"/>
        <v/>
      </c>
      <c r="BH168" s="126" t="str">
        <f t="shared" si="246"/>
        <v/>
      </c>
      <c r="BI168" s="126" t="str">
        <f t="shared" si="246"/>
        <v/>
      </c>
      <c r="BJ168" s="126" t="str">
        <f t="shared" si="246"/>
        <v/>
      </c>
      <c r="BK168" s="126" t="str">
        <f t="shared" si="246"/>
        <v/>
      </c>
      <c r="BL168" s="126" t="str">
        <f t="shared" si="246"/>
        <v/>
      </c>
      <c r="BM168" s="126" t="str">
        <f t="shared" si="246"/>
        <v/>
      </c>
      <c r="BN168" s="126" t="str">
        <f t="shared" si="246"/>
        <v/>
      </c>
      <c r="BO168" s="126" t="str">
        <f t="shared" si="246"/>
        <v/>
      </c>
      <c r="BP168" s="126" t="str">
        <f t="shared" si="246"/>
        <v/>
      </c>
      <c r="BQ168" s="126" t="str">
        <f t="shared" si="246"/>
        <v/>
      </c>
      <c r="BR168" s="126" t="str">
        <f t="shared" si="246"/>
        <v/>
      </c>
      <c r="BS168" s="126" t="str">
        <f t="shared" si="246"/>
        <v/>
      </c>
      <c r="BT168" s="126" t="str">
        <f t="shared" si="246"/>
        <v/>
      </c>
      <c r="BU168" s="126" t="str">
        <f t="shared" si="246"/>
        <v/>
      </c>
      <c r="BV168" s="194"/>
      <c r="BW168" s="194"/>
      <c r="BX168" s="194"/>
      <c r="BZ168" s="116" t="s">
        <v>267</v>
      </c>
      <c r="CA168" s="118" t="s">
        <v>93</v>
      </c>
      <c r="CB168" s="113">
        <f t="shared" si="234"/>
        <v>28</v>
      </c>
      <c r="CC168" s="116" t="str">
        <f t="shared" ca="1" si="227"/>
        <v>LG TOBIANO</v>
      </c>
      <c r="CD168" s="117">
        <f t="shared" ca="1" si="239"/>
        <v>4912.1314688671391</v>
      </c>
      <c r="CE168" s="117">
        <f t="shared" ca="1" si="239"/>
        <v>4084.9324220834883</v>
      </c>
      <c r="CF168" s="117">
        <f t="shared" ca="1" si="239"/>
        <v>4906.6491975106446</v>
      </c>
      <c r="CG168" s="117">
        <f t="shared" ca="1" si="239"/>
        <v>0</v>
      </c>
      <c r="CH168" s="117">
        <f t="shared" ca="1" si="229"/>
        <v>3</v>
      </c>
      <c r="CI168" s="117">
        <f t="shared" ca="1" si="230"/>
        <v>13903.713088461271</v>
      </c>
      <c r="CJ168" s="127" cm="1">
        <f t="array" aca="1" ref="CJ168" ca="1">IFERROR(AVERAGE(IF(CD168:CG168&gt;1,CD168:CG168)),0)</f>
        <v>4634.5710294870905</v>
      </c>
      <c r="CK168" s="127">
        <f ca="1">CJ168+(COUNTIFS($CJ$141:$CJ168,CJ168)-1)*0.00001</f>
        <v>4634.5710294870905</v>
      </c>
      <c r="CL168" s="127">
        <f t="shared" ca="1" si="235"/>
        <v>4123.7255904584445</v>
      </c>
      <c r="CM168" s="140">
        <f t="shared" ca="1" si="236"/>
        <v>25</v>
      </c>
      <c r="CN168" s="120" t="str">
        <f t="shared" ca="1" si="237"/>
        <v>KLEIN LITIO</v>
      </c>
      <c r="CO168" s="113"/>
      <c r="CP168" s="113"/>
      <c r="CQ168" s="113"/>
      <c r="CR168" s="115"/>
    </row>
    <row r="169" spans="1:96" ht="12.75" customHeight="1" x14ac:dyDescent="0.25">
      <c r="A169" s="212">
        <v>3</v>
      </c>
      <c r="K169" s="101">
        <f t="shared" si="238"/>
        <v>29</v>
      </c>
      <c r="L169" s="125" t="str">
        <f t="shared" ca="1" si="231"/>
        <v>ÁLAMO</v>
      </c>
      <c r="M169" s="126">
        <f t="shared" ca="1" si="232"/>
        <v>4116.7927060634065</v>
      </c>
      <c r="N169" s="126" t="str">
        <f t="shared" ca="1" si="233"/>
        <v>s</v>
      </c>
      <c r="O169" s="126" t="str">
        <f t="shared" ca="1" si="246"/>
        <v>s</v>
      </c>
      <c r="P169" s="126" t="str">
        <f t="shared" ca="1" si="246"/>
        <v>s</v>
      </c>
      <c r="Q169" s="126" t="str">
        <f t="shared" ca="1" si="246"/>
        <v>s</v>
      </c>
      <c r="R169" s="126" t="str">
        <f t="shared" ca="1" si="246"/>
        <v>ns</v>
      </c>
      <c r="S169" s="126" t="str">
        <f t="shared" ca="1" si="246"/>
        <v>ns</v>
      </c>
      <c r="T169" s="126" t="str">
        <f t="shared" ca="1" si="246"/>
        <v>ns</v>
      </c>
      <c r="U169" s="126" t="str">
        <f t="shared" ca="1" si="246"/>
        <v>ns</v>
      </c>
      <c r="V169" s="126" t="str">
        <f t="shared" ca="1" si="246"/>
        <v>ns</v>
      </c>
      <c r="W169" s="126" t="str">
        <f t="shared" ca="1" si="246"/>
        <v>ns</v>
      </c>
      <c r="X169" s="126" t="str">
        <f t="shared" ca="1" si="246"/>
        <v>ns</v>
      </c>
      <c r="Y169" s="126" t="str">
        <f t="shared" ca="1" si="246"/>
        <v>ns</v>
      </c>
      <c r="Z169" s="126" t="str">
        <f t="shared" ca="1" si="246"/>
        <v>ns</v>
      </c>
      <c r="AA169" s="126" t="str">
        <f t="shared" ca="1" si="246"/>
        <v>ns</v>
      </c>
      <c r="AB169" s="126" t="str">
        <f t="shared" ca="1" si="246"/>
        <v>ns</v>
      </c>
      <c r="AC169" s="126" t="str">
        <f t="shared" ca="1" si="246"/>
        <v>ns</v>
      </c>
      <c r="AD169" s="126" t="str">
        <f t="shared" ca="1" si="246"/>
        <v>ns</v>
      </c>
      <c r="AE169" s="126" t="str">
        <f t="shared" ca="1" si="246"/>
        <v>ns</v>
      </c>
      <c r="AF169" s="126" t="str">
        <f t="shared" ca="1" si="246"/>
        <v>ns</v>
      </c>
      <c r="AG169" s="126" t="str">
        <f t="shared" ca="1" si="246"/>
        <v>ns</v>
      </c>
      <c r="AH169" s="126" t="str">
        <f t="shared" ca="1" si="246"/>
        <v>ns</v>
      </c>
      <c r="AI169" s="126" t="str">
        <f t="shared" ca="1" si="246"/>
        <v>ns</v>
      </c>
      <c r="AJ169" s="126" t="str">
        <f t="shared" ca="1" si="246"/>
        <v>ns</v>
      </c>
      <c r="AK169" s="126" t="str">
        <f t="shared" ca="1" si="246"/>
        <v>ns</v>
      </c>
      <c r="AL169" s="126" t="str">
        <f t="shared" ca="1" si="246"/>
        <v>ns</v>
      </c>
      <c r="AM169" s="126" t="str">
        <f t="shared" ca="1" si="246"/>
        <v>ns</v>
      </c>
      <c r="AN169" s="126" t="str">
        <f t="shared" ca="1" si="246"/>
        <v>ns</v>
      </c>
      <c r="AO169" s="126" t="str">
        <f t="shared" ca="1" si="246"/>
        <v>ns</v>
      </c>
      <c r="AP169" s="126" t="str">
        <f t="shared" ca="1" si="246"/>
        <v>ns</v>
      </c>
      <c r="AQ169" s="126" t="str">
        <f t="shared" si="246"/>
        <v/>
      </c>
      <c r="AR169" s="126" t="str">
        <f t="shared" si="246"/>
        <v/>
      </c>
      <c r="AS169" s="126" t="str">
        <f t="shared" si="246"/>
        <v/>
      </c>
      <c r="AT169" s="126" t="str">
        <f t="shared" si="246"/>
        <v/>
      </c>
      <c r="AU169" s="126" t="str">
        <f t="shared" si="246"/>
        <v/>
      </c>
      <c r="AV169" s="126" t="str">
        <f t="shared" si="246"/>
        <v/>
      </c>
      <c r="AW169" s="126" t="str">
        <f t="shared" si="246"/>
        <v/>
      </c>
      <c r="AX169" s="126" t="str">
        <f t="shared" si="246"/>
        <v/>
      </c>
      <c r="AY169" s="126" t="str">
        <f t="shared" si="246"/>
        <v/>
      </c>
      <c r="AZ169" s="126" t="str">
        <f t="shared" si="246"/>
        <v/>
      </c>
      <c r="BA169" s="126" t="str">
        <f t="shared" si="246"/>
        <v/>
      </c>
      <c r="BB169" s="126" t="str">
        <f t="shared" si="246"/>
        <v/>
      </c>
      <c r="BC169" s="126" t="str">
        <f t="shared" si="246"/>
        <v/>
      </c>
      <c r="BD169" s="126" t="str">
        <f t="shared" si="246"/>
        <v/>
      </c>
      <c r="BE169" s="126" t="str">
        <f t="shared" si="246"/>
        <v/>
      </c>
      <c r="BF169" s="126" t="str">
        <f t="shared" si="246"/>
        <v/>
      </c>
      <c r="BG169" s="126" t="str">
        <f t="shared" si="246"/>
        <v/>
      </c>
      <c r="BH169" s="126" t="str">
        <f t="shared" si="246"/>
        <v/>
      </c>
      <c r="BI169" s="126" t="str">
        <f t="shared" si="246"/>
        <v/>
      </c>
      <c r="BJ169" s="126" t="str">
        <f t="shared" si="246"/>
        <v/>
      </c>
      <c r="BK169" s="126" t="str">
        <f t="shared" si="246"/>
        <v/>
      </c>
      <c r="BL169" s="126" t="str">
        <f t="shared" si="246"/>
        <v/>
      </c>
      <c r="BM169" s="126" t="str">
        <f t="shared" si="246"/>
        <v/>
      </c>
      <c r="BN169" s="126" t="str">
        <f t="shared" si="246"/>
        <v/>
      </c>
      <c r="BO169" s="126" t="str">
        <f t="shared" si="246"/>
        <v/>
      </c>
      <c r="BP169" s="126" t="str">
        <f t="shared" si="246"/>
        <v/>
      </c>
      <c r="BQ169" s="126" t="str">
        <f t="shared" si="246"/>
        <v/>
      </c>
      <c r="BR169" s="126" t="str">
        <f t="shared" si="246"/>
        <v/>
      </c>
      <c r="BS169" s="126" t="str">
        <f t="shared" si="246"/>
        <v/>
      </c>
      <c r="BT169" s="126" t="str">
        <f t="shared" si="246"/>
        <v/>
      </c>
      <c r="BU169" s="126" t="str">
        <f t="shared" si="246"/>
        <v/>
      </c>
      <c r="BV169" s="194"/>
      <c r="BW169" s="194"/>
      <c r="BX169" s="194"/>
      <c r="BZ169" s="116" t="s">
        <v>267</v>
      </c>
      <c r="CA169" s="118" t="s">
        <v>93</v>
      </c>
      <c r="CB169" s="113">
        <f t="shared" si="234"/>
        <v>29</v>
      </c>
      <c r="CC169" s="116" t="str">
        <f t="shared" ca="1" si="227"/>
        <v>MIGNON</v>
      </c>
      <c r="CD169" s="117">
        <f t="shared" ca="1" si="239"/>
        <v>4555.1144547640251</v>
      </c>
      <c r="CE169" s="117">
        <f t="shared" ca="1" si="239"/>
        <v>4109.9907103781752</v>
      </c>
      <c r="CF169" s="117">
        <f t="shared" ca="1" si="239"/>
        <v>4320.3910261702013</v>
      </c>
      <c r="CG169" s="117">
        <f t="shared" ca="1" si="239"/>
        <v>0</v>
      </c>
      <c r="CH169" s="117">
        <f t="shared" ca="1" si="229"/>
        <v>3</v>
      </c>
      <c r="CI169" s="117">
        <f t="shared" ca="1" si="230"/>
        <v>12985.496191312403</v>
      </c>
      <c r="CJ169" s="127" cm="1">
        <f t="array" aca="1" ref="CJ169" ca="1">IFERROR(AVERAGE(IF(CD169:CG169&gt;1,CD169:CG169)),0)</f>
        <v>4328.4987304374672</v>
      </c>
      <c r="CK169" s="127">
        <f ca="1">CJ169+(COUNTIFS($CJ$141:$CJ169,CJ169)-1)*0.00001</f>
        <v>4328.4987304374672</v>
      </c>
      <c r="CL169" s="127">
        <f t="shared" ca="1" si="235"/>
        <v>4116.7927060634065</v>
      </c>
      <c r="CM169" s="140">
        <f t="shared" ca="1" si="236"/>
        <v>9</v>
      </c>
      <c r="CN169" s="120" t="str">
        <f t="shared" ca="1" si="237"/>
        <v>ÁLAMO</v>
      </c>
      <c r="CO169" s="113"/>
      <c r="CP169" s="113"/>
      <c r="CQ169" s="113"/>
      <c r="CR169" s="115"/>
    </row>
    <row r="170" spans="1:96" ht="12.75" customHeight="1" x14ac:dyDescent="0.25">
      <c r="A170" s="212">
        <v>3</v>
      </c>
      <c r="K170" s="101">
        <f t="shared" si="238"/>
        <v>30</v>
      </c>
      <c r="L170" s="125" t="str">
        <f t="shared" ca="1" si="231"/>
        <v>IS TORDO</v>
      </c>
      <c r="M170" s="126">
        <f t="shared" ca="1" si="232"/>
        <v>4110.2428404089178</v>
      </c>
      <c r="N170" s="126" t="str">
        <f t="shared" ca="1" si="233"/>
        <v>s</v>
      </c>
      <c r="O170" s="126" t="str">
        <f t="shared" ca="1" si="246"/>
        <v>s</v>
      </c>
      <c r="P170" s="126" t="str">
        <f t="shared" ca="1" si="246"/>
        <v>s</v>
      </c>
      <c r="Q170" s="126" t="str">
        <f t="shared" ca="1" si="246"/>
        <v>s</v>
      </c>
      <c r="R170" s="126" t="str">
        <f t="shared" ca="1" si="246"/>
        <v>s</v>
      </c>
      <c r="S170" s="126" t="str">
        <f t="shared" ca="1" si="246"/>
        <v>ns</v>
      </c>
      <c r="T170" s="126" t="str">
        <f t="shared" ca="1" si="246"/>
        <v>ns</v>
      </c>
      <c r="U170" s="126" t="str">
        <f t="shared" ca="1" si="246"/>
        <v>ns</v>
      </c>
      <c r="V170" s="126" t="str">
        <f t="shared" ca="1" si="246"/>
        <v>ns</v>
      </c>
      <c r="W170" s="126" t="str">
        <f t="shared" ca="1" si="246"/>
        <v>ns</v>
      </c>
      <c r="X170" s="126" t="str">
        <f t="shared" ca="1" si="246"/>
        <v>ns</v>
      </c>
      <c r="Y170" s="126" t="str">
        <f t="shared" ca="1" si="246"/>
        <v>ns</v>
      </c>
      <c r="Z170" s="126" t="str">
        <f t="shared" ca="1" si="246"/>
        <v>ns</v>
      </c>
      <c r="AA170" s="126" t="str">
        <f t="shared" ca="1" si="246"/>
        <v>ns</v>
      </c>
      <c r="AB170" s="126" t="str">
        <f t="shared" ca="1" si="246"/>
        <v>ns</v>
      </c>
      <c r="AC170" s="126" t="str">
        <f t="shared" ca="1" si="246"/>
        <v>ns</v>
      </c>
      <c r="AD170" s="126" t="str">
        <f t="shared" ca="1" si="246"/>
        <v>ns</v>
      </c>
      <c r="AE170" s="126" t="str">
        <f t="shared" ca="1" si="246"/>
        <v>ns</v>
      </c>
      <c r="AF170" s="126" t="str">
        <f t="shared" ca="1" si="246"/>
        <v>ns</v>
      </c>
      <c r="AG170" s="126" t="str">
        <f t="shared" ca="1" si="246"/>
        <v>ns</v>
      </c>
      <c r="AH170" s="126" t="str">
        <f t="shared" ca="1" si="246"/>
        <v>ns</v>
      </c>
      <c r="AI170" s="126" t="str">
        <f t="shared" ca="1" si="246"/>
        <v>ns</v>
      </c>
      <c r="AJ170" s="126" t="str">
        <f t="shared" ca="1" si="246"/>
        <v>ns</v>
      </c>
      <c r="AK170" s="126" t="str">
        <f t="shared" ca="1" si="246"/>
        <v>ns</v>
      </c>
      <c r="AL170" s="126" t="str">
        <f t="shared" ca="1" si="246"/>
        <v>ns</v>
      </c>
      <c r="AM170" s="126" t="str">
        <f t="shared" ca="1" si="246"/>
        <v>ns</v>
      </c>
      <c r="AN170" s="126" t="str">
        <f t="shared" ca="1" si="246"/>
        <v>ns</v>
      </c>
      <c r="AO170" s="126" t="str">
        <f t="shared" ca="1" si="246"/>
        <v>ns</v>
      </c>
      <c r="AP170" s="126" t="str">
        <f t="shared" ca="1" si="246"/>
        <v>ns</v>
      </c>
      <c r="AQ170" s="126" t="str">
        <f t="shared" ca="1" si="246"/>
        <v>ns</v>
      </c>
      <c r="AR170" s="126" t="str">
        <f t="shared" si="246"/>
        <v/>
      </c>
      <c r="AS170" s="126" t="str">
        <f t="shared" si="246"/>
        <v/>
      </c>
      <c r="AT170" s="126" t="str">
        <f t="shared" si="246"/>
        <v/>
      </c>
      <c r="AU170" s="126" t="str">
        <f t="shared" si="246"/>
        <v/>
      </c>
      <c r="AV170" s="126" t="str">
        <f t="shared" si="246"/>
        <v/>
      </c>
      <c r="AW170" s="126" t="str">
        <f t="shared" si="246"/>
        <v/>
      </c>
      <c r="AX170" s="126" t="str">
        <f t="shared" si="246"/>
        <v/>
      </c>
      <c r="AY170" s="126" t="str">
        <f t="shared" si="246"/>
        <v/>
      </c>
      <c r="AZ170" s="126" t="str">
        <f t="shared" si="246"/>
        <v/>
      </c>
      <c r="BA170" s="126" t="str">
        <f t="shared" si="246"/>
        <v/>
      </c>
      <c r="BB170" s="126" t="str">
        <f t="shared" si="246"/>
        <v/>
      </c>
      <c r="BC170" s="126" t="str">
        <f t="shared" si="246"/>
        <v/>
      </c>
      <c r="BD170" s="126" t="str">
        <f t="shared" si="246"/>
        <v/>
      </c>
      <c r="BE170" s="126" t="str">
        <f t="shared" si="246"/>
        <v/>
      </c>
      <c r="BF170" s="126" t="str">
        <f t="shared" si="246"/>
        <v/>
      </c>
      <c r="BG170" s="126" t="str">
        <f t="shared" si="246"/>
        <v/>
      </c>
      <c r="BH170" s="126" t="str">
        <f t="shared" si="246"/>
        <v/>
      </c>
      <c r="BI170" s="126" t="str">
        <f t="shared" si="246"/>
        <v/>
      </c>
      <c r="BJ170" s="126" t="str">
        <f t="shared" si="246"/>
        <v/>
      </c>
      <c r="BK170" s="126" t="str">
        <f t="shared" si="246"/>
        <v/>
      </c>
      <c r="BL170" s="126" t="str">
        <f t="shared" si="246"/>
        <v/>
      </c>
      <c r="BM170" s="126" t="str">
        <f t="shared" si="246"/>
        <v/>
      </c>
      <c r="BN170" s="126" t="str">
        <f t="shared" si="246"/>
        <v/>
      </c>
      <c r="BO170" s="126" t="str">
        <f t="shared" si="246"/>
        <v/>
      </c>
      <c r="BP170" s="126" t="str">
        <f t="shared" si="246"/>
        <v/>
      </c>
      <c r="BQ170" s="126" t="str">
        <f t="shared" si="246"/>
        <v/>
      </c>
      <c r="BR170" s="126" t="str">
        <f t="shared" si="246"/>
        <v/>
      </c>
      <c r="BS170" s="126" t="str">
        <f t="shared" si="246"/>
        <v/>
      </c>
      <c r="BT170" s="126" t="str">
        <f t="shared" si="246"/>
        <v/>
      </c>
      <c r="BU170" s="126" t="str">
        <f t="shared" si="246"/>
        <v/>
      </c>
      <c r="BV170" s="194"/>
      <c r="BW170" s="194"/>
      <c r="BX170" s="194"/>
      <c r="BZ170" s="116" t="s">
        <v>267</v>
      </c>
      <c r="CA170" s="118" t="s">
        <v>93</v>
      </c>
      <c r="CB170" s="113">
        <f t="shared" si="234"/>
        <v>30</v>
      </c>
      <c r="CC170" s="116" t="str">
        <f t="shared" ca="1" si="227"/>
        <v>MS INTA 521</v>
      </c>
      <c r="CD170" s="117">
        <f t="shared" ca="1" si="239"/>
        <v>3744.8236858787118</v>
      </c>
      <c r="CE170" s="117">
        <f t="shared" ca="1" si="239"/>
        <v>3596.2798448316603</v>
      </c>
      <c r="CF170" s="117">
        <f t="shared" ca="1" si="239"/>
        <v>3119.8701839263795</v>
      </c>
      <c r="CG170" s="117">
        <f t="shared" ca="1" si="239"/>
        <v>0</v>
      </c>
      <c r="CH170" s="117">
        <f t="shared" ca="1" si="229"/>
        <v>3</v>
      </c>
      <c r="CI170" s="117">
        <f t="shared" ca="1" si="230"/>
        <v>10460.973714636752</v>
      </c>
      <c r="CJ170" s="127" cm="1">
        <f t="array" aca="1" ref="CJ170" ca="1">IFERROR(AVERAGE(IF(CD170:CG170&gt;1,CD170:CG170)),0)</f>
        <v>3486.9912382122507</v>
      </c>
      <c r="CK170" s="127">
        <f ca="1">CJ170+(COUNTIFS($CJ$141:$CJ170,CJ170)-1)*0.00001</f>
        <v>3486.9912382122507</v>
      </c>
      <c r="CL170" s="127">
        <f t="shared" ca="1" si="235"/>
        <v>4110.2428404089178</v>
      </c>
      <c r="CM170" s="140">
        <f t="shared" ca="1" si="236"/>
        <v>21</v>
      </c>
      <c r="CN170" s="120" t="str">
        <f t="shared" ca="1" si="237"/>
        <v>IS TORDO</v>
      </c>
      <c r="CO170" s="113"/>
      <c r="CP170" s="113"/>
      <c r="CQ170" s="113"/>
      <c r="CR170" s="115"/>
    </row>
    <row r="171" spans="1:96" ht="12.75" customHeight="1" x14ac:dyDescent="0.25">
      <c r="A171" s="212">
        <v>3</v>
      </c>
      <c r="K171" s="101">
        <f t="shared" si="238"/>
        <v>31</v>
      </c>
      <c r="L171" s="125" t="str">
        <f t="shared" ca="1" si="231"/>
        <v>LG MORO</v>
      </c>
      <c r="M171" s="126">
        <f t="shared" ca="1" si="232"/>
        <v>4041.03075187072</v>
      </c>
      <c r="N171" s="126" t="str">
        <f t="shared" ca="1" si="233"/>
        <v>s</v>
      </c>
      <c r="O171" s="126" t="str">
        <f t="shared" ca="1" si="246"/>
        <v>s</v>
      </c>
      <c r="P171" s="126" t="str">
        <f t="shared" ca="1" si="246"/>
        <v>s</v>
      </c>
      <c r="Q171" s="126" t="str">
        <f t="shared" ca="1" si="246"/>
        <v>s</v>
      </c>
      <c r="R171" s="126" t="str">
        <f t="shared" ca="1" si="246"/>
        <v>s</v>
      </c>
      <c r="S171" s="126" t="str">
        <f t="shared" ca="1" si="246"/>
        <v>s</v>
      </c>
      <c r="T171" s="126" t="str">
        <f t="shared" ca="1" si="246"/>
        <v>ns</v>
      </c>
      <c r="U171" s="126" t="str">
        <f t="shared" ca="1" si="246"/>
        <v>ns</v>
      </c>
      <c r="V171" s="126" t="str">
        <f t="shared" ca="1" si="246"/>
        <v>ns</v>
      </c>
      <c r="W171" s="126" t="str">
        <f t="shared" ca="1" si="246"/>
        <v>ns</v>
      </c>
      <c r="X171" s="126" t="str">
        <f t="shared" ca="1" si="246"/>
        <v>ns</v>
      </c>
      <c r="Y171" s="126" t="str">
        <f t="shared" ca="1" si="246"/>
        <v>ns</v>
      </c>
      <c r="Z171" s="126" t="str">
        <f t="shared" ca="1" si="246"/>
        <v>ns</v>
      </c>
      <c r="AA171" s="126" t="str">
        <f t="shared" ca="1" si="246"/>
        <v>ns</v>
      </c>
      <c r="AB171" s="126" t="str">
        <f t="shared" ca="1" si="246"/>
        <v>ns</v>
      </c>
      <c r="AC171" s="126" t="str">
        <f t="shared" ca="1" si="246"/>
        <v>ns</v>
      </c>
      <c r="AD171" s="126" t="str">
        <f t="shared" ca="1" si="246"/>
        <v>ns</v>
      </c>
      <c r="AE171" s="126" t="str">
        <f t="shared" ca="1" si="246"/>
        <v>ns</v>
      </c>
      <c r="AF171" s="126" t="str">
        <f t="shared" ca="1" si="246"/>
        <v>ns</v>
      </c>
      <c r="AG171" s="126" t="str">
        <f t="shared" ca="1" si="246"/>
        <v>ns</v>
      </c>
      <c r="AH171" s="126" t="str">
        <f t="shared" ca="1" si="246"/>
        <v>ns</v>
      </c>
      <c r="AI171" s="126" t="str">
        <f t="shared" ca="1" si="246"/>
        <v>ns</v>
      </c>
      <c r="AJ171" s="126" t="str">
        <f t="shared" ca="1" si="246"/>
        <v>ns</v>
      </c>
      <c r="AK171" s="126" t="str">
        <f t="shared" ca="1" si="246"/>
        <v>ns</v>
      </c>
      <c r="AL171" s="126" t="str">
        <f t="shared" ca="1" si="246"/>
        <v>ns</v>
      </c>
      <c r="AM171" s="126" t="str">
        <f t="shared" ca="1" si="246"/>
        <v>ns</v>
      </c>
      <c r="AN171" s="126" t="str">
        <f t="shared" ca="1" si="246"/>
        <v>ns</v>
      </c>
      <c r="AO171" s="126" t="str">
        <f t="shared" ca="1" si="246"/>
        <v>ns</v>
      </c>
      <c r="AP171" s="126" t="str">
        <f t="shared" ca="1" si="246"/>
        <v>ns</v>
      </c>
      <c r="AQ171" s="126" t="str">
        <f t="shared" ca="1" si="246"/>
        <v>ns</v>
      </c>
      <c r="AR171" s="126" t="str">
        <f t="shared" ca="1" si="246"/>
        <v>ns</v>
      </c>
      <c r="AS171" s="126" t="str">
        <f t="shared" ref="O171:BU175" si="247">IF(AS$5&gt;$K171,"",IF($L171=0,"",IF($G$9&gt;$H$9,"ns",IF(ABS($M171-INDEX($CL$141:$CL$200,AS$5,1))&gt;$B$159,"s","ns"))))</f>
        <v/>
      </c>
      <c r="AT171" s="126" t="str">
        <f t="shared" si="247"/>
        <v/>
      </c>
      <c r="AU171" s="126" t="str">
        <f t="shared" si="247"/>
        <v/>
      </c>
      <c r="AV171" s="126" t="str">
        <f t="shared" si="247"/>
        <v/>
      </c>
      <c r="AW171" s="126" t="str">
        <f t="shared" si="247"/>
        <v/>
      </c>
      <c r="AX171" s="126" t="str">
        <f t="shared" si="247"/>
        <v/>
      </c>
      <c r="AY171" s="126" t="str">
        <f t="shared" si="247"/>
        <v/>
      </c>
      <c r="AZ171" s="126" t="str">
        <f t="shared" si="247"/>
        <v/>
      </c>
      <c r="BA171" s="126" t="str">
        <f t="shared" si="247"/>
        <v/>
      </c>
      <c r="BB171" s="126" t="str">
        <f t="shared" si="247"/>
        <v/>
      </c>
      <c r="BC171" s="126" t="str">
        <f t="shared" si="247"/>
        <v/>
      </c>
      <c r="BD171" s="126" t="str">
        <f t="shared" si="247"/>
        <v/>
      </c>
      <c r="BE171" s="126" t="str">
        <f t="shared" si="247"/>
        <v/>
      </c>
      <c r="BF171" s="126" t="str">
        <f t="shared" si="247"/>
        <v/>
      </c>
      <c r="BG171" s="126" t="str">
        <f t="shared" si="247"/>
        <v/>
      </c>
      <c r="BH171" s="126" t="str">
        <f t="shared" si="247"/>
        <v/>
      </c>
      <c r="BI171" s="126" t="str">
        <f t="shared" si="247"/>
        <v/>
      </c>
      <c r="BJ171" s="126" t="str">
        <f t="shared" si="247"/>
        <v/>
      </c>
      <c r="BK171" s="126" t="str">
        <f t="shared" si="247"/>
        <v/>
      </c>
      <c r="BL171" s="126" t="str">
        <f t="shared" si="247"/>
        <v/>
      </c>
      <c r="BM171" s="126" t="str">
        <f t="shared" si="247"/>
        <v/>
      </c>
      <c r="BN171" s="126" t="str">
        <f t="shared" si="247"/>
        <v/>
      </c>
      <c r="BO171" s="126" t="str">
        <f t="shared" si="247"/>
        <v/>
      </c>
      <c r="BP171" s="126" t="str">
        <f t="shared" si="247"/>
        <v/>
      </c>
      <c r="BQ171" s="126" t="str">
        <f t="shared" si="247"/>
        <v/>
      </c>
      <c r="BR171" s="126" t="str">
        <f t="shared" si="247"/>
        <v/>
      </c>
      <c r="BS171" s="126" t="str">
        <f t="shared" si="247"/>
        <v/>
      </c>
      <c r="BT171" s="126" t="str">
        <f t="shared" si="247"/>
        <v/>
      </c>
      <c r="BU171" s="126" t="str">
        <f t="shared" si="247"/>
        <v/>
      </c>
      <c r="BV171" s="194"/>
      <c r="BW171" s="194"/>
      <c r="BX171" s="194"/>
      <c r="BZ171" s="116" t="s">
        <v>267</v>
      </c>
      <c r="CA171" s="118" t="s">
        <v>93</v>
      </c>
      <c r="CB171" s="113">
        <f t="shared" si="234"/>
        <v>31</v>
      </c>
      <c r="CC171" s="116" t="str">
        <f t="shared" ca="1" si="227"/>
        <v>MS INTA 924</v>
      </c>
      <c r="CD171" s="117">
        <f t="shared" ca="1" si="239"/>
        <v>3919.745967613655</v>
      </c>
      <c r="CE171" s="117">
        <f t="shared" ca="1" si="239"/>
        <v>3327.989934801089</v>
      </c>
      <c r="CF171" s="117">
        <f t="shared" ca="1" si="239"/>
        <v>3576.4391960524422</v>
      </c>
      <c r="CG171" s="117">
        <f t="shared" ca="1" si="239"/>
        <v>0</v>
      </c>
      <c r="CH171" s="117">
        <f t="shared" ca="1" si="229"/>
        <v>3</v>
      </c>
      <c r="CI171" s="117">
        <f t="shared" ca="1" si="230"/>
        <v>10824.175098467187</v>
      </c>
      <c r="CJ171" s="127" cm="1">
        <f t="array" aca="1" ref="CJ171" ca="1">IFERROR(AVERAGE(IF(CD171:CG171&gt;1,CD171:CG171)),0)</f>
        <v>3608.0583661557289</v>
      </c>
      <c r="CK171" s="127">
        <f ca="1">CJ171+(COUNTIFS($CJ$141:$CJ171,CJ171)-1)*0.00001</f>
        <v>3608.0583661557289</v>
      </c>
      <c r="CL171" s="127">
        <f t="shared" ca="1" si="235"/>
        <v>4041.03075187072</v>
      </c>
      <c r="CM171" s="140">
        <f t="shared" ca="1" si="236"/>
        <v>26</v>
      </c>
      <c r="CN171" s="120" t="str">
        <f t="shared" ca="1" si="237"/>
        <v>LG MORO</v>
      </c>
      <c r="CO171" s="113"/>
      <c r="CP171" s="113"/>
      <c r="CQ171" s="113"/>
      <c r="CR171" s="115"/>
    </row>
    <row r="172" spans="1:96" ht="12.75" customHeight="1" x14ac:dyDescent="0.25">
      <c r="A172" s="212">
        <v>3</v>
      </c>
      <c r="K172" s="101">
        <f t="shared" si="238"/>
        <v>32</v>
      </c>
      <c r="L172" s="125" t="str">
        <f t="shared" ca="1" si="231"/>
        <v>ACA 921</v>
      </c>
      <c r="M172" s="126">
        <f t="shared" ca="1" si="232"/>
        <v>3960.5744555089345</v>
      </c>
      <c r="N172" s="126" t="str">
        <f t="shared" ca="1" si="233"/>
        <v>s</v>
      </c>
      <c r="O172" s="126" t="str">
        <f t="shared" ca="1" si="247"/>
        <v>s</v>
      </c>
      <c r="P172" s="126" t="str">
        <f t="shared" ca="1" si="247"/>
        <v>s</v>
      </c>
      <c r="Q172" s="126" t="str">
        <f t="shared" ca="1" si="247"/>
        <v>s</v>
      </c>
      <c r="R172" s="126" t="str">
        <f t="shared" ca="1" si="247"/>
        <v>s</v>
      </c>
      <c r="S172" s="126" t="str">
        <f t="shared" ca="1" si="247"/>
        <v>s</v>
      </c>
      <c r="T172" s="126" t="str">
        <f t="shared" ca="1" si="247"/>
        <v>s</v>
      </c>
      <c r="U172" s="126" t="str">
        <f t="shared" ca="1" si="247"/>
        <v>ns</v>
      </c>
      <c r="V172" s="126" t="str">
        <f t="shared" ca="1" si="247"/>
        <v>ns</v>
      </c>
      <c r="W172" s="126" t="str">
        <f t="shared" ca="1" si="247"/>
        <v>ns</v>
      </c>
      <c r="X172" s="126" t="str">
        <f t="shared" ca="1" si="247"/>
        <v>ns</v>
      </c>
      <c r="Y172" s="126" t="str">
        <f t="shared" ca="1" si="247"/>
        <v>ns</v>
      </c>
      <c r="Z172" s="126" t="str">
        <f t="shared" ca="1" si="247"/>
        <v>ns</v>
      </c>
      <c r="AA172" s="126" t="str">
        <f t="shared" ca="1" si="247"/>
        <v>ns</v>
      </c>
      <c r="AB172" s="126" t="str">
        <f t="shared" ca="1" si="247"/>
        <v>ns</v>
      </c>
      <c r="AC172" s="126" t="str">
        <f t="shared" ca="1" si="247"/>
        <v>ns</v>
      </c>
      <c r="AD172" s="126" t="str">
        <f t="shared" ca="1" si="247"/>
        <v>ns</v>
      </c>
      <c r="AE172" s="126" t="str">
        <f t="shared" ca="1" si="247"/>
        <v>ns</v>
      </c>
      <c r="AF172" s="126" t="str">
        <f t="shared" ca="1" si="247"/>
        <v>ns</v>
      </c>
      <c r="AG172" s="126" t="str">
        <f t="shared" ca="1" si="247"/>
        <v>ns</v>
      </c>
      <c r="AH172" s="126" t="str">
        <f t="shared" ca="1" si="247"/>
        <v>ns</v>
      </c>
      <c r="AI172" s="126" t="str">
        <f t="shared" ca="1" si="247"/>
        <v>ns</v>
      </c>
      <c r="AJ172" s="126" t="str">
        <f t="shared" ca="1" si="247"/>
        <v>ns</v>
      </c>
      <c r="AK172" s="126" t="str">
        <f t="shared" ca="1" si="247"/>
        <v>ns</v>
      </c>
      <c r="AL172" s="126" t="str">
        <f t="shared" ca="1" si="247"/>
        <v>ns</v>
      </c>
      <c r="AM172" s="126" t="str">
        <f t="shared" ca="1" si="247"/>
        <v>ns</v>
      </c>
      <c r="AN172" s="126" t="str">
        <f t="shared" ca="1" si="247"/>
        <v>ns</v>
      </c>
      <c r="AO172" s="126" t="str">
        <f t="shared" ca="1" si="247"/>
        <v>ns</v>
      </c>
      <c r="AP172" s="126" t="str">
        <f t="shared" ca="1" si="247"/>
        <v>ns</v>
      </c>
      <c r="AQ172" s="126" t="str">
        <f t="shared" ca="1" si="247"/>
        <v>ns</v>
      </c>
      <c r="AR172" s="126" t="str">
        <f t="shared" ca="1" si="247"/>
        <v>ns</v>
      </c>
      <c r="AS172" s="126" t="str">
        <f t="shared" ca="1" si="247"/>
        <v>ns</v>
      </c>
      <c r="AT172" s="126" t="str">
        <f t="shared" si="247"/>
        <v/>
      </c>
      <c r="AU172" s="126" t="str">
        <f t="shared" si="247"/>
        <v/>
      </c>
      <c r="AV172" s="126" t="str">
        <f t="shared" si="247"/>
        <v/>
      </c>
      <c r="AW172" s="126" t="str">
        <f t="shared" si="247"/>
        <v/>
      </c>
      <c r="AX172" s="126" t="str">
        <f t="shared" si="247"/>
        <v/>
      </c>
      <c r="AY172" s="126" t="str">
        <f t="shared" si="247"/>
        <v/>
      </c>
      <c r="AZ172" s="126" t="str">
        <f t="shared" si="247"/>
        <v/>
      </c>
      <c r="BA172" s="126" t="str">
        <f t="shared" si="247"/>
        <v/>
      </c>
      <c r="BB172" s="126" t="str">
        <f t="shared" si="247"/>
        <v/>
      </c>
      <c r="BC172" s="126" t="str">
        <f t="shared" si="247"/>
        <v/>
      </c>
      <c r="BD172" s="126" t="str">
        <f t="shared" si="247"/>
        <v/>
      </c>
      <c r="BE172" s="126" t="str">
        <f t="shared" si="247"/>
        <v/>
      </c>
      <c r="BF172" s="126" t="str">
        <f t="shared" si="247"/>
        <v/>
      </c>
      <c r="BG172" s="126" t="str">
        <f t="shared" si="247"/>
        <v/>
      </c>
      <c r="BH172" s="126" t="str">
        <f t="shared" si="247"/>
        <v/>
      </c>
      <c r="BI172" s="126" t="str">
        <f t="shared" si="247"/>
        <v/>
      </c>
      <c r="BJ172" s="126" t="str">
        <f t="shared" si="247"/>
        <v/>
      </c>
      <c r="BK172" s="126" t="str">
        <f t="shared" si="247"/>
        <v/>
      </c>
      <c r="BL172" s="126" t="str">
        <f t="shared" si="247"/>
        <v/>
      </c>
      <c r="BM172" s="126" t="str">
        <f t="shared" si="247"/>
        <v/>
      </c>
      <c r="BN172" s="126" t="str">
        <f t="shared" si="247"/>
        <v/>
      </c>
      <c r="BO172" s="126" t="str">
        <f t="shared" si="247"/>
        <v/>
      </c>
      <c r="BP172" s="126" t="str">
        <f t="shared" si="247"/>
        <v/>
      </c>
      <c r="BQ172" s="126" t="str">
        <f t="shared" si="247"/>
        <v/>
      </c>
      <c r="BR172" s="126" t="str">
        <f t="shared" si="247"/>
        <v/>
      </c>
      <c r="BS172" s="126" t="str">
        <f t="shared" si="247"/>
        <v/>
      </c>
      <c r="BT172" s="126" t="str">
        <f t="shared" si="247"/>
        <v/>
      </c>
      <c r="BU172" s="126" t="str">
        <f t="shared" si="247"/>
        <v/>
      </c>
      <c r="BV172" s="194"/>
      <c r="BW172" s="194"/>
      <c r="BX172" s="194"/>
      <c r="BZ172" s="116" t="s">
        <v>267</v>
      </c>
      <c r="CA172" s="118" t="s">
        <v>93</v>
      </c>
      <c r="CB172" s="113">
        <f t="shared" si="234"/>
        <v>32</v>
      </c>
      <c r="CC172" s="116" t="str">
        <f t="shared" ca="1" si="227"/>
        <v>MS INTA BONAERENSE 423</v>
      </c>
      <c r="CD172" s="117">
        <f t="shared" ca="1" si="239"/>
        <v>5058.2756243996355</v>
      </c>
      <c r="CE172" s="117">
        <f t="shared" ca="1" si="239"/>
        <v>3897.0443806170674</v>
      </c>
      <c r="CF172" s="117">
        <f t="shared" ca="1" si="239"/>
        <v>4766.4480222619768</v>
      </c>
      <c r="CG172" s="117">
        <f t="shared" ca="1" si="239"/>
        <v>0</v>
      </c>
      <c r="CH172" s="117">
        <f t="shared" ca="1" si="229"/>
        <v>3</v>
      </c>
      <c r="CI172" s="117">
        <f t="shared" ca="1" si="230"/>
        <v>13721.76802727868</v>
      </c>
      <c r="CJ172" s="127" cm="1">
        <f t="array" aca="1" ref="CJ172" ca="1">IFERROR(AVERAGE(IF(CD172:CG172&gt;1,CD172:CG172)),0)</f>
        <v>4573.9226757595598</v>
      </c>
      <c r="CK172" s="127">
        <f ca="1">CJ172+(COUNTIFS($CJ$141:$CJ172,CJ172)-1)*0.00001</f>
        <v>4573.9226757595598</v>
      </c>
      <c r="CL172" s="127">
        <f t="shared" ca="1" si="235"/>
        <v>3960.5744555089345</v>
      </c>
      <c r="CM172" s="140">
        <f t="shared" ca="1" si="236"/>
        <v>8</v>
      </c>
      <c r="CN172" s="120" t="str">
        <f t="shared" ca="1" si="237"/>
        <v>ACA 921</v>
      </c>
      <c r="CO172" s="113"/>
      <c r="CP172" s="113"/>
      <c r="CQ172" s="113"/>
      <c r="CR172" s="115"/>
    </row>
    <row r="173" spans="1:96" ht="12.75" customHeight="1" x14ac:dyDescent="0.25">
      <c r="A173" s="212">
        <v>3</v>
      </c>
      <c r="K173" s="101">
        <f t="shared" si="238"/>
        <v>33</v>
      </c>
      <c r="L173" s="125" t="str">
        <f t="shared" ca="1" si="231"/>
        <v>BUCK COLIHUE</v>
      </c>
      <c r="M173" s="126">
        <f t="shared" ca="1" si="232"/>
        <v>3805.747798252612</v>
      </c>
      <c r="N173" s="126" t="str">
        <f t="shared" ca="1" si="233"/>
        <v>s</v>
      </c>
      <c r="O173" s="126" t="str">
        <f t="shared" ca="1" si="247"/>
        <v>s</v>
      </c>
      <c r="P173" s="126" t="str">
        <f t="shared" ca="1" si="247"/>
        <v>s</v>
      </c>
      <c r="Q173" s="126" t="str">
        <f t="shared" ca="1" si="247"/>
        <v>s</v>
      </c>
      <c r="R173" s="126" t="str">
        <f t="shared" ca="1" si="247"/>
        <v>s</v>
      </c>
      <c r="S173" s="126" t="str">
        <f t="shared" ca="1" si="247"/>
        <v>s</v>
      </c>
      <c r="T173" s="126" t="str">
        <f t="shared" ca="1" si="247"/>
        <v>s</v>
      </c>
      <c r="U173" s="126" t="str">
        <f t="shared" ca="1" si="247"/>
        <v>ns</v>
      </c>
      <c r="V173" s="126" t="str">
        <f t="shared" ca="1" si="247"/>
        <v>ns</v>
      </c>
      <c r="W173" s="126" t="str">
        <f t="shared" ca="1" si="247"/>
        <v>ns</v>
      </c>
      <c r="X173" s="126" t="str">
        <f t="shared" ca="1" si="247"/>
        <v>ns</v>
      </c>
      <c r="Y173" s="126" t="str">
        <f t="shared" ca="1" si="247"/>
        <v>ns</v>
      </c>
      <c r="Z173" s="126" t="str">
        <f t="shared" ca="1" si="247"/>
        <v>ns</v>
      </c>
      <c r="AA173" s="126" t="str">
        <f t="shared" ca="1" si="247"/>
        <v>ns</v>
      </c>
      <c r="AB173" s="126" t="str">
        <f t="shared" ca="1" si="247"/>
        <v>ns</v>
      </c>
      <c r="AC173" s="126" t="str">
        <f t="shared" ca="1" si="247"/>
        <v>ns</v>
      </c>
      <c r="AD173" s="126" t="str">
        <f t="shared" ca="1" si="247"/>
        <v>ns</v>
      </c>
      <c r="AE173" s="126" t="str">
        <f t="shared" ca="1" si="247"/>
        <v>ns</v>
      </c>
      <c r="AF173" s="126" t="str">
        <f t="shared" ca="1" si="247"/>
        <v>ns</v>
      </c>
      <c r="AG173" s="126" t="str">
        <f t="shared" ca="1" si="247"/>
        <v>ns</v>
      </c>
      <c r="AH173" s="126" t="str">
        <f t="shared" ca="1" si="247"/>
        <v>ns</v>
      </c>
      <c r="AI173" s="126" t="str">
        <f t="shared" ca="1" si="247"/>
        <v>ns</v>
      </c>
      <c r="AJ173" s="126" t="str">
        <f t="shared" ca="1" si="247"/>
        <v>ns</v>
      </c>
      <c r="AK173" s="126" t="str">
        <f t="shared" ca="1" si="247"/>
        <v>ns</v>
      </c>
      <c r="AL173" s="126" t="str">
        <f t="shared" ca="1" si="247"/>
        <v>ns</v>
      </c>
      <c r="AM173" s="126" t="str">
        <f t="shared" ca="1" si="247"/>
        <v>ns</v>
      </c>
      <c r="AN173" s="126" t="str">
        <f t="shared" ca="1" si="247"/>
        <v>ns</v>
      </c>
      <c r="AO173" s="126" t="str">
        <f t="shared" ca="1" si="247"/>
        <v>ns</v>
      </c>
      <c r="AP173" s="126" t="str">
        <f t="shared" ca="1" si="247"/>
        <v>ns</v>
      </c>
      <c r="AQ173" s="126" t="str">
        <f t="shared" ca="1" si="247"/>
        <v>ns</v>
      </c>
      <c r="AR173" s="126" t="str">
        <f t="shared" ca="1" si="247"/>
        <v>ns</v>
      </c>
      <c r="AS173" s="126" t="str">
        <f t="shared" ca="1" si="247"/>
        <v>ns</v>
      </c>
      <c r="AT173" s="126" t="str">
        <f t="shared" ca="1" si="247"/>
        <v>ns</v>
      </c>
      <c r="AU173" s="126" t="str">
        <f t="shared" si="247"/>
        <v/>
      </c>
      <c r="AV173" s="126" t="str">
        <f t="shared" si="247"/>
        <v/>
      </c>
      <c r="AW173" s="126" t="str">
        <f t="shared" si="247"/>
        <v/>
      </c>
      <c r="AX173" s="126" t="str">
        <f t="shared" si="247"/>
        <v/>
      </c>
      <c r="AY173" s="126" t="str">
        <f t="shared" si="247"/>
        <v/>
      </c>
      <c r="AZ173" s="126" t="str">
        <f t="shared" si="247"/>
        <v/>
      </c>
      <c r="BA173" s="126" t="str">
        <f t="shared" si="247"/>
        <v/>
      </c>
      <c r="BB173" s="126" t="str">
        <f t="shared" si="247"/>
        <v/>
      </c>
      <c r="BC173" s="126" t="str">
        <f t="shared" si="247"/>
        <v/>
      </c>
      <c r="BD173" s="126" t="str">
        <f t="shared" si="247"/>
        <v/>
      </c>
      <c r="BE173" s="126" t="str">
        <f t="shared" si="247"/>
        <v/>
      </c>
      <c r="BF173" s="126" t="str">
        <f t="shared" si="247"/>
        <v/>
      </c>
      <c r="BG173" s="126" t="str">
        <f t="shared" si="247"/>
        <v/>
      </c>
      <c r="BH173" s="126" t="str">
        <f t="shared" si="247"/>
        <v/>
      </c>
      <c r="BI173" s="126" t="str">
        <f t="shared" si="247"/>
        <v/>
      </c>
      <c r="BJ173" s="126" t="str">
        <f t="shared" si="247"/>
        <v/>
      </c>
      <c r="BK173" s="126" t="str">
        <f t="shared" si="247"/>
        <v/>
      </c>
      <c r="BL173" s="126" t="str">
        <f t="shared" si="247"/>
        <v/>
      </c>
      <c r="BM173" s="126" t="str">
        <f t="shared" si="247"/>
        <v/>
      </c>
      <c r="BN173" s="126" t="str">
        <f t="shared" si="247"/>
        <v/>
      </c>
      <c r="BO173" s="126" t="str">
        <f t="shared" si="247"/>
        <v/>
      </c>
      <c r="BP173" s="126" t="str">
        <f t="shared" si="247"/>
        <v/>
      </c>
      <c r="BQ173" s="126" t="str">
        <f t="shared" si="247"/>
        <v/>
      </c>
      <c r="BR173" s="126" t="str">
        <f t="shared" si="247"/>
        <v/>
      </c>
      <c r="BS173" s="126" t="str">
        <f t="shared" si="247"/>
        <v/>
      </c>
      <c r="BT173" s="126" t="str">
        <f t="shared" si="247"/>
        <v/>
      </c>
      <c r="BU173" s="126" t="str">
        <f t="shared" si="247"/>
        <v/>
      </c>
      <c r="BV173" s="194"/>
      <c r="BW173" s="194"/>
      <c r="BX173" s="194"/>
      <c r="BZ173" s="116" t="s">
        <v>267</v>
      </c>
      <c r="CA173" s="118" t="s">
        <v>93</v>
      </c>
      <c r="CB173" s="113">
        <f t="shared" si="234"/>
        <v>33</v>
      </c>
      <c r="CC173" s="116" t="str">
        <f t="shared" ca="1" si="227"/>
        <v>NEO 30T23</v>
      </c>
      <c r="CD173" s="117">
        <f t="shared" ca="1" si="239"/>
        <v>5183.2194255816021</v>
      </c>
      <c r="CE173" s="117">
        <f t="shared" ca="1" si="239"/>
        <v>4309.6648540841688</v>
      </c>
      <c r="CF173" s="117">
        <f t="shared" ca="1" si="239"/>
        <v>5540.6697993529206</v>
      </c>
      <c r="CG173" s="117">
        <f t="shared" ca="1" si="239"/>
        <v>0</v>
      </c>
      <c r="CH173" s="117">
        <f t="shared" ca="1" si="229"/>
        <v>3</v>
      </c>
      <c r="CI173" s="117">
        <f t="shared" ca="1" si="230"/>
        <v>15033.55407901869</v>
      </c>
      <c r="CJ173" s="127" cm="1">
        <f t="array" aca="1" ref="CJ173" ca="1">IFERROR(AVERAGE(IF(CD173:CG173&gt;1,CD173:CG173)),0)</f>
        <v>5011.1846930062302</v>
      </c>
      <c r="CK173" s="127">
        <f ca="1">CJ173+(COUNTIFS($CJ$141:$CJ173,CJ173)-1)*0.00001</f>
        <v>5011.1846930062302</v>
      </c>
      <c r="CL173" s="127">
        <f t="shared" ca="1" si="235"/>
        <v>3805.747798252612</v>
      </c>
      <c r="CM173" s="140">
        <f t="shared" ca="1" si="236"/>
        <v>15</v>
      </c>
      <c r="CN173" s="120" t="str">
        <f t="shared" ca="1" si="237"/>
        <v>BUCK COLIHUE</v>
      </c>
      <c r="CO173" s="113"/>
      <c r="CP173" s="113"/>
      <c r="CQ173" s="113"/>
      <c r="CR173" s="115"/>
    </row>
    <row r="174" spans="1:96" ht="12.75" customHeight="1" x14ac:dyDescent="0.25">
      <c r="A174" s="212">
        <v>3</v>
      </c>
      <c r="K174" s="101">
        <f t="shared" si="238"/>
        <v>34</v>
      </c>
      <c r="L174" s="125" t="str">
        <f t="shared" ca="1" si="231"/>
        <v>MS INTA 924</v>
      </c>
      <c r="M174" s="126">
        <f t="shared" ca="1" si="232"/>
        <v>3608.0583661557289</v>
      </c>
      <c r="N174" s="126" t="str">
        <f t="shared" ca="1" si="233"/>
        <v>s</v>
      </c>
      <c r="O174" s="126" t="str">
        <f t="shared" ca="1" si="247"/>
        <v>s</v>
      </c>
      <c r="P174" s="126" t="str">
        <f t="shared" ca="1" si="247"/>
        <v>s</v>
      </c>
      <c r="Q174" s="126" t="str">
        <f t="shared" ca="1" si="247"/>
        <v>s</v>
      </c>
      <c r="R174" s="126" t="str">
        <f t="shared" ca="1" si="247"/>
        <v>s</v>
      </c>
      <c r="S174" s="126" t="str">
        <f t="shared" ca="1" si="247"/>
        <v>s</v>
      </c>
      <c r="T174" s="126" t="str">
        <f t="shared" ca="1" si="247"/>
        <v>s</v>
      </c>
      <c r="U174" s="126" t="str">
        <f t="shared" ca="1" si="247"/>
        <v>s</v>
      </c>
      <c r="V174" s="126" t="str">
        <f t="shared" ca="1" si="247"/>
        <v>s</v>
      </c>
      <c r="W174" s="126" t="str">
        <f t="shared" ca="1" si="247"/>
        <v>s</v>
      </c>
      <c r="X174" s="126" t="str">
        <f t="shared" ca="1" si="247"/>
        <v>s</v>
      </c>
      <c r="Y174" s="126" t="str">
        <f t="shared" ca="1" si="247"/>
        <v>s</v>
      </c>
      <c r="Z174" s="126" t="str">
        <f t="shared" ca="1" si="247"/>
        <v>s</v>
      </c>
      <c r="AA174" s="126" t="str">
        <f t="shared" ca="1" si="247"/>
        <v>s</v>
      </c>
      <c r="AB174" s="126" t="str">
        <f t="shared" ca="1" si="247"/>
        <v>s</v>
      </c>
      <c r="AC174" s="126" t="str">
        <f t="shared" ca="1" si="247"/>
        <v>s</v>
      </c>
      <c r="AD174" s="126" t="str">
        <f t="shared" ca="1" si="247"/>
        <v>s</v>
      </c>
      <c r="AE174" s="126" t="str">
        <f t="shared" ca="1" si="247"/>
        <v>ns</v>
      </c>
      <c r="AF174" s="126" t="str">
        <f t="shared" ca="1" si="247"/>
        <v>ns</v>
      </c>
      <c r="AG174" s="126" t="str">
        <f t="shared" ca="1" si="247"/>
        <v>ns</v>
      </c>
      <c r="AH174" s="126" t="str">
        <f t="shared" ca="1" si="247"/>
        <v>ns</v>
      </c>
      <c r="AI174" s="126" t="str">
        <f t="shared" ca="1" si="247"/>
        <v>ns</v>
      </c>
      <c r="AJ174" s="126" t="str">
        <f t="shared" ca="1" si="247"/>
        <v>ns</v>
      </c>
      <c r="AK174" s="126" t="str">
        <f t="shared" ca="1" si="247"/>
        <v>ns</v>
      </c>
      <c r="AL174" s="126" t="str">
        <f t="shared" ca="1" si="247"/>
        <v>ns</v>
      </c>
      <c r="AM174" s="126" t="str">
        <f t="shared" ca="1" si="247"/>
        <v>ns</v>
      </c>
      <c r="AN174" s="126" t="str">
        <f t="shared" ca="1" si="247"/>
        <v>ns</v>
      </c>
      <c r="AO174" s="126" t="str">
        <f t="shared" ca="1" si="247"/>
        <v>ns</v>
      </c>
      <c r="AP174" s="126" t="str">
        <f t="shared" ca="1" si="247"/>
        <v>ns</v>
      </c>
      <c r="AQ174" s="126" t="str">
        <f t="shared" ca="1" si="247"/>
        <v>ns</v>
      </c>
      <c r="AR174" s="126" t="str">
        <f t="shared" ca="1" si="247"/>
        <v>ns</v>
      </c>
      <c r="AS174" s="126" t="str">
        <f t="shared" ca="1" si="247"/>
        <v>ns</v>
      </c>
      <c r="AT174" s="126" t="str">
        <f t="shared" ca="1" si="247"/>
        <v>ns</v>
      </c>
      <c r="AU174" s="126" t="str">
        <f t="shared" ca="1" si="247"/>
        <v>ns</v>
      </c>
      <c r="AV174" s="126" t="str">
        <f t="shared" si="247"/>
        <v/>
      </c>
      <c r="AW174" s="126" t="str">
        <f t="shared" si="247"/>
        <v/>
      </c>
      <c r="AX174" s="126" t="str">
        <f t="shared" si="247"/>
        <v/>
      </c>
      <c r="AY174" s="126" t="str">
        <f t="shared" si="247"/>
        <v/>
      </c>
      <c r="AZ174" s="126" t="str">
        <f t="shared" si="247"/>
        <v/>
      </c>
      <c r="BA174" s="126" t="str">
        <f t="shared" si="247"/>
        <v/>
      </c>
      <c r="BB174" s="126" t="str">
        <f t="shared" si="247"/>
        <v/>
      </c>
      <c r="BC174" s="126" t="str">
        <f t="shared" si="247"/>
        <v/>
      </c>
      <c r="BD174" s="126" t="str">
        <f t="shared" si="247"/>
        <v/>
      </c>
      <c r="BE174" s="126" t="str">
        <f t="shared" si="247"/>
        <v/>
      </c>
      <c r="BF174" s="126" t="str">
        <f t="shared" si="247"/>
        <v/>
      </c>
      <c r="BG174" s="126" t="str">
        <f t="shared" si="247"/>
        <v/>
      </c>
      <c r="BH174" s="126" t="str">
        <f t="shared" si="247"/>
        <v/>
      </c>
      <c r="BI174" s="126" t="str">
        <f t="shared" si="247"/>
        <v/>
      </c>
      <c r="BJ174" s="126" t="str">
        <f t="shared" si="247"/>
        <v/>
      </c>
      <c r="BK174" s="126" t="str">
        <f t="shared" si="247"/>
        <v/>
      </c>
      <c r="BL174" s="126" t="str">
        <f t="shared" si="247"/>
        <v/>
      </c>
      <c r="BM174" s="126" t="str">
        <f t="shared" si="247"/>
        <v/>
      </c>
      <c r="BN174" s="126" t="str">
        <f t="shared" si="247"/>
        <v/>
      </c>
      <c r="BO174" s="126" t="str">
        <f t="shared" si="247"/>
        <v/>
      </c>
      <c r="BP174" s="126" t="str">
        <f t="shared" si="247"/>
        <v/>
      </c>
      <c r="BQ174" s="126" t="str">
        <f t="shared" si="247"/>
        <v/>
      </c>
      <c r="BR174" s="126" t="str">
        <f t="shared" si="247"/>
        <v/>
      </c>
      <c r="BS174" s="126" t="str">
        <f t="shared" si="247"/>
        <v/>
      </c>
      <c r="BT174" s="126" t="str">
        <f t="shared" si="247"/>
        <v/>
      </c>
      <c r="BU174" s="126" t="str">
        <f t="shared" si="247"/>
        <v/>
      </c>
      <c r="BV174" s="194"/>
      <c r="BW174" s="194"/>
      <c r="BX174" s="194"/>
      <c r="BZ174" s="116" t="s">
        <v>267</v>
      </c>
      <c r="CA174" s="118" t="s">
        <v>93</v>
      </c>
      <c r="CB174" s="113">
        <f t="shared" si="234"/>
        <v>34</v>
      </c>
      <c r="CC174" s="116" t="str">
        <f t="shared" ca="1" si="227"/>
        <v>RGT QUIRIKO</v>
      </c>
      <c r="CD174" s="117">
        <f t="shared" ca="1" si="239"/>
        <v>3818.445314506449</v>
      </c>
      <c r="CE174" s="117">
        <f t="shared" ca="1" si="239"/>
        <v>4481.00837143223</v>
      </c>
      <c r="CF174" s="117">
        <f t="shared" ca="1" si="239"/>
        <v>5328.759189122612</v>
      </c>
      <c r="CG174" s="117">
        <f t="shared" ca="1" si="239"/>
        <v>0</v>
      </c>
      <c r="CH174" s="117">
        <f t="shared" ca="1" si="229"/>
        <v>3</v>
      </c>
      <c r="CI174" s="117">
        <f t="shared" ca="1" si="230"/>
        <v>13628.21287506129</v>
      </c>
      <c r="CJ174" s="127" cm="1">
        <f t="array" aca="1" ref="CJ174" ca="1">IFERROR(AVERAGE(IF(CD174:CG174&gt;1,CD174:CG174)),0)</f>
        <v>4542.7376250204297</v>
      </c>
      <c r="CK174" s="127">
        <f ca="1">CJ174+(COUNTIFS($CJ$141:$CJ174,CJ174)-1)*0.00001</f>
        <v>4542.7376250204297</v>
      </c>
      <c r="CL174" s="127">
        <f t="shared" ca="1" si="235"/>
        <v>3608.0583661557289</v>
      </c>
      <c r="CM174" s="140">
        <f t="shared" ca="1" si="236"/>
        <v>31</v>
      </c>
      <c r="CN174" s="120" t="str">
        <f t="shared" ca="1" si="237"/>
        <v>MS INTA 924</v>
      </c>
      <c r="CO174" s="113"/>
      <c r="CP174" s="113"/>
      <c r="CQ174" s="113"/>
      <c r="CR174" s="115"/>
    </row>
    <row r="175" spans="1:96" ht="12.75" customHeight="1" x14ac:dyDescent="0.25">
      <c r="A175" s="212">
        <v>3</v>
      </c>
      <c r="K175" s="101">
        <f t="shared" si="238"/>
        <v>35</v>
      </c>
      <c r="L175" s="125" t="str">
        <f t="shared" ca="1" si="231"/>
        <v>MS INTA 521</v>
      </c>
      <c r="M175" s="126">
        <f t="shared" ca="1" si="232"/>
        <v>3486.9912382122507</v>
      </c>
      <c r="N175" s="126" t="str">
        <f t="shared" ca="1" si="233"/>
        <v>s</v>
      </c>
      <c r="O175" s="126" t="str">
        <f t="shared" ca="1" si="247"/>
        <v>s</v>
      </c>
      <c r="P175" s="126" t="str">
        <f t="shared" ca="1" si="247"/>
        <v>s</v>
      </c>
      <c r="Q175" s="126" t="str">
        <f t="shared" ca="1" si="247"/>
        <v>s</v>
      </c>
      <c r="R175" s="126" t="str">
        <f t="shared" ca="1" si="247"/>
        <v>s</v>
      </c>
      <c r="S175" s="126" t="str">
        <f t="shared" ca="1" si="247"/>
        <v>s</v>
      </c>
      <c r="T175" s="126" t="str">
        <f t="shared" ca="1" si="247"/>
        <v>s</v>
      </c>
      <c r="U175" s="126" t="str">
        <f t="shared" ca="1" si="247"/>
        <v>s</v>
      </c>
      <c r="V175" s="126" t="str">
        <f t="shared" ca="1" si="247"/>
        <v>s</v>
      </c>
      <c r="W175" s="126" t="str">
        <f t="shared" ca="1" si="247"/>
        <v>s</v>
      </c>
      <c r="X175" s="126" t="str">
        <f t="shared" ca="1" si="247"/>
        <v>s</v>
      </c>
      <c r="Y175" s="126" t="str">
        <f t="shared" ca="1" si="247"/>
        <v>s</v>
      </c>
      <c r="Z175" s="126" t="str">
        <f t="shared" ca="1" si="247"/>
        <v>s</v>
      </c>
      <c r="AA175" s="126" t="str">
        <f t="shared" ca="1" si="247"/>
        <v>s</v>
      </c>
      <c r="AB175" s="126" t="str">
        <f t="shared" ca="1" si="247"/>
        <v>s</v>
      </c>
      <c r="AC175" s="126" t="str">
        <f t="shared" ca="1" si="247"/>
        <v>s</v>
      </c>
      <c r="AD175" s="126" t="str">
        <f t="shared" ca="1" si="247"/>
        <v>s</v>
      </c>
      <c r="AE175" s="126" t="str">
        <f t="shared" ca="1" si="247"/>
        <v>s</v>
      </c>
      <c r="AF175" s="126" t="str">
        <f t="shared" ca="1" si="247"/>
        <v>ns</v>
      </c>
      <c r="AG175" s="126" t="str">
        <f t="shared" ca="1" si="247"/>
        <v>ns</v>
      </c>
      <c r="AH175" s="126" t="str">
        <f t="shared" ca="1" si="247"/>
        <v>ns</v>
      </c>
      <c r="AI175" s="126" t="str">
        <f t="shared" ca="1" si="247"/>
        <v>ns</v>
      </c>
      <c r="AJ175" s="126" t="str">
        <f t="shared" ca="1" si="247"/>
        <v>ns</v>
      </c>
      <c r="AK175" s="126" t="str">
        <f t="shared" ca="1" si="247"/>
        <v>ns</v>
      </c>
      <c r="AL175" s="126" t="str">
        <f t="shared" ca="1" si="247"/>
        <v>ns</v>
      </c>
      <c r="AM175" s="126" t="str">
        <f t="shared" ca="1" si="247"/>
        <v>ns</v>
      </c>
      <c r="AN175" s="126" t="str">
        <f t="shared" ca="1" si="247"/>
        <v>ns</v>
      </c>
      <c r="AO175" s="126" t="str">
        <f t="shared" ca="1" si="247"/>
        <v>ns</v>
      </c>
      <c r="AP175" s="126" t="str">
        <f t="shared" ca="1" si="247"/>
        <v>ns</v>
      </c>
      <c r="AQ175" s="126" t="str">
        <f t="shared" ca="1" si="247"/>
        <v>ns</v>
      </c>
      <c r="AR175" s="126" t="str">
        <f t="shared" ca="1" si="247"/>
        <v>ns</v>
      </c>
      <c r="AS175" s="126" t="str">
        <f t="shared" ca="1" si="247"/>
        <v>ns</v>
      </c>
      <c r="AT175" s="126" t="str">
        <f t="shared" ca="1" si="247"/>
        <v>ns</v>
      </c>
      <c r="AU175" s="126" t="str">
        <f t="shared" ca="1" si="247"/>
        <v>ns</v>
      </c>
      <c r="AV175" s="126" t="str">
        <f t="shared" ca="1" si="247"/>
        <v>ns</v>
      </c>
      <c r="AW175" s="126" t="str">
        <f t="shared" si="247"/>
        <v/>
      </c>
      <c r="AX175" s="126" t="str">
        <f t="shared" si="247"/>
        <v/>
      </c>
      <c r="AY175" s="126" t="str">
        <f t="shared" si="247"/>
        <v/>
      </c>
      <c r="AZ175" s="126" t="str">
        <f t="shared" si="247"/>
        <v/>
      </c>
      <c r="BA175" s="126" t="str">
        <f t="shared" si="247"/>
        <v/>
      </c>
      <c r="BB175" s="126" t="str">
        <f t="shared" si="247"/>
        <v/>
      </c>
      <c r="BC175" s="126" t="str">
        <f t="shared" si="247"/>
        <v/>
      </c>
      <c r="BD175" s="126" t="str">
        <f t="shared" si="247"/>
        <v/>
      </c>
      <c r="BE175" s="126" t="str">
        <f t="shared" si="247"/>
        <v/>
      </c>
      <c r="BF175" s="126" t="str">
        <f t="shared" si="247"/>
        <v/>
      </c>
      <c r="BG175" s="126" t="str">
        <f t="shared" si="247"/>
        <v/>
      </c>
      <c r="BH175" s="126" t="str">
        <f t="shared" si="247"/>
        <v/>
      </c>
      <c r="BI175" s="126" t="str">
        <f t="shared" si="247"/>
        <v/>
      </c>
      <c r="BJ175" s="126" t="str">
        <f t="shared" si="247"/>
        <v/>
      </c>
      <c r="BK175" s="126" t="str">
        <f t="shared" si="247"/>
        <v/>
      </c>
      <c r="BL175" s="126" t="str">
        <f t="shared" ref="O175:BU180" si="248">IF(BL$5&gt;$K175,"",IF($L175=0,"",IF($G$9&gt;$H$9,"ns",IF(ABS($M175-INDEX($CL$141:$CL$200,BL$5,1))&gt;$B$159,"s","ns"))))</f>
        <v/>
      </c>
      <c r="BM175" s="126" t="str">
        <f t="shared" si="248"/>
        <v/>
      </c>
      <c r="BN175" s="126" t="str">
        <f t="shared" si="248"/>
        <v/>
      </c>
      <c r="BO175" s="126" t="str">
        <f t="shared" si="248"/>
        <v/>
      </c>
      <c r="BP175" s="126" t="str">
        <f t="shared" si="248"/>
        <v/>
      </c>
      <c r="BQ175" s="126" t="str">
        <f t="shared" si="248"/>
        <v/>
      </c>
      <c r="BR175" s="126" t="str">
        <f t="shared" si="248"/>
        <v/>
      </c>
      <c r="BS175" s="126" t="str">
        <f t="shared" si="248"/>
        <v/>
      </c>
      <c r="BT175" s="126" t="str">
        <f t="shared" si="248"/>
        <v/>
      </c>
      <c r="BU175" s="126" t="str">
        <f t="shared" si="248"/>
        <v/>
      </c>
      <c r="BV175" s="194"/>
      <c r="BW175" s="194"/>
      <c r="BX175" s="194"/>
      <c r="BZ175" s="116" t="s">
        <v>267</v>
      </c>
      <c r="CA175" s="118" t="s">
        <v>93</v>
      </c>
      <c r="CB175" s="113">
        <f t="shared" si="234"/>
        <v>35</v>
      </c>
      <c r="CC175" s="116" t="str">
        <f t="shared" ca="1" si="227"/>
        <v>ZONDA</v>
      </c>
      <c r="CD175" s="117">
        <f t="shared" ca="1" si="239"/>
        <v>4863.4791478080488</v>
      </c>
      <c r="CE175" s="117">
        <f t="shared" ca="1" si="239"/>
        <v>5611.2331693188635</v>
      </c>
      <c r="CF175" s="117">
        <f t="shared" ca="1" si="239"/>
        <v>4460.376446713959</v>
      </c>
      <c r="CG175" s="117">
        <f t="shared" ca="1" si="239"/>
        <v>0</v>
      </c>
      <c r="CH175" s="117">
        <f t="shared" ca="1" si="229"/>
        <v>3</v>
      </c>
      <c r="CI175" s="117">
        <f t="shared" ca="1" si="230"/>
        <v>14935.088763840871</v>
      </c>
      <c r="CJ175" s="127" cm="1">
        <f t="array" aca="1" ref="CJ175" ca="1">IFERROR(AVERAGE(IF(CD175:CG175&gt;1,CD175:CG175)),0)</f>
        <v>4978.3629212802907</v>
      </c>
      <c r="CK175" s="127">
        <f ca="1">CJ175+(COUNTIFS($CJ$141:$CJ175,CJ175)-1)*0.00001</f>
        <v>4978.3629212802907</v>
      </c>
      <c r="CL175" s="127">
        <f t="shared" ca="1" si="235"/>
        <v>3486.9912382122507</v>
      </c>
      <c r="CM175" s="140">
        <f t="shared" ca="1" si="236"/>
        <v>30</v>
      </c>
      <c r="CN175" s="120" t="str">
        <f t="shared" ca="1" si="237"/>
        <v>MS INTA 521</v>
      </c>
      <c r="CO175" s="113"/>
      <c r="CP175" s="113"/>
      <c r="CQ175" s="113"/>
      <c r="CR175" s="115"/>
    </row>
    <row r="176" spans="1:96" ht="12.75" customHeight="1" x14ac:dyDescent="0.25">
      <c r="A176" s="212">
        <v>3</v>
      </c>
      <c r="K176" s="101">
        <f t="shared" si="238"/>
        <v>36</v>
      </c>
      <c r="L176" s="125">
        <f t="shared" ca="1" si="231"/>
        <v>0</v>
      </c>
      <c r="M176" s="126">
        <f t="shared" ca="1" si="232"/>
        <v>2.4000000000000003E-4</v>
      </c>
      <c r="N176" s="126" t="str">
        <f t="shared" ca="1" si="233"/>
        <v/>
      </c>
      <c r="O176" s="126" t="str">
        <f t="shared" ca="1" si="248"/>
        <v/>
      </c>
      <c r="P176" s="126" t="str">
        <f t="shared" ca="1" si="248"/>
        <v/>
      </c>
      <c r="Q176" s="126" t="str">
        <f t="shared" ca="1" si="248"/>
        <v/>
      </c>
      <c r="R176" s="126" t="str">
        <f t="shared" ca="1" si="248"/>
        <v/>
      </c>
      <c r="S176" s="126" t="str">
        <f t="shared" ca="1" si="248"/>
        <v/>
      </c>
      <c r="T176" s="126" t="str">
        <f t="shared" ca="1" si="248"/>
        <v/>
      </c>
      <c r="U176" s="126" t="str">
        <f t="shared" ca="1" si="248"/>
        <v/>
      </c>
      <c r="V176" s="126" t="str">
        <f t="shared" ca="1" si="248"/>
        <v/>
      </c>
      <c r="W176" s="126" t="str">
        <f t="shared" ca="1" si="248"/>
        <v/>
      </c>
      <c r="X176" s="126" t="str">
        <f t="shared" ca="1" si="248"/>
        <v/>
      </c>
      <c r="Y176" s="126" t="str">
        <f t="shared" ca="1" si="248"/>
        <v/>
      </c>
      <c r="Z176" s="126" t="str">
        <f t="shared" ca="1" si="248"/>
        <v/>
      </c>
      <c r="AA176" s="126" t="str">
        <f t="shared" ca="1" si="248"/>
        <v/>
      </c>
      <c r="AB176" s="126" t="str">
        <f t="shared" ca="1" si="248"/>
        <v/>
      </c>
      <c r="AC176" s="126" t="str">
        <f t="shared" ca="1" si="248"/>
        <v/>
      </c>
      <c r="AD176" s="126" t="str">
        <f t="shared" ca="1" si="248"/>
        <v/>
      </c>
      <c r="AE176" s="126" t="str">
        <f t="shared" ca="1" si="248"/>
        <v/>
      </c>
      <c r="AF176" s="126" t="str">
        <f t="shared" ca="1" si="248"/>
        <v/>
      </c>
      <c r="AG176" s="126" t="str">
        <f t="shared" ca="1" si="248"/>
        <v/>
      </c>
      <c r="AH176" s="126" t="str">
        <f t="shared" ca="1" si="248"/>
        <v/>
      </c>
      <c r="AI176" s="126" t="str">
        <f t="shared" ca="1" si="248"/>
        <v/>
      </c>
      <c r="AJ176" s="126" t="str">
        <f t="shared" ca="1" si="248"/>
        <v/>
      </c>
      <c r="AK176" s="126" t="str">
        <f t="shared" ca="1" si="248"/>
        <v/>
      </c>
      <c r="AL176" s="126" t="str">
        <f t="shared" ca="1" si="248"/>
        <v/>
      </c>
      <c r="AM176" s="126" t="str">
        <f t="shared" ca="1" si="248"/>
        <v/>
      </c>
      <c r="AN176" s="126" t="str">
        <f t="shared" ca="1" si="248"/>
        <v/>
      </c>
      <c r="AO176" s="126" t="str">
        <f t="shared" ca="1" si="248"/>
        <v/>
      </c>
      <c r="AP176" s="126" t="str">
        <f t="shared" ca="1" si="248"/>
        <v/>
      </c>
      <c r="AQ176" s="126" t="str">
        <f t="shared" ca="1" si="248"/>
        <v/>
      </c>
      <c r="AR176" s="126" t="str">
        <f t="shared" ca="1" si="248"/>
        <v/>
      </c>
      <c r="AS176" s="126" t="str">
        <f t="shared" ca="1" si="248"/>
        <v/>
      </c>
      <c r="AT176" s="126" t="str">
        <f t="shared" ca="1" si="248"/>
        <v/>
      </c>
      <c r="AU176" s="126" t="str">
        <f t="shared" ca="1" si="248"/>
        <v/>
      </c>
      <c r="AV176" s="126" t="str">
        <f t="shared" ca="1" si="248"/>
        <v/>
      </c>
      <c r="AW176" s="126" t="str">
        <f t="shared" ca="1" si="248"/>
        <v/>
      </c>
      <c r="AX176" s="126" t="str">
        <f t="shared" si="248"/>
        <v/>
      </c>
      <c r="AY176" s="126" t="str">
        <f t="shared" si="248"/>
        <v/>
      </c>
      <c r="AZ176" s="126" t="str">
        <f t="shared" si="248"/>
        <v/>
      </c>
      <c r="BA176" s="126" t="str">
        <f t="shared" si="248"/>
        <v/>
      </c>
      <c r="BB176" s="126" t="str">
        <f t="shared" si="248"/>
        <v/>
      </c>
      <c r="BC176" s="126" t="str">
        <f t="shared" si="248"/>
        <v/>
      </c>
      <c r="BD176" s="126" t="str">
        <f t="shared" si="248"/>
        <v/>
      </c>
      <c r="BE176" s="126" t="str">
        <f t="shared" si="248"/>
        <v/>
      </c>
      <c r="BF176" s="126" t="str">
        <f t="shared" si="248"/>
        <v/>
      </c>
      <c r="BG176" s="126" t="str">
        <f t="shared" si="248"/>
        <v/>
      </c>
      <c r="BH176" s="126" t="str">
        <f t="shared" si="248"/>
        <v/>
      </c>
      <c r="BI176" s="126" t="str">
        <f t="shared" si="248"/>
        <v/>
      </c>
      <c r="BJ176" s="126" t="str">
        <f t="shared" si="248"/>
        <v/>
      </c>
      <c r="BK176" s="126" t="str">
        <f t="shared" si="248"/>
        <v/>
      </c>
      <c r="BL176" s="126" t="str">
        <f t="shared" si="248"/>
        <v/>
      </c>
      <c r="BM176" s="126" t="str">
        <f t="shared" si="248"/>
        <v/>
      </c>
      <c r="BN176" s="126" t="str">
        <f t="shared" si="248"/>
        <v/>
      </c>
      <c r="BO176" s="126" t="str">
        <f t="shared" si="248"/>
        <v/>
      </c>
      <c r="BP176" s="126" t="str">
        <f t="shared" si="248"/>
        <v/>
      </c>
      <c r="BQ176" s="126" t="str">
        <f t="shared" si="248"/>
        <v/>
      </c>
      <c r="BR176" s="126" t="str">
        <f t="shared" si="248"/>
        <v/>
      </c>
      <c r="BS176" s="126" t="str">
        <f t="shared" si="248"/>
        <v/>
      </c>
      <c r="BT176" s="126" t="str">
        <f t="shared" si="248"/>
        <v/>
      </c>
      <c r="BU176" s="126" t="str">
        <f t="shared" si="248"/>
        <v/>
      </c>
      <c r="BV176" s="194"/>
      <c r="BW176" s="194"/>
      <c r="BX176" s="194"/>
      <c r="BZ176" s="116" t="s">
        <v>267</v>
      </c>
      <c r="CA176" s="118" t="s">
        <v>93</v>
      </c>
      <c r="CB176" s="113">
        <f t="shared" si="234"/>
        <v>36</v>
      </c>
      <c r="CC176" s="116">
        <f t="shared" ca="1" si="227"/>
        <v>0</v>
      </c>
      <c r="CD176" s="117">
        <f t="shared" ca="1" si="239"/>
        <v>0</v>
      </c>
      <c r="CE176" s="117">
        <f t="shared" ca="1" si="239"/>
        <v>0</v>
      </c>
      <c r="CF176" s="117">
        <f t="shared" ca="1" si="239"/>
        <v>0</v>
      </c>
      <c r="CG176" s="117">
        <f t="shared" ca="1" si="239"/>
        <v>0</v>
      </c>
      <c r="CH176" s="117">
        <f t="shared" ca="1" si="229"/>
        <v>0</v>
      </c>
      <c r="CI176" s="117">
        <f t="shared" ca="1" si="230"/>
        <v>0</v>
      </c>
      <c r="CJ176" s="127" cm="1">
        <f t="array" aca="1" ref="CJ176" ca="1">IFERROR(AVERAGE(IF(CD176:CG176&gt;1,CD176:CG176)),0)</f>
        <v>0</v>
      </c>
      <c r="CK176" s="127">
        <f ca="1">CJ176+(COUNTIFS($CJ$141:$CJ176,CJ176)-1)*0.00001</f>
        <v>0</v>
      </c>
      <c r="CL176" s="127">
        <f t="shared" ca="1" si="235"/>
        <v>2.4000000000000003E-4</v>
      </c>
      <c r="CM176" s="140">
        <f t="shared" ca="1" si="236"/>
        <v>0</v>
      </c>
      <c r="CN176" s="120">
        <f t="shared" ca="1" si="237"/>
        <v>0</v>
      </c>
      <c r="CO176" s="113"/>
      <c r="CP176" s="113"/>
      <c r="CQ176" s="113"/>
      <c r="CR176" s="115"/>
    </row>
    <row r="177" spans="1:96" ht="12.75" customHeight="1" x14ac:dyDescent="0.25">
      <c r="A177" s="212">
        <v>3</v>
      </c>
      <c r="K177" s="101">
        <f t="shared" si="238"/>
        <v>37</v>
      </c>
      <c r="L177" s="125">
        <f t="shared" ca="1" si="231"/>
        <v>0</v>
      </c>
      <c r="M177" s="126">
        <f t="shared" ca="1" si="232"/>
        <v>2.3000000000000001E-4</v>
      </c>
      <c r="N177" s="126" t="str">
        <f t="shared" ca="1" si="233"/>
        <v/>
      </c>
      <c r="O177" s="126" t="str">
        <f t="shared" ca="1" si="248"/>
        <v/>
      </c>
      <c r="P177" s="126" t="str">
        <f t="shared" ca="1" si="248"/>
        <v/>
      </c>
      <c r="Q177" s="126" t="str">
        <f t="shared" ca="1" si="248"/>
        <v/>
      </c>
      <c r="R177" s="126" t="str">
        <f t="shared" ca="1" si="248"/>
        <v/>
      </c>
      <c r="S177" s="126" t="str">
        <f t="shared" ca="1" si="248"/>
        <v/>
      </c>
      <c r="T177" s="126" t="str">
        <f t="shared" ca="1" si="248"/>
        <v/>
      </c>
      <c r="U177" s="126" t="str">
        <f t="shared" ca="1" si="248"/>
        <v/>
      </c>
      <c r="V177" s="126" t="str">
        <f t="shared" ca="1" si="248"/>
        <v/>
      </c>
      <c r="W177" s="126" t="str">
        <f t="shared" ca="1" si="248"/>
        <v/>
      </c>
      <c r="X177" s="126" t="str">
        <f t="shared" ca="1" si="248"/>
        <v/>
      </c>
      <c r="Y177" s="126" t="str">
        <f t="shared" ca="1" si="248"/>
        <v/>
      </c>
      <c r="Z177" s="126" t="str">
        <f t="shared" ca="1" si="248"/>
        <v/>
      </c>
      <c r="AA177" s="126" t="str">
        <f t="shared" ca="1" si="248"/>
        <v/>
      </c>
      <c r="AB177" s="126" t="str">
        <f t="shared" ca="1" si="248"/>
        <v/>
      </c>
      <c r="AC177" s="126" t="str">
        <f t="shared" ca="1" si="248"/>
        <v/>
      </c>
      <c r="AD177" s="126" t="str">
        <f t="shared" ca="1" si="248"/>
        <v/>
      </c>
      <c r="AE177" s="126" t="str">
        <f t="shared" ca="1" si="248"/>
        <v/>
      </c>
      <c r="AF177" s="126" t="str">
        <f t="shared" ca="1" si="248"/>
        <v/>
      </c>
      <c r="AG177" s="126" t="str">
        <f t="shared" ca="1" si="248"/>
        <v/>
      </c>
      <c r="AH177" s="126" t="str">
        <f t="shared" ca="1" si="248"/>
        <v/>
      </c>
      <c r="AI177" s="126" t="str">
        <f t="shared" ca="1" si="248"/>
        <v/>
      </c>
      <c r="AJ177" s="126" t="str">
        <f t="shared" ca="1" si="248"/>
        <v/>
      </c>
      <c r="AK177" s="126" t="str">
        <f t="shared" ca="1" si="248"/>
        <v/>
      </c>
      <c r="AL177" s="126" t="str">
        <f t="shared" ca="1" si="248"/>
        <v/>
      </c>
      <c r="AM177" s="126" t="str">
        <f t="shared" ca="1" si="248"/>
        <v/>
      </c>
      <c r="AN177" s="126" t="str">
        <f t="shared" ca="1" si="248"/>
        <v/>
      </c>
      <c r="AO177" s="126" t="str">
        <f t="shared" ca="1" si="248"/>
        <v/>
      </c>
      <c r="AP177" s="126" t="str">
        <f t="shared" ca="1" si="248"/>
        <v/>
      </c>
      <c r="AQ177" s="126" t="str">
        <f t="shared" ca="1" si="248"/>
        <v/>
      </c>
      <c r="AR177" s="126" t="str">
        <f t="shared" ca="1" si="248"/>
        <v/>
      </c>
      <c r="AS177" s="126" t="str">
        <f t="shared" ca="1" si="248"/>
        <v/>
      </c>
      <c r="AT177" s="126" t="str">
        <f t="shared" ca="1" si="248"/>
        <v/>
      </c>
      <c r="AU177" s="126" t="str">
        <f t="shared" ca="1" si="248"/>
        <v/>
      </c>
      <c r="AV177" s="126" t="str">
        <f t="shared" ca="1" si="248"/>
        <v/>
      </c>
      <c r="AW177" s="126" t="str">
        <f t="shared" ca="1" si="248"/>
        <v/>
      </c>
      <c r="AX177" s="126" t="str">
        <f t="shared" ca="1" si="248"/>
        <v/>
      </c>
      <c r="AY177" s="126" t="str">
        <f t="shared" si="248"/>
        <v/>
      </c>
      <c r="AZ177" s="126" t="str">
        <f t="shared" si="248"/>
        <v/>
      </c>
      <c r="BA177" s="126" t="str">
        <f t="shared" si="248"/>
        <v/>
      </c>
      <c r="BB177" s="126" t="str">
        <f t="shared" si="248"/>
        <v/>
      </c>
      <c r="BC177" s="126" t="str">
        <f t="shared" si="248"/>
        <v/>
      </c>
      <c r="BD177" s="126" t="str">
        <f t="shared" si="248"/>
        <v/>
      </c>
      <c r="BE177" s="126" t="str">
        <f t="shared" si="248"/>
        <v/>
      </c>
      <c r="BF177" s="126" t="str">
        <f t="shared" si="248"/>
        <v/>
      </c>
      <c r="BG177" s="126" t="str">
        <f t="shared" si="248"/>
        <v/>
      </c>
      <c r="BH177" s="126" t="str">
        <f t="shared" si="248"/>
        <v/>
      </c>
      <c r="BI177" s="126" t="str">
        <f t="shared" si="248"/>
        <v/>
      </c>
      <c r="BJ177" s="126" t="str">
        <f t="shared" si="248"/>
        <v/>
      </c>
      <c r="BK177" s="126" t="str">
        <f t="shared" si="248"/>
        <v/>
      </c>
      <c r="BL177" s="126" t="str">
        <f t="shared" si="248"/>
        <v/>
      </c>
      <c r="BM177" s="126" t="str">
        <f t="shared" si="248"/>
        <v/>
      </c>
      <c r="BN177" s="126" t="str">
        <f t="shared" si="248"/>
        <v/>
      </c>
      <c r="BO177" s="126" t="str">
        <f t="shared" si="248"/>
        <v/>
      </c>
      <c r="BP177" s="126" t="str">
        <f t="shared" si="248"/>
        <v/>
      </c>
      <c r="BQ177" s="126" t="str">
        <f t="shared" si="248"/>
        <v/>
      </c>
      <c r="BR177" s="126" t="str">
        <f t="shared" si="248"/>
        <v/>
      </c>
      <c r="BS177" s="126" t="str">
        <f t="shared" si="248"/>
        <v/>
      </c>
      <c r="BT177" s="126" t="str">
        <f t="shared" si="248"/>
        <v/>
      </c>
      <c r="BU177" s="126" t="str">
        <f t="shared" si="248"/>
        <v/>
      </c>
      <c r="BV177" s="194"/>
      <c r="BW177" s="194"/>
      <c r="BX177" s="194"/>
      <c r="BZ177" s="116" t="s">
        <v>267</v>
      </c>
      <c r="CA177" s="118" t="s">
        <v>93</v>
      </c>
      <c r="CB177" s="113">
        <f t="shared" si="234"/>
        <v>37</v>
      </c>
      <c r="CC177" s="116">
        <f t="shared" ca="1" si="227"/>
        <v>0</v>
      </c>
      <c r="CD177" s="117">
        <f t="shared" ca="1" si="239"/>
        <v>0</v>
      </c>
      <c r="CE177" s="117">
        <f t="shared" ca="1" si="239"/>
        <v>0</v>
      </c>
      <c r="CF177" s="117">
        <f t="shared" ca="1" si="239"/>
        <v>0</v>
      </c>
      <c r="CG177" s="117">
        <f t="shared" ca="1" si="239"/>
        <v>0</v>
      </c>
      <c r="CH177" s="117">
        <f t="shared" ca="1" si="229"/>
        <v>0</v>
      </c>
      <c r="CI177" s="117">
        <f t="shared" ca="1" si="230"/>
        <v>0</v>
      </c>
      <c r="CJ177" s="127" cm="1">
        <f t="array" aca="1" ref="CJ177" ca="1">IFERROR(AVERAGE(IF(CD177:CG177&gt;1,CD177:CG177)),0)</f>
        <v>0</v>
      </c>
      <c r="CK177" s="127">
        <f ca="1">CJ177+(COUNTIFS($CJ$141:$CJ177,CJ177)-1)*0.00001</f>
        <v>1.0000000000000001E-5</v>
      </c>
      <c r="CL177" s="127">
        <f t="shared" ca="1" si="235"/>
        <v>2.3000000000000001E-4</v>
      </c>
      <c r="CM177" s="140">
        <f t="shared" ca="1" si="236"/>
        <v>0</v>
      </c>
      <c r="CN177" s="120">
        <f t="shared" ca="1" si="237"/>
        <v>0</v>
      </c>
      <c r="CO177" s="113"/>
      <c r="CP177" s="113"/>
      <c r="CQ177" s="113"/>
      <c r="CR177" s="115"/>
    </row>
    <row r="178" spans="1:96" ht="12.75" customHeight="1" x14ac:dyDescent="0.25">
      <c r="A178" s="212">
        <v>3</v>
      </c>
      <c r="K178" s="101">
        <f t="shared" si="238"/>
        <v>38</v>
      </c>
      <c r="L178" s="125">
        <f t="shared" ca="1" si="231"/>
        <v>0</v>
      </c>
      <c r="M178" s="126">
        <f t="shared" ca="1" si="232"/>
        <v>2.2000000000000001E-4</v>
      </c>
      <c r="N178" s="126" t="str">
        <f t="shared" ca="1" si="233"/>
        <v/>
      </c>
      <c r="O178" s="126" t="str">
        <f t="shared" ca="1" si="248"/>
        <v/>
      </c>
      <c r="P178" s="126" t="str">
        <f t="shared" ca="1" si="248"/>
        <v/>
      </c>
      <c r="Q178" s="126" t="str">
        <f t="shared" ca="1" si="248"/>
        <v/>
      </c>
      <c r="R178" s="126" t="str">
        <f t="shared" ca="1" si="248"/>
        <v/>
      </c>
      <c r="S178" s="126" t="str">
        <f t="shared" ca="1" si="248"/>
        <v/>
      </c>
      <c r="T178" s="126" t="str">
        <f t="shared" ca="1" si="248"/>
        <v/>
      </c>
      <c r="U178" s="126" t="str">
        <f t="shared" ca="1" si="248"/>
        <v/>
      </c>
      <c r="V178" s="126" t="str">
        <f t="shared" ca="1" si="248"/>
        <v/>
      </c>
      <c r="W178" s="126" t="str">
        <f t="shared" ca="1" si="248"/>
        <v/>
      </c>
      <c r="X178" s="126" t="str">
        <f t="shared" ca="1" si="248"/>
        <v/>
      </c>
      <c r="Y178" s="126" t="str">
        <f t="shared" ca="1" si="248"/>
        <v/>
      </c>
      <c r="Z178" s="126" t="str">
        <f t="shared" ca="1" si="248"/>
        <v/>
      </c>
      <c r="AA178" s="126" t="str">
        <f t="shared" ca="1" si="248"/>
        <v/>
      </c>
      <c r="AB178" s="126" t="str">
        <f t="shared" ca="1" si="248"/>
        <v/>
      </c>
      <c r="AC178" s="126" t="str">
        <f t="shared" ca="1" si="248"/>
        <v/>
      </c>
      <c r="AD178" s="126" t="str">
        <f t="shared" ca="1" si="248"/>
        <v/>
      </c>
      <c r="AE178" s="126" t="str">
        <f t="shared" ca="1" si="248"/>
        <v/>
      </c>
      <c r="AF178" s="126" t="str">
        <f t="shared" ca="1" si="248"/>
        <v/>
      </c>
      <c r="AG178" s="126" t="str">
        <f t="shared" ca="1" si="248"/>
        <v/>
      </c>
      <c r="AH178" s="126" t="str">
        <f t="shared" ca="1" si="248"/>
        <v/>
      </c>
      <c r="AI178" s="126" t="str">
        <f t="shared" ca="1" si="248"/>
        <v/>
      </c>
      <c r="AJ178" s="126" t="str">
        <f t="shared" ca="1" si="248"/>
        <v/>
      </c>
      <c r="AK178" s="126" t="str">
        <f t="shared" ca="1" si="248"/>
        <v/>
      </c>
      <c r="AL178" s="126" t="str">
        <f t="shared" ca="1" si="248"/>
        <v/>
      </c>
      <c r="AM178" s="126" t="str">
        <f t="shared" ca="1" si="248"/>
        <v/>
      </c>
      <c r="AN178" s="126" t="str">
        <f t="shared" ca="1" si="248"/>
        <v/>
      </c>
      <c r="AO178" s="126" t="str">
        <f t="shared" ca="1" si="248"/>
        <v/>
      </c>
      <c r="AP178" s="126" t="str">
        <f t="shared" ca="1" si="248"/>
        <v/>
      </c>
      <c r="AQ178" s="126" t="str">
        <f t="shared" ca="1" si="248"/>
        <v/>
      </c>
      <c r="AR178" s="126" t="str">
        <f t="shared" ca="1" si="248"/>
        <v/>
      </c>
      <c r="AS178" s="126" t="str">
        <f t="shared" ca="1" si="248"/>
        <v/>
      </c>
      <c r="AT178" s="126" t="str">
        <f t="shared" ca="1" si="248"/>
        <v/>
      </c>
      <c r="AU178" s="126" t="str">
        <f t="shared" ca="1" si="248"/>
        <v/>
      </c>
      <c r="AV178" s="126" t="str">
        <f t="shared" ca="1" si="248"/>
        <v/>
      </c>
      <c r="AW178" s="126" t="str">
        <f t="shared" ca="1" si="248"/>
        <v/>
      </c>
      <c r="AX178" s="126" t="str">
        <f t="shared" ca="1" si="248"/>
        <v/>
      </c>
      <c r="AY178" s="126" t="str">
        <f t="shared" ca="1" si="248"/>
        <v/>
      </c>
      <c r="AZ178" s="126" t="str">
        <f t="shared" si="248"/>
        <v/>
      </c>
      <c r="BA178" s="126" t="str">
        <f t="shared" si="248"/>
        <v/>
      </c>
      <c r="BB178" s="126" t="str">
        <f t="shared" si="248"/>
        <v/>
      </c>
      <c r="BC178" s="126" t="str">
        <f t="shared" si="248"/>
        <v/>
      </c>
      <c r="BD178" s="126" t="str">
        <f t="shared" si="248"/>
        <v/>
      </c>
      <c r="BE178" s="126" t="str">
        <f t="shared" si="248"/>
        <v/>
      </c>
      <c r="BF178" s="126" t="str">
        <f t="shared" si="248"/>
        <v/>
      </c>
      <c r="BG178" s="126" t="str">
        <f t="shared" si="248"/>
        <v/>
      </c>
      <c r="BH178" s="126" t="str">
        <f t="shared" si="248"/>
        <v/>
      </c>
      <c r="BI178" s="126" t="str">
        <f t="shared" si="248"/>
        <v/>
      </c>
      <c r="BJ178" s="126" t="str">
        <f t="shared" si="248"/>
        <v/>
      </c>
      <c r="BK178" s="126" t="str">
        <f t="shared" si="248"/>
        <v/>
      </c>
      <c r="BL178" s="126" t="str">
        <f t="shared" si="248"/>
        <v/>
      </c>
      <c r="BM178" s="126" t="str">
        <f t="shared" si="248"/>
        <v/>
      </c>
      <c r="BN178" s="126" t="str">
        <f t="shared" si="248"/>
        <v/>
      </c>
      <c r="BO178" s="126" t="str">
        <f t="shared" si="248"/>
        <v/>
      </c>
      <c r="BP178" s="126" t="str">
        <f t="shared" si="248"/>
        <v/>
      </c>
      <c r="BQ178" s="126" t="str">
        <f t="shared" si="248"/>
        <v/>
      </c>
      <c r="BR178" s="126" t="str">
        <f t="shared" si="248"/>
        <v/>
      </c>
      <c r="BS178" s="126" t="str">
        <f t="shared" si="248"/>
        <v/>
      </c>
      <c r="BT178" s="126" t="str">
        <f t="shared" si="248"/>
        <v/>
      </c>
      <c r="BU178" s="126" t="str">
        <f t="shared" si="248"/>
        <v/>
      </c>
      <c r="BV178" s="194"/>
      <c r="BW178" s="194"/>
      <c r="BX178" s="194"/>
      <c r="BZ178" s="116" t="s">
        <v>267</v>
      </c>
      <c r="CA178" s="118" t="s">
        <v>93</v>
      </c>
      <c r="CB178" s="113">
        <f t="shared" si="234"/>
        <v>38</v>
      </c>
      <c r="CC178" s="116">
        <f t="shared" ca="1" si="227"/>
        <v>0</v>
      </c>
      <c r="CD178" s="117">
        <f t="shared" ca="1" si="239"/>
        <v>0</v>
      </c>
      <c r="CE178" s="117">
        <f t="shared" ca="1" si="239"/>
        <v>0</v>
      </c>
      <c r="CF178" s="117">
        <f t="shared" ca="1" si="239"/>
        <v>0</v>
      </c>
      <c r="CG178" s="117">
        <f t="shared" ca="1" si="239"/>
        <v>0</v>
      </c>
      <c r="CH178" s="117">
        <f t="shared" ca="1" si="229"/>
        <v>0</v>
      </c>
      <c r="CI178" s="117">
        <f t="shared" ca="1" si="230"/>
        <v>0</v>
      </c>
      <c r="CJ178" s="127" cm="1">
        <f t="array" aca="1" ref="CJ178" ca="1">IFERROR(AVERAGE(IF(CD178:CG178&gt;1,CD178:CG178)),0)</f>
        <v>0</v>
      </c>
      <c r="CK178" s="127">
        <f ca="1">CJ178+(COUNTIFS($CJ$141:$CJ178,CJ178)-1)*0.00001</f>
        <v>2.0000000000000002E-5</v>
      </c>
      <c r="CL178" s="127">
        <f t="shared" ca="1" si="235"/>
        <v>2.2000000000000001E-4</v>
      </c>
      <c r="CM178" s="140">
        <f t="shared" ca="1" si="236"/>
        <v>0</v>
      </c>
      <c r="CN178" s="120">
        <f t="shared" ca="1" si="237"/>
        <v>0</v>
      </c>
      <c r="CO178" s="113"/>
      <c r="CP178" s="113"/>
      <c r="CQ178" s="113"/>
      <c r="CR178" s="115"/>
    </row>
    <row r="179" spans="1:96" ht="12.75" customHeight="1" x14ac:dyDescent="0.25">
      <c r="A179" s="212">
        <v>3</v>
      </c>
      <c r="J179" s="4"/>
      <c r="K179" s="101">
        <f t="shared" si="238"/>
        <v>39</v>
      </c>
      <c r="L179" s="125">
        <f t="shared" ca="1" si="231"/>
        <v>0</v>
      </c>
      <c r="M179" s="126">
        <f t="shared" ca="1" si="232"/>
        <v>2.1000000000000001E-4</v>
      </c>
      <c r="N179" s="126" t="str">
        <f t="shared" ca="1" si="233"/>
        <v/>
      </c>
      <c r="O179" s="126" t="str">
        <f t="shared" ca="1" si="248"/>
        <v/>
      </c>
      <c r="P179" s="126" t="str">
        <f t="shared" ca="1" si="248"/>
        <v/>
      </c>
      <c r="Q179" s="126" t="str">
        <f t="shared" ca="1" si="248"/>
        <v/>
      </c>
      <c r="R179" s="126" t="str">
        <f t="shared" ca="1" si="248"/>
        <v/>
      </c>
      <c r="S179" s="126" t="str">
        <f t="shared" ca="1" si="248"/>
        <v/>
      </c>
      <c r="T179" s="126" t="str">
        <f t="shared" ca="1" si="248"/>
        <v/>
      </c>
      <c r="U179" s="126" t="str">
        <f t="shared" ca="1" si="248"/>
        <v/>
      </c>
      <c r="V179" s="126" t="str">
        <f t="shared" ca="1" si="248"/>
        <v/>
      </c>
      <c r="W179" s="126" t="str">
        <f t="shared" ca="1" si="248"/>
        <v/>
      </c>
      <c r="X179" s="126" t="str">
        <f t="shared" ca="1" si="248"/>
        <v/>
      </c>
      <c r="Y179" s="126" t="str">
        <f t="shared" ca="1" si="248"/>
        <v/>
      </c>
      <c r="Z179" s="126" t="str">
        <f t="shared" ca="1" si="248"/>
        <v/>
      </c>
      <c r="AA179" s="126" t="str">
        <f t="shared" ca="1" si="248"/>
        <v/>
      </c>
      <c r="AB179" s="126" t="str">
        <f t="shared" ca="1" si="248"/>
        <v/>
      </c>
      <c r="AC179" s="126" t="str">
        <f t="shared" ca="1" si="248"/>
        <v/>
      </c>
      <c r="AD179" s="126" t="str">
        <f t="shared" ca="1" si="248"/>
        <v/>
      </c>
      <c r="AE179" s="126" t="str">
        <f t="shared" ca="1" si="248"/>
        <v/>
      </c>
      <c r="AF179" s="126" t="str">
        <f t="shared" ca="1" si="248"/>
        <v/>
      </c>
      <c r="AG179" s="126" t="str">
        <f t="shared" ca="1" si="248"/>
        <v/>
      </c>
      <c r="AH179" s="126" t="str">
        <f t="shared" ca="1" si="248"/>
        <v/>
      </c>
      <c r="AI179" s="126" t="str">
        <f t="shared" ca="1" si="248"/>
        <v/>
      </c>
      <c r="AJ179" s="126" t="str">
        <f t="shared" ca="1" si="248"/>
        <v/>
      </c>
      <c r="AK179" s="126" t="str">
        <f t="shared" ca="1" si="248"/>
        <v/>
      </c>
      <c r="AL179" s="126" t="str">
        <f t="shared" ca="1" si="248"/>
        <v/>
      </c>
      <c r="AM179" s="126" t="str">
        <f t="shared" ca="1" si="248"/>
        <v/>
      </c>
      <c r="AN179" s="126" t="str">
        <f t="shared" ca="1" si="248"/>
        <v/>
      </c>
      <c r="AO179" s="126" t="str">
        <f t="shared" ca="1" si="248"/>
        <v/>
      </c>
      <c r="AP179" s="126" t="str">
        <f t="shared" ca="1" si="248"/>
        <v/>
      </c>
      <c r="AQ179" s="126" t="str">
        <f t="shared" ca="1" si="248"/>
        <v/>
      </c>
      <c r="AR179" s="126" t="str">
        <f t="shared" ca="1" si="248"/>
        <v/>
      </c>
      <c r="AS179" s="126" t="str">
        <f t="shared" ca="1" si="248"/>
        <v/>
      </c>
      <c r="AT179" s="126" t="str">
        <f t="shared" ca="1" si="248"/>
        <v/>
      </c>
      <c r="AU179" s="126" t="str">
        <f t="shared" ca="1" si="248"/>
        <v/>
      </c>
      <c r="AV179" s="126" t="str">
        <f t="shared" ca="1" si="248"/>
        <v/>
      </c>
      <c r="AW179" s="126" t="str">
        <f t="shared" ca="1" si="248"/>
        <v/>
      </c>
      <c r="AX179" s="126" t="str">
        <f t="shared" ca="1" si="248"/>
        <v/>
      </c>
      <c r="AY179" s="126" t="str">
        <f t="shared" ca="1" si="248"/>
        <v/>
      </c>
      <c r="AZ179" s="126" t="str">
        <f t="shared" ca="1" si="248"/>
        <v/>
      </c>
      <c r="BA179" s="126" t="str">
        <f t="shared" si="248"/>
        <v/>
      </c>
      <c r="BB179" s="126" t="str">
        <f t="shared" si="248"/>
        <v/>
      </c>
      <c r="BC179" s="126" t="str">
        <f t="shared" si="248"/>
        <v/>
      </c>
      <c r="BD179" s="126" t="str">
        <f t="shared" si="248"/>
        <v/>
      </c>
      <c r="BE179" s="126" t="str">
        <f t="shared" si="248"/>
        <v/>
      </c>
      <c r="BF179" s="126" t="str">
        <f t="shared" si="248"/>
        <v/>
      </c>
      <c r="BG179" s="126" t="str">
        <f t="shared" si="248"/>
        <v/>
      </c>
      <c r="BH179" s="126" t="str">
        <f t="shared" si="248"/>
        <v/>
      </c>
      <c r="BI179" s="126" t="str">
        <f t="shared" si="248"/>
        <v/>
      </c>
      <c r="BJ179" s="126" t="str">
        <f t="shared" si="248"/>
        <v/>
      </c>
      <c r="BK179" s="126" t="str">
        <f t="shared" si="248"/>
        <v/>
      </c>
      <c r="BL179" s="126" t="str">
        <f t="shared" si="248"/>
        <v/>
      </c>
      <c r="BM179" s="126" t="str">
        <f t="shared" si="248"/>
        <v/>
      </c>
      <c r="BN179" s="126" t="str">
        <f t="shared" si="248"/>
        <v/>
      </c>
      <c r="BO179" s="126" t="str">
        <f t="shared" si="248"/>
        <v/>
      </c>
      <c r="BP179" s="126" t="str">
        <f t="shared" si="248"/>
        <v/>
      </c>
      <c r="BQ179" s="126" t="str">
        <f t="shared" si="248"/>
        <v/>
      </c>
      <c r="BR179" s="126" t="str">
        <f t="shared" si="248"/>
        <v/>
      </c>
      <c r="BS179" s="126" t="str">
        <f t="shared" si="248"/>
        <v/>
      </c>
      <c r="BT179" s="126" t="str">
        <f t="shared" si="248"/>
        <v/>
      </c>
      <c r="BU179" s="126" t="str">
        <f t="shared" si="248"/>
        <v/>
      </c>
      <c r="BV179" s="194"/>
      <c r="BW179" s="194"/>
      <c r="BX179" s="194"/>
      <c r="BZ179" s="116" t="s">
        <v>267</v>
      </c>
      <c r="CA179" s="118" t="s">
        <v>93</v>
      </c>
      <c r="CB179" s="113">
        <f t="shared" si="234"/>
        <v>39</v>
      </c>
      <c r="CC179" s="116">
        <f t="shared" ca="1" si="227"/>
        <v>0</v>
      </c>
      <c r="CD179" s="117">
        <f t="shared" ca="1" si="239"/>
        <v>0</v>
      </c>
      <c r="CE179" s="117">
        <f t="shared" ca="1" si="239"/>
        <v>0</v>
      </c>
      <c r="CF179" s="117">
        <f t="shared" ca="1" si="239"/>
        <v>0</v>
      </c>
      <c r="CG179" s="117">
        <f t="shared" ca="1" si="239"/>
        <v>0</v>
      </c>
      <c r="CH179" s="117">
        <f t="shared" ca="1" si="229"/>
        <v>0</v>
      </c>
      <c r="CI179" s="117">
        <f t="shared" ca="1" si="230"/>
        <v>0</v>
      </c>
      <c r="CJ179" s="127" cm="1">
        <f t="array" aca="1" ref="CJ179" ca="1">IFERROR(AVERAGE(IF(CD179:CG179&gt;1,CD179:CG179)),0)</f>
        <v>0</v>
      </c>
      <c r="CK179" s="127">
        <f ca="1">CJ179+(COUNTIFS($CJ$141:$CJ179,CJ179)-1)*0.00001</f>
        <v>3.0000000000000004E-5</v>
      </c>
      <c r="CL179" s="127">
        <f t="shared" ca="1" si="235"/>
        <v>2.1000000000000001E-4</v>
      </c>
      <c r="CM179" s="140">
        <f t="shared" ca="1" si="236"/>
        <v>0</v>
      </c>
      <c r="CN179" s="120">
        <f t="shared" ca="1" si="237"/>
        <v>0</v>
      </c>
      <c r="CO179" s="113"/>
      <c r="CP179" s="113"/>
      <c r="CQ179" s="113"/>
      <c r="CR179" s="115"/>
    </row>
    <row r="180" spans="1:96" ht="12.75" customHeight="1" x14ac:dyDescent="0.25">
      <c r="A180" s="212">
        <v>3</v>
      </c>
      <c r="J180" s="4"/>
      <c r="K180" s="101">
        <f t="shared" si="238"/>
        <v>40</v>
      </c>
      <c r="L180" s="125">
        <f t="shared" ca="1" si="231"/>
        <v>0</v>
      </c>
      <c r="M180" s="126">
        <f t="shared" ca="1" si="232"/>
        <v>2.0000000000000001E-4</v>
      </c>
      <c r="N180" s="126" t="str">
        <f t="shared" ca="1" si="233"/>
        <v/>
      </c>
      <c r="O180" s="126" t="str">
        <f t="shared" ca="1" si="248"/>
        <v/>
      </c>
      <c r="P180" s="126" t="str">
        <f t="shared" ca="1" si="248"/>
        <v/>
      </c>
      <c r="Q180" s="126" t="str">
        <f t="shared" ca="1" si="248"/>
        <v/>
      </c>
      <c r="R180" s="126" t="str">
        <f t="shared" ca="1" si="248"/>
        <v/>
      </c>
      <c r="S180" s="126" t="str">
        <f t="shared" ca="1" si="248"/>
        <v/>
      </c>
      <c r="T180" s="126" t="str">
        <f t="shared" ca="1" si="248"/>
        <v/>
      </c>
      <c r="U180" s="126" t="str">
        <f t="shared" ca="1" si="248"/>
        <v/>
      </c>
      <c r="V180" s="126" t="str">
        <f t="shared" ca="1" si="248"/>
        <v/>
      </c>
      <c r="W180" s="126" t="str">
        <f t="shared" ca="1" si="248"/>
        <v/>
      </c>
      <c r="X180" s="126" t="str">
        <f t="shared" ref="O180:BU184" ca="1" si="249">IF(X$5&gt;$K180,"",IF($L180=0,"",IF($G$9&gt;$H$9,"ns",IF(ABS($M180-INDEX($CL$141:$CL$200,X$5,1))&gt;$B$159,"s","ns"))))</f>
        <v/>
      </c>
      <c r="Y180" s="126" t="str">
        <f t="shared" ca="1" si="249"/>
        <v/>
      </c>
      <c r="Z180" s="126" t="str">
        <f t="shared" ca="1" si="249"/>
        <v/>
      </c>
      <c r="AA180" s="126" t="str">
        <f t="shared" ca="1" si="249"/>
        <v/>
      </c>
      <c r="AB180" s="126" t="str">
        <f t="shared" ca="1" si="249"/>
        <v/>
      </c>
      <c r="AC180" s="126" t="str">
        <f t="shared" ca="1" si="249"/>
        <v/>
      </c>
      <c r="AD180" s="126" t="str">
        <f t="shared" ca="1" si="249"/>
        <v/>
      </c>
      <c r="AE180" s="126" t="str">
        <f t="shared" ca="1" si="249"/>
        <v/>
      </c>
      <c r="AF180" s="126" t="str">
        <f t="shared" ca="1" si="249"/>
        <v/>
      </c>
      <c r="AG180" s="126" t="str">
        <f t="shared" ca="1" si="249"/>
        <v/>
      </c>
      <c r="AH180" s="126" t="str">
        <f t="shared" ca="1" si="249"/>
        <v/>
      </c>
      <c r="AI180" s="126" t="str">
        <f t="shared" ca="1" si="249"/>
        <v/>
      </c>
      <c r="AJ180" s="126" t="str">
        <f t="shared" ca="1" si="249"/>
        <v/>
      </c>
      <c r="AK180" s="126" t="str">
        <f t="shared" ca="1" si="249"/>
        <v/>
      </c>
      <c r="AL180" s="126" t="str">
        <f t="shared" ca="1" si="249"/>
        <v/>
      </c>
      <c r="AM180" s="126" t="str">
        <f t="shared" ca="1" si="249"/>
        <v/>
      </c>
      <c r="AN180" s="126" t="str">
        <f t="shared" ca="1" si="249"/>
        <v/>
      </c>
      <c r="AO180" s="126" t="str">
        <f t="shared" ca="1" si="249"/>
        <v/>
      </c>
      <c r="AP180" s="126" t="str">
        <f t="shared" ca="1" si="249"/>
        <v/>
      </c>
      <c r="AQ180" s="126" t="str">
        <f t="shared" ca="1" si="249"/>
        <v/>
      </c>
      <c r="AR180" s="126" t="str">
        <f t="shared" ca="1" si="249"/>
        <v/>
      </c>
      <c r="AS180" s="126" t="str">
        <f t="shared" ca="1" si="249"/>
        <v/>
      </c>
      <c r="AT180" s="126" t="str">
        <f t="shared" ca="1" si="249"/>
        <v/>
      </c>
      <c r="AU180" s="126" t="str">
        <f t="shared" ca="1" si="249"/>
        <v/>
      </c>
      <c r="AV180" s="126" t="str">
        <f t="shared" ca="1" si="249"/>
        <v/>
      </c>
      <c r="AW180" s="126" t="str">
        <f t="shared" ca="1" si="249"/>
        <v/>
      </c>
      <c r="AX180" s="126" t="str">
        <f t="shared" ca="1" si="249"/>
        <v/>
      </c>
      <c r="AY180" s="126" t="str">
        <f t="shared" ca="1" si="249"/>
        <v/>
      </c>
      <c r="AZ180" s="126" t="str">
        <f t="shared" ca="1" si="249"/>
        <v/>
      </c>
      <c r="BA180" s="126" t="str">
        <f t="shared" ca="1" si="249"/>
        <v/>
      </c>
      <c r="BB180" s="126" t="str">
        <f t="shared" si="249"/>
        <v/>
      </c>
      <c r="BC180" s="126" t="str">
        <f t="shared" si="249"/>
        <v/>
      </c>
      <c r="BD180" s="126" t="str">
        <f t="shared" si="249"/>
        <v/>
      </c>
      <c r="BE180" s="126" t="str">
        <f t="shared" si="249"/>
        <v/>
      </c>
      <c r="BF180" s="126" t="str">
        <f t="shared" si="249"/>
        <v/>
      </c>
      <c r="BG180" s="126" t="str">
        <f t="shared" si="249"/>
        <v/>
      </c>
      <c r="BH180" s="126" t="str">
        <f t="shared" si="249"/>
        <v/>
      </c>
      <c r="BI180" s="126" t="str">
        <f t="shared" si="249"/>
        <v/>
      </c>
      <c r="BJ180" s="126" t="str">
        <f t="shared" si="249"/>
        <v/>
      </c>
      <c r="BK180" s="126" t="str">
        <f t="shared" si="249"/>
        <v/>
      </c>
      <c r="BL180" s="126" t="str">
        <f t="shared" si="249"/>
        <v/>
      </c>
      <c r="BM180" s="126" t="str">
        <f t="shared" si="249"/>
        <v/>
      </c>
      <c r="BN180" s="126" t="str">
        <f t="shared" si="249"/>
        <v/>
      </c>
      <c r="BO180" s="126" t="str">
        <f t="shared" si="249"/>
        <v/>
      </c>
      <c r="BP180" s="126" t="str">
        <f t="shared" si="249"/>
        <v/>
      </c>
      <c r="BQ180" s="126" t="str">
        <f t="shared" si="249"/>
        <v/>
      </c>
      <c r="BR180" s="126" t="str">
        <f t="shared" si="249"/>
        <v/>
      </c>
      <c r="BS180" s="126" t="str">
        <f t="shared" si="249"/>
        <v/>
      </c>
      <c r="BT180" s="126" t="str">
        <f t="shared" si="249"/>
        <v/>
      </c>
      <c r="BU180" s="126" t="str">
        <f t="shared" si="249"/>
        <v/>
      </c>
      <c r="BV180" s="194"/>
      <c r="BW180" s="194"/>
      <c r="BX180" s="194"/>
      <c r="BZ180" s="116" t="s">
        <v>267</v>
      </c>
      <c r="CA180" s="118" t="s">
        <v>93</v>
      </c>
      <c r="CB180" s="113">
        <f t="shared" si="234"/>
        <v>40</v>
      </c>
      <c r="CC180" s="116">
        <f t="shared" ca="1" si="227"/>
        <v>0</v>
      </c>
      <c r="CD180" s="117">
        <f t="shared" ca="1" si="239"/>
        <v>0</v>
      </c>
      <c r="CE180" s="117">
        <f t="shared" ca="1" si="239"/>
        <v>0</v>
      </c>
      <c r="CF180" s="117">
        <f t="shared" ca="1" si="239"/>
        <v>0</v>
      </c>
      <c r="CG180" s="117">
        <f t="shared" ca="1" si="239"/>
        <v>0</v>
      </c>
      <c r="CH180" s="117">
        <f t="shared" ca="1" si="229"/>
        <v>0</v>
      </c>
      <c r="CI180" s="117">
        <f t="shared" ca="1" si="230"/>
        <v>0</v>
      </c>
      <c r="CJ180" s="127" cm="1">
        <f t="array" aca="1" ref="CJ180" ca="1">IFERROR(AVERAGE(IF(CD180:CG180&gt;1,CD180:CG180)),0)</f>
        <v>0</v>
      </c>
      <c r="CK180" s="127">
        <f ca="1">CJ180+(COUNTIFS($CJ$141:$CJ180,CJ180)-1)*0.00001</f>
        <v>4.0000000000000003E-5</v>
      </c>
      <c r="CL180" s="127">
        <f t="shared" ca="1" si="235"/>
        <v>2.0000000000000001E-4</v>
      </c>
      <c r="CM180" s="140">
        <f t="shared" ca="1" si="236"/>
        <v>0</v>
      </c>
      <c r="CN180" s="120">
        <f t="shared" ca="1" si="237"/>
        <v>0</v>
      </c>
      <c r="CO180" s="113"/>
      <c r="CP180" s="113"/>
      <c r="CQ180" s="113"/>
      <c r="CR180" s="115"/>
    </row>
    <row r="181" spans="1:96" ht="12.75" customHeight="1" x14ac:dyDescent="0.25">
      <c r="A181" s="212">
        <v>3</v>
      </c>
      <c r="J181" s="4"/>
      <c r="K181" s="101">
        <f t="shared" si="238"/>
        <v>41</v>
      </c>
      <c r="L181" s="125">
        <f t="shared" ca="1" si="231"/>
        <v>0</v>
      </c>
      <c r="M181" s="126">
        <f t="shared" ca="1" si="232"/>
        <v>1.9000000000000001E-4</v>
      </c>
      <c r="N181" s="126" t="str">
        <f t="shared" ca="1" si="233"/>
        <v/>
      </c>
      <c r="O181" s="126" t="str">
        <f t="shared" ca="1" si="249"/>
        <v/>
      </c>
      <c r="P181" s="126" t="str">
        <f t="shared" ca="1" si="249"/>
        <v/>
      </c>
      <c r="Q181" s="126" t="str">
        <f t="shared" ca="1" si="249"/>
        <v/>
      </c>
      <c r="R181" s="126" t="str">
        <f t="shared" ca="1" si="249"/>
        <v/>
      </c>
      <c r="S181" s="126" t="str">
        <f t="shared" ca="1" si="249"/>
        <v/>
      </c>
      <c r="T181" s="126" t="str">
        <f t="shared" ca="1" si="249"/>
        <v/>
      </c>
      <c r="U181" s="126" t="str">
        <f t="shared" ca="1" si="249"/>
        <v/>
      </c>
      <c r="V181" s="126" t="str">
        <f t="shared" ca="1" si="249"/>
        <v/>
      </c>
      <c r="W181" s="126" t="str">
        <f t="shared" ca="1" si="249"/>
        <v/>
      </c>
      <c r="X181" s="126" t="str">
        <f t="shared" ca="1" si="249"/>
        <v/>
      </c>
      <c r="Y181" s="126" t="str">
        <f t="shared" ca="1" si="249"/>
        <v/>
      </c>
      <c r="Z181" s="126" t="str">
        <f t="shared" ca="1" si="249"/>
        <v/>
      </c>
      <c r="AA181" s="126" t="str">
        <f t="shared" ca="1" si="249"/>
        <v/>
      </c>
      <c r="AB181" s="126" t="str">
        <f t="shared" ca="1" si="249"/>
        <v/>
      </c>
      <c r="AC181" s="126" t="str">
        <f t="shared" ca="1" si="249"/>
        <v/>
      </c>
      <c r="AD181" s="126" t="str">
        <f t="shared" ca="1" si="249"/>
        <v/>
      </c>
      <c r="AE181" s="126" t="str">
        <f t="shared" ca="1" si="249"/>
        <v/>
      </c>
      <c r="AF181" s="126" t="str">
        <f t="shared" ca="1" si="249"/>
        <v/>
      </c>
      <c r="AG181" s="126" t="str">
        <f t="shared" ca="1" si="249"/>
        <v/>
      </c>
      <c r="AH181" s="126" t="str">
        <f t="shared" ca="1" si="249"/>
        <v/>
      </c>
      <c r="AI181" s="126" t="str">
        <f t="shared" ca="1" si="249"/>
        <v/>
      </c>
      <c r="AJ181" s="126" t="str">
        <f t="shared" ca="1" si="249"/>
        <v/>
      </c>
      <c r="AK181" s="126" t="str">
        <f t="shared" ca="1" si="249"/>
        <v/>
      </c>
      <c r="AL181" s="126" t="str">
        <f t="shared" ca="1" si="249"/>
        <v/>
      </c>
      <c r="AM181" s="126" t="str">
        <f t="shared" ca="1" si="249"/>
        <v/>
      </c>
      <c r="AN181" s="126" t="str">
        <f t="shared" ca="1" si="249"/>
        <v/>
      </c>
      <c r="AO181" s="126" t="str">
        <f t="shared" ca="1" si="249"/>
        <v/>
      </c>
      <c r="AP181" s="126" t="str">
        <f t="shared" ca="1" si="249"/>
        <v/>
      </c>
      <c r="AQ181" s="126" t="str">
        <f t="shared" ca="1" si="249"/>
        <v/>
      </c>
      <c r="AR181" s="126" t="str">
        <f t="shared" ca="1" si="249"/>
        <v/>
      </c>
      <c r="AS181" s="126" t="str">
        <f t="shared" ca="1" si="249"/>
        <v/>
      </c>
      <c r="AT181" s="126" t="str">
        <f t="shared" ca="1" si="249"/>
        <v/>
      </c>
      <c r="AU181" s="126" t="str">
        <f t="shared" ca="1" si="249"/>
        <v/>
      </c>
      <c r="AV181" s="126" t="str">
        <f t="shared" ca="1" si="249"/>
        <v/>
      </c>
      <c r="AW181" s="126" t="str">
        <f t="shared" ca="1" si="249"/>
        <v/>
      </c>
      <c r="AX181" s="126" t="str">
        <f t="shared" ca="1" si="249"/>
        <v/>
      </c>
      <c r="AY181" s="126" t="str">
        <f t="shared" ca="1" si="249"/>
        <v/>
      </c>
      <c r="AZ181" s="126" t="str">
        <f t="shared" ca="1" si="249"/>
        <v/>
      </c>
      <c r="BA181" s="126" t="str">
        <f t="shared" ca="1" si="249"/>
        <v/>
      </c>
      <c r="BB181" s="126" t="str">
        <f t="shared" ca="1" si="249"/>
        <v/>
      </c>
      <c r="BC181" s="126" t="str">
        <f t="shared" si="249"/>
        <v/>
      </c>
      <c r="BD181" s="126" t="str">
        <f t="shared" si="249"/>
        <v/>
      </c>
      <c r="BE181" s="126" t="str">
        <f t="shared" si="249"/>
        <v/>
      </c>
      <c r="BF181" s="126" t="str">
        <f t="shared" si="249"/>
        <v/>
      </c>
      <c r="BG181" s="126" t="str">
        <f t="shared" si="249"/>
        <v/>
      </c>
      <c r="BH181" s="126" t="str">
        <f t="shared" si="249"/>
        <v/>
      </c>
      <c r="BI181" s="126" t="str">
        <f t="shared" si="249"/>
        <v/>
      </c>
      <c r="BJ181" s="126" t="str">
        <f t="shared" si="249"/>
        <v/>
      </c>
      <c r="BK181" s="126" t="str">
        <f t="shared" si="249"/>
        <v/>
      </c>
      <c r="BL181" s="126" t="str">
        <f t="shared" si="249"/>
        <v/>
      </c>
      <c r="BM181" s="126" t="str">
        <f t="shared" si="249"/>
        <v/>
      </c>
      <c r="BN181" s="126" t="str">
        <f t="shared" si="249"/>
        <v/>
      </c>
      <c r="BO181" s="126" t="str">
        <f t="shared" si="249"/>
        <v/>
      </c>
      <c r="BP181" s="126" t="str">
        <f t="shared" si="249"/>
        <v/>
      </c>
      <c r="BQ181" s="126" t="str">
        <f t="shared" si="249"/>
        <v/>
      </c>
      <c r="BR181" s="126" t="str">
        <f t="shared" si="249"/>
        <v/>
      </c>
      <c r="BS181" s="126" t="str">
        <f t="shared" si="249"/>
        <v/>
      </c>
      <c r="BT181" s="126" t="str">
        <f t="shared" si="249"/>
        <v/>
      </c>
      <c r="BU181" s="126" t="str">
        <f t="shared" si="249"/>
        <v/>
      </c>
      <c r="BV181" s="194"/>
      <c r="BW181" s="194"/>
      <c r="BX181" s="194"/>
      <c r="BZ181" s="116" t="s">
        <v>267</v>
      </c>
      <c r="CA181" s="118" t="s">
        <v>93</v>
      </c>
      <c r="CB181" s="113">
        <f t="shared" si="234"/>
        <v>41</v>
      </c>
      <c r="CC181" s="116">
        <f t="shared" ca="1" si="227"/>
        <v>0</v>
      </c>
      <c r="CD181" s="117">
        <f t="shared" ca="1" si="239"/>
        <v>0</v>
      </c>
      <c r="CE181" s="117">
        <f t="shared" ca="1" si="239"/>
        <v>0</v>
      </c>
      <c r="CF181" s="117">
        <f t="shared" ca="1" si="239"/>
        <v>0</v>
      </c>
      <c r="CG181" s="117">
        <f t="shared" ca="1" si="239"/>
        <v>0</v>
      </c>
      <c r="CH181" s="117">
        <f t="shared" ref="CH181:CH200" ca="1" si="250">COUNTIFS(CD181:CG181,"&gt;1")</f>
        <v>0</v>
      </c>
      <c r="CI181" s="117">
        <f t="shared" ref="CI181:CI200" ca="1" si="251">IFERROR(SUMIFS(CD181:CG181,CD181:CG181,"&gt;1"),0)</f>
        <v>0</v>
      </c>
      <c r="CJ181" s="127" cm="1">
        <f t="array" aca="1" ref="CJ181" ca="1">IFERROR(AVERAGE(IF(CD181:CG181&gt;1,CD181:CG181)),0)</f>
        <v>0</v>
      </c>
      <c r="CK181" s="127">
        <f ca="1">CJ181+(COUNTIFS($CJ$141:$CJ181,CJ181)-1)*0.00001</f>
        <v>5.0000000000000002E-5</v>
      </c>
      <c r="CL181" s="127">
        <f t="shared" ca="1" si="235"/>
        <v>1.9000000000000001E-4</v>
      </c>
      <c r="CM181" s="140">
        <f t="shared" ca="1" si="236"/>
        <v>0</v>
      </c>
      <c r="CN181" s="120">
        <f t="shared" ca="1" si="237"/>
        <v>0</v>
      </c>
      <c r="CO181" s="113"/>
      <c r="CP181" s="113"/>
      <c r="CQ181" s="113"/>
      <c r="CR181" s="115"/>
    </row>
    <row r="182" spans="1:96" ht="12.75" customHeight="1" x14ac:dyDescent="0.25">
      <c r="A182" s="212">
        <v>3</v>
      </c>
      <c r="J182" s="4"/>
      <c r="K182" s="101">
        <f t="shared" si="238"/>
        <v>42</v>
      </c>
      <c r="L182" s="125">
        <f t="shared" ca="1" si="231"/>
        <v>0</v>
      </c>
      <c r="M182" s="126">
        <f t="shared" ca="1" si="232"/>
        <v>1.8000000000000001E-4</v>
      </c>
      <c r="N182" s="126" t="str">
        <f t="shared" ca="1" si="233"/>
        <v/>
      </c>
      <c r="O182" s="126" t="str">
        <f t="shared" ca="1" si="249"/>
        <v/>
      </c>
      <c r="P182" s="126" t="str">
        <f t="shared" ca="1" si="249"/>
        <v/>
      </c>
      <c r="Q182" s="126" t="str">
        <f t="shared" ca="1" si="249"/>
        <v/>
      </c>
      <c r="R182" s="126" t="str">
        <f t="shared" ca="1" si="249"/>
        <v/>
      </c>
      <c r="S182" s="126" t="str">
        <f t="shared" ca="1" si="249"/>
        <v/>
      </c>
      <c r="T182" s="126" t="str">
        <f t="shared" ca="1" si="249"/>
        <v/>
      </c>
      <c r="U182" s="126" t="str">
        <f t="shared" ca="1" si="249"/>
        <v/>
      </c>
      <c r="V182" s="126" t="str">
        <f t="shared" ca="1" si="249"/>
        <v/>
      </c>
      <c r="W182" s="126" t="str">
        <f t="shared" ca="1" si="249"/>
        <v/>
      </c>
      <c r="X182" s="126" t="str">
        <f t="shared" ca="1" si="249"/>
        <v/>
      </c>
      <c r="Y182" s="126" t="str">
        <f t="shared" ca="1" si="249"/>
        <v/>
      </c>
      <c r="Z182" s="126" t="str">
        <f t="shared" ca="1" si="249"/>
        <v/>
      </c>
      <c r="AA182" s="126" t="str">
        <f t="shared" ca="1" si="249"/>
        <v/>
      </c>
      <c r="AB182" s="126" t="str">
        <f t="shared" ca="1" si="249"/>
        <v/>
      </c>
      <c r="AC182" s="126" t="str">
        <f t="shared" ca="1" si="249"/>
        <v/>
      </c>
      <c r="AD182" s="126" t="str">
        <f t="shared" ca="1" si="249"/>
        <v/>
      </c>
      <c r="AE182" s="126" t="str">
        <f t="shared" ca="1" si="249"/>
        <v/>
      </c>
      <c r="AF182" s="126" t="str">
        <f t="shared" ca="1" si="249"/>
        <v/>
      </c>
      <c r="AG182" s="126" t="str">
        <f t="shared" ca="1" si="249"/>
        <v/>
      </c>
      <c r="AH182" s="126" t="str">
        <f t="shared" ca="1" si="249"/>
        <v/>
      </c>
      <c r="AI182" s="126" t="str">
        <f t="shared" ca="1" si="249"/>
        <v/>
      </c>
      <c r="AJ182" s="126" t="str">
        <f t="shared" ca="1" si="249"/>
        <v/>
      </c>
      <c r="AK182" s="126" t="str">
        <f t="shared" ca="1" si="249"/>
        <v/>
      </c>
      <c r="AL182" s="126" t="str">
        <f t="shared" ca="1" si="249"/>
        <v/>
      </c>
      <c r="AM182" s="126" t="str">
        <f t="shared" ca="1" si="249"/>
        <v/>
      </c>
      <c r="AN182" s="126" t="str">
        <f t="shared" ca="1" si="249"/>
        <v/>
      </c>
      <c r="AO182" s="126" t="str">
        <f t="shared" ca="1" si="249"/>
        <v/>
      </c>
      <c r="AP182" s="126" t="str">
        <f t="shared" ca="1" si="249"/>
        <v/>
      </c>
      <c r="AQ182" s="126" t="str">
        <f t="shared" ca="1" si="249"/>
        <v/>
      </c>
      <c r="AR182" s="126" t="str">
        <f t="shared" ca="1" si="249"/>
        <v/>
      </c>
      <c r="AS182" s="126" t="str">
        <f t="shared" ca="1" si="249"/>
        <v/>
      </c>
      <c r="AT182" s="126" t="str">
        <f t="shared" ca="1" si="249"/>
        <v/>
      </c>
      <c r="AU182" s="126" t="str">
        <f t="shared" ca="1" si="249"/>
        <v/>
      </c>
      <c r="AV182" s="126" t="str">
        <f t="shared" ca="1" si="249"/>
        <v/>
      </c>
      <c r="AW182" s="126" t="str">
        <f t="shared" ca="1" si="249"/>
        <v/>
      </c>
      <c r="AX182" s="126" t="str">
        <f t="shared" ca="1" si="249"/>
        <v/>
      </c>
      <c r="AY182" s="126" t="str">
        <f t="shared" ca="1" si="249"/>
        <v/>
      </c>
      <c r="AZ182" s="126" t="str">
        <f t="shared" ca="1" si="249"/>
        <v/>
      </c>
      <c r="BA182" s="126" t="str">
        <f t="shared" ca="1" si="249"/>
        <v/>
      </c>
      <c r="BB182" s="126" t="str">
        <f t="shared" ca="1" si="249"/>
        <v/>
      </c>
      <c r="BC182" s="126" t="str">
        <f t="shared" ca="1" si="249"/>
        <v/>
      </c>
      <c r="BD182" s="126" t="str">
        <f t="shared" si="249"/>
        <v/>
      </c>
      <c r="BE182" s="126" t="str">
        <f t="shared" si="249"/>
        <v/>
      </c>
      <c r="BF182" s="126" t="str">
        <f t="shared" si="249"/>
        <v/>
      </c>
      <c r="BG182" s="126" t="str">
        <f t="shared" si="249"/>
        <v/>
      </c>
      <c r="BH182" s="126" t="str">
        <f t="shared" si="249"/>
        <v/>
      </c>
      <c r="BI182" s="126" t="str">
        <f t="shared" si="249"/>
        <v/>
      </c>
      <c r="BJ182" s="126" t="str">
        <f t="shared" si="249"/>
        <v/>
      </c>
      <c r="BK182" s="126" t="str">
        <f t="shared" si="249"/>
        <v/>
      </c>
      <c r="BL182" s="126" t="str">
        <f t="shared" si="249"/>
        <v/>
      </c>
      <c r="BM182" s="126" t="str">
        <f t="shared" si="249"/>
        <v/>
      </c>
      <c r="BN182" s="126" t="str">
        <f t="shared" si="249"/>
        <v/>
      </c>
      <c r="BO182" s="126" t="str">
        <f t="shared" si="249"/>
        <v/>
      </c>
      <c r="BP182" s="126" t="str">
        <f t="shared" si="249"/>
        <v/>
      </c>
      <c r="BQ182" s="126" t="str">
        <f t="shared" si="249"/>
        <v/>
      </c>
      <c r="BR182" s="126" t="str">
        <f t="shared" si="249"/>
        <v/>
      </c>
      <c r="BS182" s="126" t="str">
        <f t="shared" si="249"/>
        <v/>
      </c>
      <c r="BT182" s="126" t="str">
        <f t="shared" si="249"/>
        <v/>
      </c>
      <c r="BU182" s="126" t="str">
        <f t="shared" si="249"/>
        <v/>
      </c>
      <c r="BV182" s="194"/>
      <c r="BW182" s="194"/>
      <c r="BX182" s="194"/>
      <c r="BZ182" s="116" t="s">
        <v>267</v>
      </c>
      <c r="CA182" s="118" t="s">
        <v>93</v>
      </c>
      <c r="CB182" s="113">
        <f t="shared" si="234"/>
        <v>42</v>
      </c>
      <c r="CC182" s="116">
        <f t="shared" ca="1" si="227"/>
        <v>0</v>
      </c>
      <c r="CD182" s="117">
        <f t="shared" ref="CD182:CG200" ca="1" si="252">IFERROR(INDEX(INDIRECT($CA182),$CB182,CD$6),0)</f>
        <v>0</v>
      </c>
      <c r="CE182" s="117">
        <f t="shared" ca="1" si="252"/>
        <v>0</v>
      </c>
      <c r="CF182" s="117">
        <f t="shared" ca="1" si="252"/>
        <v>0</v>
      </c>
      <c r="CG182" s="117">
        <f t="shared" ca="1" si="252"/>
        <v>0</v>
      </c>
      <c r="CH182" s="117">
        <f t="shared" ca="1" si="250"/>
        <v>0</v>
      </c>
      <c r="CI182" s="117">
        <f t="shared" ca="1" si="251"/>
        <v>0</v>
      </c>
      <c r="CJ182" s="127" cm="1">
        <f t="array" aca="1" ref="CJ182" ca="1">IFERROR(AVERAGE(IF(CD182:CG182&gt;1,CD182:CG182)),0)</f>
        <v>0</v>
      </c>
      <c r="CK182" s="127">
        <f ca="1">CJ182+(COUNTIFS($CJ$141:$CJ182,CJ182)-1)*0.00001</f>
        <v>6.0000000000000008E-5</v>
      </c>
      <c r="CL182" s="127">
        <f t="shared" ca="1" si="235"/>
        <v>1.8000000000000001E-4</v>
      </c>
      <c r="CM182" s="140">
        <f t="shared" ca="1" si="236"/>
        <v>0</v>
      </c>
      <c r="CN182" s="120">
        <f t="shared" ca="1" si="237"/>
        <v>0</v>
      </c>
      <c r="CO182" s="113"/>
      <c r="CP182" s="113"/>
      <c r="CQ182" s="113"/>
      <c r="CR182" s="115"/>
    </row>
    <row r="183" spans="1:96" ht="12.75" customHeight="1" x14ac:dyDescent="0.25">
      <c r="A183" s="212">
        <v>3</v>
      </c>
      <c r="J183" s="4"/>
      <c r="K183" s="101">
        <f t="shared" si="238"/>
        <v>43</v>
      </c>
      <c r="L183" s="125">
        <f t="shared" ca="1" si="231"/>
        <v>0</v>
      </c>
      <c r="M183" s="126">
        <f t="shared" ca="1" si="232"/>
        <v>1.7000000000000001E-4</v>
      </c>
      <c r="N183" s="126" t="str">
        <f t="shared" ca="1" si="233"/>
        <v/>
      </c>
      <c r="O183" s="126" t="str">
        <f t="shared" ca="1" si="249"/>
        <v/>
      </c>
      <c r="P183" s="126" t="str">
        <f t="shared" ca="1" si="249"/>
        <v/>
      </c>
      <c r="Q183" s="126" t="str">
        <f t="shared" ca="1" si="249"/>
        <v/>
      </c>
      <c r="R183" s="126" t="str">
        <f t="shared" ca="1" si="249"/>
        <v/>
      </c>
      <c r="S183" s="126" t="str">
        <f t="shared" ca="1" si="249"/>
        <v/>
      </c>
      <c r="T183" s="126" t="str">
        <f t="shared" ca="1" si="249"/>
        <v/>
      </c>
      <c r="U183" s="126" t="str">
        <f t="shared" ca="1" si="249"/>
        <v/>
      </c>
      <c r="V183" s="126" t="str">
        <f t="shared" ca="1" si="249"/>
        <v/>
      </c>
      <c r="W183" s="126" t="str">
        <f t="shared" ca="1" si="249"/>
        <v/>
      </c>
      <c r="X183" s="126" t="str">
        <f t="shared" ca="1" si="249"/>
        <v/>
      </c>
      <c r="Y183" s="126" t="str">
        <f t="shared" ca="1" si="249"/>
        <v/>
      </c>
      <c r="Z183" s="126" t="str">
        <f t="shared" ca="1" si="249"/>
        <v/>
      </c>
      <c r="AA183" s="126" t="str">
        <f t="shared" ca="1" si="249"/>
        <v/>
      </c>
      <c r="AB183" s="126" t="str">
        <f t="shared" ca="1" si="249"/>
        <v/>
      </c>
      <c r="AC183" s="126" t="str">
        <f t="shared" ca="1" si="249"/>
        <v/>
      </c>
      <c r="AD183" s="126" t="str">
        <f t="shared" ca="1" si="249"/>
        <v/>
      </c>
      <c r="AE183" s="126" t="str">
        <f t="shared" ca="1" si="249"/>
        <v/>
      </c>
      <c r="AF183" s="126" t="str">
        <f t="shared" ca="1" si="249"/>
        <v/>
      </c>
      <c r="AG183" s="126" t="str">
        <f t="shared" ca="1" si="249"/>
        <v/>
      </c>
      <c r="AH183" s="126" t="str">
        <f t="shared" ca="1" si="249"/>
        <v/>
      </c>
      <c r="AI183" s="126" t="str">
        <f t="shared" ca="1" si="249"/>
        <v/>
      </c>
      <c r="AJ183" s="126" t="str">
        <f t="shared" ca="1" si="249"/>
        <v/>
      </c>
      <c r="AK183" s="126" t="str">
        <f t="shared" ca="1" si="249"/>
        <v/>
      </c>
      <c r="AL183" s="126" t="str">
        <f t="shared" ca="1" si="249"/>
        <v/>
      </c>
      <c r="AM183" s="126" t="str">
        <f t="shared" ca="1" si="249"/>
        <v/>
      </c>
      <c r="AN183" s="126" t="str">
        <f t="shared" ca="1" si="249"/>
        <v/>
      </c>
      <c r="AO183" s="126" t="str">
        <f t="shared" ca="1" si="249"/>
        <v/>
      </c>
      <c r="AP183" s="126" t="str">
        <f t="shared" ca="1" si="249"/>
        <v/>
      </c>
      <c r="AQ183" s="126" t="str">
        <f t="shared" ca="1" si="249"/>
        <v/>
      </c>
      <c r="AR183" s="126" t="str">
        <f t="shared" ca="1" si="249"/>
        <v/>
      </c>
      <c r="AS183" s="126" t="str">
        <f t="shared" ca="1" si="249"/>
        <v/>
      </c>
      <c r="AT183" s="126" t="str">
        <f t="shared" ca="1" si="249"/>
        <v/>
      </c>
      <c r="AU183" s="126" t="str">
        <f t="shared" ca="1" si="249"/>
        <v/>
      </c>
      <c r="AV183" s="126" t="str">
        <f t="shared" ca="1" si="249"/>
        <v/>
      </c>
      <c r="AW183" s="126" t="str">
        <f t="shared" ca="1" si="249"/>
        <v/>
      </c>
      <c r="AX183" s="126" t="str">
        <f t="shared" ca="1" si="249"/>
        <v/>
      </c>
      <c r="AY183" s="126" t="str">
        <f t="shared" ca="1" si="249"/>
        <v/>
      </c>
      <c r="AZ183" s="126" t="str">
        <f t="shared" ca="1" si="249"/>
        <v/>
      </c>
      <c r="BA183" s="126" t="str">
        <f t="shared" ca="1" si="249"/>
        <v/>
      </c>
      <c r="BB183" s="126" t="str">
        <f t="shared" ca="1" si="249"/>
        <v/>
      </c>
      <c r="BC183" s="126" t="str">
        <f t="shared" ca="1" si="249"/>
        <v/>
      </c>
      <c r="BD183" s="126" t="str">
        <f t="shared" ca="1" si="249"/>
        <v/>
      </c>
      <c r="BE183" s="126" t="str">
        <f t="shared" si="249"/>
        <v/>
      </c>
      <c r="BF183" s="126" t="str">
        <f t="shared" si="249"/>
        <v/>
      </c>
      <c r="BG183" s="126" t="str">
        <f t="shared" si="249"/>
        <v/>
      </c>
      <c r="BH183" s="126" t="str">
        <f t="shared" si="249"/>
        <v/>
      </c>
      <c r="BI183" s="126" t="str">
        <f t="shared" si="249"/>
        <v/>
      </c>
      <c r="BJ183" s="126" t="str">
        <f t="shared" si="249"/>
        <v/>
      </c>
      <c r="BK183" s="126" t="str">
        <f t="shared" si="249"/>
        <v/>
      </c>
      <c r="BL183" s="126" t="str">
        <f t="shared" si="249"/>
        <v/>
      </c>
      <c r="BM183" s="126" t="str">
        <f t="shared" si="249"/>
        <v/>
      </c>
      <c r="BN183" s="126" t="str">
        <f t="shared" si="249"/>
        <v/>
      </c>
      <c r="BO183" s="126" t="str">
        <f t="shared" si="249"/>
        <v/>
      </c>
      <c r="BP183" s="126" t="str">
        <f t="shared" si="249"/>
        <v/>
      </c>
      <c r="BQ183" s="126" t="str">
        <f t="shared" si="249"/>
        <v/>
      </c>
      <c r="BR183" s="126" t="str">
        <f t="shared" si="249"/>
        <v/>
      </c>
      <c r="BS183" s="126" t="str">
        <f t="shared" si="249"/>
        <v/>
      </c>
      <c r="BT183" s="126" t="str">
        <f t="shared" si="249"/>
        <v/>
      </c>
      <c r="BU183" s="126" t="str">
        <f t="shared" si="249"/>
        <v/>
      </c>
      <c r="BV183" s="194"/>
      <c r="BW183" s="194"/>
      <c r="BX183" s="194"/>
      <c r="BZ183" s="116" t="s">
        <v>267</v>
      </c>
      <c r="CA183" s="118" t="s">
        <v>93</v>
      </c>
      <c r="CB183" s="113">
        <f t="shared" si="234"/>
        <v>43</v>
      </c>
      <c r="CC183" s="116">
        <f t="shared" ca="1" si="227"/>
        <v>0</v>
      </c>
      <c r="CD183" s="117">
        <f t="shared" ca="1" si="252"/>
        <v>0</v>
      </c>
      <c r="CE183" s="117">
        <f t="shared" ca="1" si="252"/>
        <v>0</v>
      </c>
      <c r="CF183" s="117">
        <f t="shared" ca="1" si="252"/>
        <v>0</v>
      </c>
      <c r="CG183" s="117">
        <f t="shared" ca="1" si="252"/>
        <v>0</v>
      </c>
      <c r="CH183" s="117">
        <f t="shared" ca="1" si="250"/>
        <v>0</v>
      </c>
      <c r="CI183" s="117">
        <f t="shared" ca="1" si="251"/>
        <v>0</v>
      </c>
      <c r="CJ183" s="127" cm="1">
        <f t="array" aca="1" ref="CJ183" ca="1">IFERROR(AVERAGE(IF(CD183:CG183&gt;1,CD183:CG183)),0)</f>
        <v>0</v>
      </c>
      <c r="CK183" s="127">
        <f ca="1">CJ183+(COUNTIFS($CJ$141:$CJ183,CJ183)-1)*0.00001</f>
        <v>7.0000000000000007E-5</v>
      </c>
      <c r="CL183" s="127">
        <f t="shared" ca="1" si="235"/>
        <v>1.7000000000000001E-4</v>
      </c>
      <c r="CM183" s="140">
        <f t="shared" ca="1" si="236"/>
        <v>0</v>
      </c>
      <c r="CN183" s="120">
        <f t="shared" ca="1" si="237"/>
        <v>0</v>
      </c>
      <c r="CO183" s="113"/>
      <c r="CP183" s="113"/>
      <c r="CQ183" s="113"/>
      <c r="CR183" s="115"/>
    </row>
    <row r="184" spans="1:96" ht="12.75" customHeight="1" x14ac:dyDescent="0.25">
      <c r="A184" s="212">
        <v>3</v>
      </c>
      <c r="J184" s="4"/>
      <c r="K184" s="101">
        <f t="shared" si="238"/>
        <v>44</v>
      </c>
      <c r="L184" s="125">
        <f t="shared" ca="1" si="231"/>
        <v>0</v>
      </c>
      <c r="M184" s="126">
        <f t="shared" ca="1" si="232"/>
        <v>1.6000000000000001E-4</v>
      </c>
      <c r="N184" s="126" t="str">
        <f t="shared" ca="1" si="233"/>
        <v/>
      </c>
      <c r="O184" s="126" t="str">
        <f t="shared" ca="1" si="249"/>
        <v/>
      </c>
      <c r="P184" s="126" t="str">
        <f t="shared" ca="1" si="249"/>
        <v/>
      </c>
      <c r="Q184" s="126" t="str">
        <f t="shared" ca="1" si="249"/>
        <v/>
      </c>
      <c r="R184" s="126" t="str">
        <f t="shared" ca="1" si="249"/>
        <v/>
      </c>
      <c r="S184" s="126" t="str">
        <f t="shared" ca="1" si="249"/>
        <v/>
      </c>
      <c r="T184" s="126" t="str">
        <f t="shared" ca="1" si="249"/>
        <v/>
      </c>
      <c r="U184" s="126" t="str">
        <f t="shared" ca="1" si="249"/>
        <v/>
      </c>
      <c r="V184" s="126" t="str">
        <f t="shared" ca="1" si="249"/>
        <v/>
      </c>
      <c r="W184" s="126" t="str">
        <f t="shared" ca="1" si="249"/>
        <v/>
      </c>
      <c r="X184" s="126" t="str">
        <f t="shared" ca="1" si="249"/>
        <v/>
      </c>
      <c r="Y184" s="126" t="str">
        <f t="shared" ca="1" si="249"/>
        <v/>
      </c>
      <c r="Z184" s="126" t="str">
        <f t="shared" ca="1" si="249"/>
        <v/>
      </c>
      <c r="AA184" s="126" t="str">
        <f t="shared" ca="1" si="249"/>
        <v/>
      </c>
      <c r="AB184" s="126" t="str">
        <f t="shared" ca="1" si="249"/>
        <v/>
      </c>
      <c r="AC184" s="126" t="str">
        <f t="shared" ca="1" si="249"/>
        <v/>
      </c>
      <c r="AD184" s="126" t="str">
        <f t="shared" ca="1" si="249"/>
        <v/>
      </c>
      <c r="AE184" s="126" t="str">
        <f t="shared" ca="1" si="249"/>
        <v/>
      </c>
      <c r="AF184" s="126" t="str">
        <f t="shared" ca="1" si="249"/>
        <v/>
      </c>
      <c r="AG184" s="126" t="str">
        <f t="shared" ca="1" si="249"/>
        <v/>
      </c>
      <c r="AH184" s="126" t="str">
        <f t="shared" ca="1" si="249"/>
        <v/>
      </c>
      <c r="AI184" s="126" t="str">
        <f t="shared" ca="1" si="249"/>
        <v/>
      </c>
      <c r="AJ184" s="126" t="str">
        <f t="shared" ca="1" si="249"/>
        <v/>
      </c>
      <c r="AK184" s="126" t="str">
        <f t="shared" ca="1" si="249"/>
        <v/>
      </c>
      <c r="AL184" s="126" t="str">
        <f t="shared" ca="1" si="249"/>
        <v/>
      </c>
      <c r="AM184" s="126" t="str">
        <f t="shared" ca="1" si="249"/>
        <v/>
      </c>
      <c r="AN184" s="126" t="str">
        <f t="shared" ca="1" si="249"/>
        <v/>
      </c>
      <c r="AO184" s="126" t="str">
        <f t="shared" ca="1" si="249"/>
        <v/>
      </c>
      <c r="AP184" s="126" t="str">
        <f t="shared" ca="1" si="249"/>
        <v/>
      </c>
      <c r="AQ184" s="126" t="str">
        <f t="shared" ref="O184:BU188" ca="1" si="253">IF(AQ$5&gt;$K184,"",IF($L184=0,"",IF($G$9&gt;$H$9,"ns",IF(ABS($M184-INDEX($CL$141:$CL$200,AQ$5,1))&gt;$B$159,"s","ns"))))</f>
        <v/>
      </c>
      <c r="AR184" s="126" t="str">
        <f t="shared" ca="1" si="253"/>
        <v/>
      </c>
      <c r="AS184" s="126" t="str">
        <f t="shared" ca="1" si="253"/>
        <v/>
      </c>
      <c r="AT184" s="126" t="str">
        <f t="shared" ca="1" si="253"/>
        <v/>
      </c>
      <c r="AU184" s="126" t="str">
        <f t="shared" ca="1" si="253"/>
        <v/>
      </c>
      <c r="AV184" s="126" t="str">
        <f t="shared" ca="1" si="253"/>
        <v/>
      </c>
      <c r="AW184" s="126" t="str">
        <f t="shared" ca="1" si="253"/>
        <v/>
      </c>
      <c r="AX184" s="126" t="str">
        <f t="shared" ca="1" si="253"/>
        <v/>
      </c>
      <c r="AY184" s="126" t="str">
        <f t="shared" ca="1" si="253"/>
        <v/>
      </c>
      <c r="AZ184" s="126" t="str">
        <f t="shared" ca="1" si="253"/>
        <v/>
      </c>
      <c r="BA184" s="126" t="str">
        <f t="shared" ca="1" si="253"/>
        <v/>
      </c>
      <c r="BB184" s="126" t="str">
        <f t="shared" ca="1" si="253"/>
        <v/>
      </c>
      <c r="BC184" s="126" t="str">
        <f t="shared" ca="1" si="253"/>
        <v/>
      </c>
      <c r="BD184" s="126" t="str">
        <f t="shared" ca="1" si="253"/>
        <v/>
      </c>
      <c r="BE184" s="126" t="str">
        <f t="shared" ca="1" si="253"/>
        <v/>
      </c>
      <c r="BF184" s="126" t="str">
        <f t="shared" si="253"/>
        <v/>
      </c>
      <c r="BG184" s="126" t="str">
        <f t="shared" si="253"/>
        <v/>
      </c>
      <c r="BH184" s="126" t="str">
        <f t="shared" si="253"/>
        <v/>
      </c>
      <c r="BI184" s="126" t="str">
        <f t="shared" si="253"/>
        <v/>
      </c>
      <c r="BJ184" s="126" t="str">
        <f t="shared" si="253"/>
        <v/>
      </c>
      <c r="BK184" s="126" t="str">
        <f t="shared" si="253"/>
        <v/>
      </c>
      <c r="BL184" s="126" t="str">
        <f t="shared" si="253"/>
        <v/>
      </c>
      <c r="BM184" s="126" t="str">
        <f t="shared" si="253"/>
        <v/>
      </c>
      <c r="BN184" s="126" t="str">
        <f t="shared" si="253"/>
        <v/>
      </c>
      <c r="BO184" s="126" t="str">
        <f t="shared" si="253"/>
        <v/>
      </c>
      <c r="BP184" s="126" t="str">
        <f t="shared" si="253"/>
        <v/>
      </c>
      <c r="BQ184" s="126" t="str">
        <f t="shared" si="253"/>
        <v/>
      </c>
      <c r="BR184" s="126" t="str">
        <f t="shared" si="253"/>
        <v/>
      </c>
      <c r="BS184" s="126" t="str">
        <f t="shared" si="253"/>
        <v/>
      </c>
      <c r="BT184" s="126" t="str">
        <f t="shared" si="253"/>
        <v/>
      </c>
      <c r="BU184" s="126" t="str">
        <f t="shared" si="253"/>
        <v/>
      </c>
      <c r="BV184" s="194"/>
      <c r="BW184" s="194"/>
      <c r="BX184" s="194"/>
      <c r="BZ184" s="116" t="s">
        <v>267</v>
      </c>
      <c r="CA184" s="118" t="s">
        <v>93</v>
      </c>
      <c r="CB184" s="113">
        <f t="shared" si="234"/>
        <v>44</v>
      </c>
      <c r="CC184" s="116">
        <f t="shared" ca="1" si="227"/>
        <v>0</v>
      </c>
      <c r="CD184" s="117">
        <f t="shared" ca="1" si="252"/>
        <v>0</v>
      </c>
      <c r="CE184" s="117">
        <f t="shared" ca="1" si="252"/>
        <v>0</v>
      </c>
      <c r="CF184" s="117">
        <f t="shared" ca="1" si="252"/>
        <v>0</v>
      </c>
      <c r="CG184" s="117">
        <f t="shared" ca="1" si="252"/>
        <v>0</v>
      </c>
      <c r="CH184" s="117">
        <f t="shared" ca="1" si="250"/>
        <v>0</v>
      </c>
      <c r="CI184" s="117">
        <f t="shared" ca="1" si="251"/>
        <v>0</v>
      </c>
      <c r="CJ184" s="127" cm="1">
        <f t="array" aca="1" ref="CJ184" ca="1">IFERROR(AVERAGE(IF(CD184:CG184&gt;1,CD184:CG184)),0)</f>
        <v>0</v>
      </c>
      <c r="CK184" s="127">
        <f ca="1">CJ184+(COUNTIFS($CJ$141:$CJ184,CJ184)-1)*0.00001</f>
        <v>8.0000000000000007E-5</v>
      </c>
      <c r="CL184" s="127">
        <f t="shared" ca="1" si="235"/>
        <v>1.6000000000000001E-4</v>
      </c>
      <c r="CM184" s="140">
        <f t="shared" ca="1" si="236"/>
        <v>0</v>
      </c>
      <c r="CN184" s="120">
        <f t="shared" ca="1" si="237"/>
        <v>0</v>
      </c>
      <c r="CO184" s="113"/>
      <c r="CP184" s="113"/>
      <c r="CQ184" s="113"/>
      <c r="CR184" s="115"/>
    </row>
    <row r="185" spans="1:96" ht="12.75" customHeight="1" x14ac:dyDescent="0.25">
      <c r="A185" s="212">
        <v>3</v>
      </c>
      <c r="J185" s="4"/>
      <c r="K185" s="101">
        <f t="shared" si="238"/>
        <v>45</v>
      </c>
      <c r="L185" s="125">
        <f t="shared" ca="1" si="231"/>
        <v>0</v>
      </c>
      <c r="M185" s="126">
        <f t="shared" ca="1" si="232"/>
        <v>1.5000000000000001E-4</v>
      </c>
      <c r="N185" s="126" t="str">
        <f t="shared" ca="1" si="233"/>
        <v/>
      </c>
      <c r="O185" s="126" t="str">
        <f t="shared" ca="1" si="253"/>
        <v/>
      </c>
      <c r="P185" s="126" t="str">
        <f t="shared" ca="1" si="253"/>
        <v/>
      </c>
      <c r="Q185" s="126" t="str">
        <f t="shared" ca="1" si="253"/>
        <v/>
      </c>
      <c r="R185" s="126" t="str">
        <f t="shared" ca="1" si="253"/>
        <v/>
      </c>
      <c r="S185" s="126" t="str">
        <f t="shared" ca="1" si="253"/>
        <v/>
      </c>
      <c r="T185" s="126" t="str">
        <f t="shared" ca="1" si="253"/>
        <v/>
      </c>
      <c r="U185" s="126" t="str">
        <f t="shared" ca="1" si="253"/>
        <v/>
      </c>
      <c r="V185" s="126" t="str">
        <f t="shared" ca="1" si="253"/>
        <v/>
      </c>
      <c r="W185" s="126" t="str">
        <f t="shared" ca="1" si="253"/>
        <v/>
      </c>
      <c r="X185" s="126" t="str">
        <f t="shared" ca="1" si="253"/>
        <v/>
      </c>
      <c r="Y185" s="126" t="str">
        <f t="shared" ca="1" si="253"/>
        <v/>
      </c>
      <c r="Z185" s="126" t="str">
        <f t="shared" ca="1" si="253"/>
        <v/>
      </c>
      <c r="AA185" s="126" t="str">
        <f t="shared" ca="1" si="253"/>
        <v/>
      </c>
      <c r="AB185" s="126" t="str">
        <f t="shared" ca="1" si="253"/>
        <v/>
      </c>
      <c r="AC185" s="126" t="str">
        <f t="shared" ca="1" si="253"/>
        <v/>
      </c>
      <c r="AD185" s="126" t="str">
        <f t="shared" ca="1" si="253"/>
        <v/>
      </c>
      <c r="AE185" s="126" t="str">
        <f t="shared" ca="1" si="253"/>
        <v/>
      </c>
      <c r="AF185" s="126" t="str">
        <f t="shared" ca="1" si="253"/>
        <v/>
      </c>
      <c r="AG185" s="126" t="str">
        <f t="shared" ca="1" si="253"/>
        <v/>
      </c>
      <c r="AH185" s="126" t="str">
        <f t="shared" ca="1" si="253"/>
        <v/>
      </c>
      <c r="AI185" s="126" t="str">
        <f t="shared" ca="1" si="253"/>
        <v/>
      </c>
      <c r="AJ185" s="126" t="str">
        <f t="shared" ca="1" si="253"/>
        <v/>
      </c>
      <c r="AK185" s="126" t="str">
        <f t="shared" ca="1" si="253"/>
        <v/>
      </c>
      <c r="AL185" s="126" t="str">
        <f t="shared" ca="1" si="253"/>
        <v/>
      </c>
      <c r="AM185" s="126" t="str">
        <f t="shared" ca="1" si="253"/>
        <v/>
      </c>
      <c r="AN185" s="126" t="str">
        <f t="shared" ca="1" si="253"/>
        <v/>
      </c>
      <c r="AO185" s="126" t="str">
        <f t="shared" ca="1" si="253"/>
        <v/>
      </c>
      <c r="AP185" s="126" t="str">
        <f t="shared" ca="1" si="253"/>
        <v/>
      </c>
      <c r="AQ185" s="126" t="str">
        <f t="shared" ca="1" si="253"/>
        <v/>
      </c>
      <c r="AR185" s="126" t="str">
        <f t="shared" ca="1" si="253"/>
        <v/>
      </c>
      <c r="AS185" s="126" t="str">
        <f t="shared" ca="1" si="253"/>
        <v/>
      </c>
      <c r="AT185" s="126" t="str">
        <f t="shared" ca="1" si="253"/>
        <v/>
      </c>
      <c r="AU185" s="126" t="str">
        <f t="shared" ca="1" si="253"/>
        <v/>
      </c>
      <c r="AV185" s="126" t="str">
        <f t="shared" ca="1" si="253"/>
        <v/>
      </c>
      <c r="AW185" s="126" t="str">
        <f t="shared" ca="1" si="253"/>
        <v/>
      </c>
      <c r="AX185" s="126" t="str">
        <f t="shared" ca="1" si="253"/>
        <v/>
      </c>
      <c r="AY185" s="126" t="str">
        <f t="shared" ca="1" si="253"/>
        <v/>
      </c>
      <c r="AZ185" s="126" t="str">
        <f t="shared" ca="1" si="253"/>
        <v/>
      </c>
      <c r="BA185" s="126" t="str">
        <f t="shared" ca="1" si="253"/>
        <v/>
      </c>
      <c r="BB185" s="126" t="str">
        <f t="shared" ca="1" si="253"/>
        <v/>
      </c>
      <c r="BC185" s="126" t="str">
        <f t="shared" ca="1" si="253"/>
        <v/>
      </c>
      <c r="BD185" s="126" t="str">
        <f t="shared" ca="1" si="253"/>
        <v/>
      </c>
      <c r="BE185" s="126" t="str">
        <f t="shared" ca="1" si="253"/>
        <v/>
      </c>
      <c r="BF185" s="126" t="str">
        <f t="shared" ca="1" si="253"/>
        <v/>
      </c>
      <c r="BG185" s="126" t="str">
        <f t="shared" si="253"/>
        <v/>
      </c>
      <c r="BH185" s="126" t="str">
        <f t="shared" si="253"/>
        <v/>
      </c>
      <c r="BI185" s="126" t="str">
        <f t="shared" si="253"/>
        <v/>
      </c>
      <c r="BJ185" s="126" t="str">
        <f t="shared" si="253"/>
        <v/>
      </c>
      <c r="BK185" s="126" t="str">
        <f t="shared" si="253"/>
        <v/>
      </c>
      <c r="BL185" s="126" t="str">
        <f t="shared" si="253"/>
        <v/>
      </c>
      <c r="BM185" s="126" t="str">
        <f t="shared" si="253"/>
        <v/>
      </c>
      <c r="BN185" s="126" t="str">
        <f t="shared" si="253"/>
        <v/>
      </c>
      <c r="BO185" s="126" t="str">
        <f t="shared" si="253"/>
        <v/>
      </c>
      <c r="BP185" s="126" t="str">
        <f t="shared" si="253"/>
        <v/>
      </c>
      <c r="BQ185" s="126" t="str">
        <f t="shared" si="253"/>
        <v/>
      </c>
      <c r="BR185" s="126" t="str">
        <f t="shared" si="253"/>
        <v/>
      </c>
      <c r="BS185" s="126" t="str">
        <f t="shared" si="253"/>
        <v/>
      </c>
      <c r="BT185" s="126" t="str">
        <f t="shared" si="253"/>
        <v/>
      </c>
      <c r="BU185" s="126" t="str">
        <f t="shared" si="253"/>
        <v/>
      </c>
      <c r="BV185" s="194"/>
      <c r="BW185" s="194"/>
      <c r="BX185" s="194"/>
      <c r="BZ185" s="116" t="s">
        <v>267</v>
      </c>
      <c r="CA185" s="118" t="s">
        <v>93</v>
      </c>
      <c r="CB185" s="113">
        <f t="shared" si="234"/>
        <v>45</v>
      </c>
      <c r="CC185" s="116">
        <f t="shared" ca="1" si="227"/>
        <v>0</v>
      </c>
      <c r="CD185" s="117">
        <f t="shared" ca="1" si="252"/>
        <v>0</v>
      </c>
      <c r="CE185" s="117">
        <f t="shared" ca="1" si="252"/>
        <v>0</v>
      </c>
      <c r="CF185" s="117">
        <f t="shared" ca="1" si="252"/>
        <v>0</v>
      </c>
      <c r="CG185" s="117">
        <f t="shared" ca="1" si="252"/>
        <v>0</v>
      </c>
      <c r="CH185" s="117">
        <f t="shared" ca="1" si="250"/>
        <v>0</v>
      </c>
      <c r="CI185" s="117">
        <f t="shared" ca="1" si="251"/>
        <v>0</v>
      </c>
      <c r="CJ185" s="127" cm="1">
        <f t="array" aca="1" ref="CJ185" ca="1">IFERROR(AVERAGE(IF(CD185:CG185&gt;1,CD185:CG185)),0)</f>
        <v>0</v>
      </c>
      <c r="CK185" s="127">
        <f ca="1">CJ185+(COUNTIFS($CJ$141:$CJ185,CJ185)-1)*0.00001</f>
        <v>9.0000000000000006E-5</v>
      </c>
      <c r="CL185" s="127">
        <f t="shared" ca="1" si="235"/>
        <v>1.5000000000000001E-4</v>
      </c>
      <c r="CM185" s="140">
        <f t="shared" ca="1" si="236"/>
        <v>0</v>
      </c>
      <c r="CN185" s="120">
        <f t="shared" ca="1" si="237"/>
        <v>0</v>
      </c>
      <c r="CO185" s="113"/>
      <c r="CP185" s="113"/>
      <c r="CQ185" s="113"/>
      <c r="CR185" s="115"/>
    </row>
    <row r="186" spans="1:96" ht="12.75" customHeight="1" x14ac:dyDescent="0.25">
      <c r="A186" s="212">
        <v>3</v>
      </c>
      <c r="J186" s="4"/>
      <c r="K186" s="101">
        <f t="shared" si="238"/>
        <v>46</v>
      </c>
      <c r="L186" s="125">
        <f t="shared" ca="1" si="231"/>
        <v>0</v>
      </c>
      <c r="M186" s="126">
        <f t="shared" ca="1" si="232"/>
        <v>1.4000000000000001E-4</v>
      </c>
      <c r="N186" s="126" t="str">
        <f t="shared" ca="1" si="233"/>
        <v/>
      </c>
      <c r="O186" s="126" t="str">
        <f t="shared" ca="1" si="253"/>
        <v/>
      </c>
      <c r="P186" s="126" t="str">
        <f t="shared" ca="1" si="253"/>
        <v/>
      </c>
      <c r="Q186" s="126" t="str">
        <f t="shared" ca="1" si="253"/>
        <v/>
      </c>
      <c r="R186" s="126" t="str">
        <f t="shared" ca="1" si="253"/>
        <v/>
      </c>
      <c r="S186" s="126" t="str">
        <f t="shared" ca="1" si="253"/>
        <v/>
      </c>
      <c r="T186" s="126" t="str">
        <f t="shared" ca="1" si="253"/>
        <v/>
      </c>
      <c r="U186" s="126" t="str">
        <f t="shared" ca="1" si="253"/>
        <v/>
      </c>
      <c r="V186" s="126" t="str">
        <f t="shared" ca="1" si="253"/>
        <v/>
      </c>
      <c r="W186" s="126" t="str">
        <f t="shared" ca="1" si="253"/>
        <v/>
      </c>
      <c r="X186" s="126" t="str">
        <f t="shared" ca="1" si="253"/>
        <v/>
      </c>
      <c r="Y186" s="126" t="str">
        <f t="shared" ca="1" si="253"/>
        <v/>
      </c>
      <c r="Z186" s="126" t="str">
        <f t="shared" ca="1" si="253"/>
        <v/>
      </c>
      <c r="AA186" s="126" t="str">
        <f t="shared" ca="1" si="253"/>
        <v/>
      </c>
      <c r="AB186" s="126" t="str">
        <f t="shared" ca="1" si="253"/>
        <v/>
      </c>
      <c r="AC186" s="126" t="str">
        <f t="shared" ca="1" si="253"/>
        <v/>
      </c>
      <c r="AD186" s="126" t="str">
        <f t="shared" ca="1" si="253"/>
        <v/>
      </c>
      <c r="AE186" s="126" t="str">
        <f t="shared" ca="1" si="253"/>
        <v/>
      </c>
      <c r="AF186" s="126" t="str">
        <f t="shared" ca="1" si="253"/>
        <v/>
      </c>
      <c r="AG186" s="126" t="str">
        <f t="shared" ca="1" si="253"/>
        <v/>
      </c>
      <c r="AH186" s="126" t="str">
        <f t="shared" ca="1" si="253"/>
        <v/>
      </c>
      <c r="AI186" s="126" t="str">
        <f t="shared" ca="1" si="253"/>
        <v/>
      </c>
      <c r="AJ186" s="126" t="str">
        <f t="shared" ca="1" si="253"/>
        <v/>
      </c>
      <c r="AK186" s="126" t="str">
        <f t="shared" ca="1" si="253"/>
        <v/>
      </c>
      <c r="AL186" s="126" t="str">
        <f t="shared" ca="1" si="253"/>
        <v/>
      </c>
      <c r="AM186" s="126" t="str">
        <f t="shared" ca="1" si="253"/>
        <v/>
      </c>
      <c r="AN186" s="126" t="str">
        <f t="shared" ca="1" si="253"/>
        <v/>
      </c>
      <c r="AO186" s="126" t="str">
        <f t="shared" ca="1" si="253"/>
        <v/>
      </c>
      <c r="AP186" s="126" t="str">
        <f t="shared" ca="1" si="253"/>
        <v/>
      </c>
      <c r="AQ186" s="126" t="str">
        <f t="shared" ca="1" si="253"/>
        <v/>
      </c>
      <c r="AR186" s="126" t="str">
        <f t="shared" ca="1" si="253"/>
        <v/>
      </c>
      <c r="AS186" s="126" t="str">
        <f t="shared" ca="1" si="253"/>
        <v/>
      </c>
      <c r="AT186" s="126" t="str">
        <f t="shared" ca="1" si="253"/>
        <v/>
      </c>
      <c r="AU186" s="126" t="str">
        <f t="shared" ca="1" si="253"/>
        <v/>
      </c>
      <c r="AV186" s="126" t="str">
        <f t="shared" ca="1" si="253"/>
        <v/>
      </c>
      <c r="AW186" s="126" t="str">
        <f t="shared" ca="1" si="253"/>
        <v/>
      </c>
      <c r="AX186" s="126" t="str">
        <f t="shared" ca="1" si="253"/>
        <v/>
      </c>
      <c r="AY186" s="126" t="str">
        <f t="shared" ca="1" si="253"/>
        <v/>
      </c>
      <c r="AZ186" s="126" t="str">
        <f t="shared" ca="1" si="253"/>
        <v/>
      </c>
      <c r="BA186" s="126" t="str">
        <f t="shared" ca="1" si="253"/>
        <v/>
      </c>
      <c r="BB186" s="126" t="str">
        <f t="shared" ca="1" si="253"/>
        <v/>
      </c>
      <c r="BC186" s="126" t="str">
        <f t="shared" ca="1" si="253"/>
        <v/>
      </c>
      <c r="BD186" s="126" t="str">
        <f t="shared" ca="1" si="253"/>
        <v/>
      </c>
      <c r="BE186" s="126" t="str">
        <f t="shared" ca="1" si="253"/>
        <v/>
      </c>
      <c r="BF186" s="126" t="str">
        <f t="shared" ca="1" si="253"/>
        <v/>
      </c>
      <c r="BG186" s="126" t="str">
        <f t="shared" ca="1" si="253"/>
        <v/>
      </c>
      <c r="BH186" s="126" t="str">
        <f t="shared" si="253"/>
        <v/>
      </c>
      <c r="BI186" s="126" t="str">
        <f t="shared" si="253"/>
        <v/>
      </c>
      <c r="BJ186" s="126" t="str">
        <f t="shared" si="253"/>
        <v/>
      </c>
      <c r="BK186" s="126" t="str">
        <f t="shared" si="253"/>
        <v/>
      </c>
      <c r="BL186" s="126" t="str">
        <f t="shared" si="253"/>
        <v/>
      </c>
      <c r="BM186" s="126" t="str">
        <f t="shared" si="253"/>
        <v/>
      </c>
      <c r="BN186" s="126" t="str">
        <f t="shared" si="253"/>
        <v/>
      </c>
      <c r="BO186" s="126" t="str">
        <f t="shared" si="253"/>
        <v/>
      </c>
      <c r="BP186" s="126" t="str">
        <f t="shared" si="253"/>
        <v/>
      </c>
      <c r="BQ186" s="126" t="str">
        <f t="shared" si="253"/>
        <v/>
      </c>
      <c r="BR186" s="126" t="str">
        <f t="shared" si="253"/>
        <v/>
      </c>
      <c r="BS186" s="126" t="str">
        <f t="shared" si="253"/>
        <v/>
      </c>
      <c r="BT186" s="126" t="str">
        <f t="shared" si="253"/>
        <v/>
      </c>
      <c r="BU186" s="126" t="str">
        <f t="shared" si="253"/>
        <v/>
      </c>
      <c r="BV186" s="194"/>
      <c r="BW186" s="194"/>
      <c r="BX186" s="194"/>
      <c r="BZ186" s="116" t="s">
        <v>267</v>
      </c>
      <c r="CA186" s="118" t="s">
        <v>93</v>
      </c>
      <c r="CB186" s="113">
        <f t="shared" si="234"/>
        <v>46</v>
      </c>
      <c r="CC186" s="116">
        <f t="shared" ca="1" si="227"/>
        <v>0</v>
      </c>
      <c r="CD186" s="117">
        <f t="shared" ca="1" si="252"/>
        <v>0</v>
      </c>
      <c r="CE186" s="117">
        <f t="shared" ca="1" si="252"/>
        <v>0</v>
      </c>
      <c r="CF186" s="117">
        <f t="shared" ca="1" si="252"/>
        <v>0</v>
      </c>
      <c r="CG186" s="117">
        <f t="shared" ca="1" si="252"/>
        <v>0</v>
      </c>
      <c r="CH186" s="117">
        <f t="shared" ca="1" si="250"/>
        <v>0</v>
      </c>
      <c r="CI186" s="117">
        <f t="shared" ca="1" si="251"/>
        <v>0</v>
      </c>
      <c r="CJ186" s="127" cm="1">
        <f t="array" aca="1" ref="CJ186" ca="1">IFERROR(AVERAGE(IF(CD186:CG186&gt;1,CD186:CG186)),0)</f>
        <v>0</v>
      </c>
      <c r="CK186" s="127">
        <f ca="1">CJ186+(COUNTIFS($CJ$141:$CJ186,CJ186)-1)*0.00001</f>
        <v>1E-4</v>
      </c>
      <c r="CL186" s="127">
        <f t="shared" ca="1" si="235"/>
        <v>1.4000000000000001E-4</v>
      </c>
      <c r="CM186" s="140">
        <f t="shared" ca="1" si="236"/>
        <v>0</v>
      </c>
      <c r="CN186" s="120">
        <f t="shared" ca="1" si="237"/>
        <v>0</v>
      </c>
      <c r="CO186" s="113"/>
      <c r="CP186" s="113"/>
      <c r="CQ186" s="113"/>
      <c r="CR186" s="115"/>
    </row>
    <row r="187" spans="1:96" ht="12.75" customHeight="1" x14ac:dyDescent="0.25">
      <c r="A187" s="212">
        <v>3</v>
      </c>
      <c r="J187" s="4"/>
      <c r="K187" s="101">
        <f t="shared" si="238"/>
        <v>47</v>
      </c>
      <c r="L187" s="125">
        <f t="shared" ca="1" si="231"/>
        <v>0</v>
      </c>
      <c r="M187" s="126">
        <f t="shared" ca="1" si="232"/>
        <v>1.3000000000000002E-4</v>
      </c>
      <c r="N187" s="126" t="str">
        <f t="shared" ca="1" si="233"/>
        <v/>
      </c>
      <c r="O187" s="126" t="str">
        <f t="shared" ca="1" si="253"/>
        <v/>
      </c>
      <c r="P187" s="126" t="str">
        <f t="shared" ca="1" si="253"/>
        <v/>
      </c>
      <c r="Q187" s="126" t="str">
        <f t="shared" ca="1" si="253"/>
        <v/>
      </c>
      <c r="R187" s="126" t="str">
        <f t="shared" ca="1" si="253"/>
        <v/>
      </c>
      <c r="S187" s="126" t="str">
        <f t="shared" ca="1" si="253"/>
        <v/>
      </c>
      <c r="T187" s="126" t="str">
        <f t="shared" ca="1" si="253"/>
        <v/>
      </c>
      <c r="U187" s="126" t="str">
        <f t="shared" ca="1" si="253"/>
        <v/>
      </c>
      <c r="V187" s="126" t="str">
        <f t="shared" ca="1" si="253"/>
        <v/>
      </c>
      <c r="W187" s="126" t="str">
        <f t="shared" ca="1" si="253"/>
        <v/>
      </c>
      <c r="X187" s="126" t="str">
        <f t="shared" ca="1" si="253"/>
        <v/>
      </c>
      <c r="Y187" s="126" t="str">
        <f t="shared" ca="1" si="253"/>
        <v/>
      </c>
      <c r="Z187" s="126" t="str">
        <f t="shared" ca="1" si="253"/>
        <v/>
      </c>
      <c r="AA187" s="126" t="str">
        <f t="shared" ca="1" si="253"/>
        <v/>
      </c>
      <c r="AB187" s="126" t="str">
        <f t="shared" ca="1" si="253"/>
        <v/>
      </c>
      <c r="AC187" s="126" t="str">
        <f t="shared" ca="1" si="253"/>
        <v/>
      </c>
      <c r="AD187" s="126" t="str">
        <f t="shared" ca="1" si="253"/>
        <v/>
      </c>
      <c r="AE187" s="126" t="str">
        <f t="shared" ca="1" si="253"/>
        <v/>
      </c>
      <c r="AF187" s="126" t="str">
        <f t="shared" ca="1" si="253"/>
        <v/>
      </c>
      <c r="AG187" s="126" t="str">
        <f t="shared" ca="1" si="253"/>
        <v/>
      </c>
      <c r="AH187" s="126" t="str">
        <f t="shared" ca="1" si="253"/>
        <v/>
      </c>
      <c r="AI187" s="126" t="str">
        <f t="shared" ca="1" si="253"/>
        <v/>
      </c>
      <c r="AJ187" s="126" t="str">
        <f t="shared" ca="1" si="253"/>
        <v/>
      </c>
      <c r="AK187" s="126" t="str">
        <f t="shared" ca="1" si="253"/>
        <v/>
      </c>
      <c r="AL187" s="126" t="str">
        <f t="shared" ca="1" si="253"/>
        <v/>
      </c>
      <c r="AM187" s="126" t="str">
        <f t="shared" ca="1" si="253"/>
        <v/>
      </c>
      <c r="AN187" s="126" t="str">
        <f t="shared" ca="1" si="253"/>
        <v/>
      </c>
      <c r="AO187" s="126" t="str">
        <f t="shared" ca="1" si="253"/>
        <v/>
      </c>
      <c r="AP187" s="126" t="str">
        <f t="shared" ca="1" si="253"/>
        <v/>
      </c>
      <c r="AQ187" s="126" t="str">
        <f t="shared" ca="1" si="253"/>
        <v/>
      </c>
      <c r="AR187" s="126" t="str">
        <f t="shared" ca="1" si="253"/>
        <v/>
      </c>
      <c r="AS187" s="126" t="str">
        <f t="shared" ca="1" si="253"/>
        <v/>
      </c>
      <c r="AT187" s="126" t="str">
        <f t="shared" ca="1" si="253"/>
        <v/>
      </c>
      <c r="AU187" s="126" t="str">
        <f t="shared" ca="1" si="253"/>
        <v/>
      </c>
      <c r="AV187" s="126" t="str">
        <f t="shared" ca="1" si="253"/>
        <v/>
      </c>
      <c r="AW187" s="126" t="str">
        <f t="shared" ca="1" si="253"/>
        <v/>
      </c>
      <c r="AX187" s="126" t="str">
        <f t="shared" ca="1" si="253"/>
        <v/>
      </c>
      <c r="AY187" s="126" t="str">
        <f t="shared" ca="1" si="253"/>
        <v/>
      </c>
      <c r="AZ187" s="126" t="str">
        <f t="shared" ca="1" si="253"/>
        <v/>
      </c>
      <c r="BA187" s="126" t="str">
        <f t="shared" ca="1" si="253"/>
        <v/>
      </c>
      <c r="BB187" s="126" t="str">
        <f t="shared" ca="1" si="253"/>
        <v/>
      </c>
      <c r="BC187" s="126" t="str">
        <f t="shared" ca="1" si="253"/>
        <v/>
      </c>
      <c r="BD187" s="126" t="str">
        <f t="shared" ca="1" si="253"/>
        <v/>
      </c>
      <c r="BE187" s="126" t="str">
        <f t="shared" ca="1" si="253"/>
        <v/>
      </c>
      <c r="BF187" s="126" t="str">
        <f t="shared" ca="1" si="253"/>
        <v/>
      </c>
      <c r="BG187" s="126" t="str">
        <f t="shared" ca="1" si="253"/>
        <v/>
      </c>
      <c r="BH187" s="126" t="str">
        <f t="shared" ca="1" si="253"/>
        <v/>
      </c>
      <c r="BI187" s="126" t="str">
        <f t="shared" si="253"/>
        <v/>
      </c>
      <c r="BJ187" s="126" t="str">
        <f t="shared" si="253"/>
        <v/>
      </c>
      <c r="BK187" s="126" t="str">
        <f t="shared" si="253"/>
        <v/>
      </c>
      <c r="BL187" s="126" t="str">
        <f t="shared" si="253"/>
        <v/>
      </c>
      <c r="BM187" s="126" t="str">
        <f t="shared" si="253"/>
        <v/>
      </c>
      <c r="BN187" s="126" t="str">
        <f t="shared" si="253"/>
        <v/>
      </c>
      <c r="BO187" s="126" t="str">
        <f t="shared" si="253"/>
        <v/>
      </c>
      <c r="BP187" s="126" t="str">
        <f t="shared" si="253"/>
        <v/>
      </c>
      <c r="BQ187" s="126" t="str">
        <f t="shared" si="253"/>
        <v/>
      </c>
      <c r="BR187" s="126" t="str">
        <f t="shared" si="253"/>
        <v/>
      </c>
      <c r="BS187" s="126" t="str">
        <f t="shared" si="253"/>
        <v/>
      </c>
      <c r="BT187" s="126" t="str">
        <f t="shared" si="253"/>
        <v/>
      </c>
      <c r="BU187" s="126" t="str">
        <f t="shared" si="253"/>
        <v/>
      </c>
      <c r="BV187" s="194"/>
      <c r="BW187" s="194"/>
      <c r="BX187" s="194"/>
      <c r="BZ187" s="116" t="s">
        <v>267</v>
      </c>
      <c r="CA187" s="118" t="s">
        <v>93</v>
      </c>
      <c r="CB187" s="113">
        <f t="shared" si="234"/>
        <v>47</v>
      </c>
      <c r="CC187" s="116">
        <f t="shared" ca="1" si="227"/>
        <v>0</v>
      </c>
      <c r="CD187" s="117">
        <f t="shared" ca="1" si="252"/>
        <v>0</v>
      </c>
      <c r="CE187" s="117">
        <f t="shared" ca="1" si="252"/>
        <v>0</v>
      </c>
      <c r="CF187" s="117">
        <f t="shared" ca="1" si="252"/>
        <v>0</v>
      </c>
      <c r="CG187" s="117">
        <f t="shared" ca="1" si="252"/>
        <v>0</v>
      </c>
      <c r="CH187" s="117">
        <f t="shared" ca="1" si="250"/>
        <v>0</v>
      </c>
      <c r="CI187" s="117">
        <f t="shared" ca="1" si="251"/>
        <v>0</v>
      </c>
      <c r="CJ187" s="127" cm="1">
        <f t="array" aca="1" ref="CJ187" ca="1">IFERROR(AVERAGE(IF(CD187:CG187&gt;1,CD187:CG187)),0)</f>
        <v>0</v>
      </c>
      <c r="CK187" s="127">
        <f ca="1">CJ187+(COUNTIFS($CJ$141:$CJ187,CJ187)-1)*0.00001</f>
        <v>1.1E-4</v>
      </c>
      <c r="CL187" s="127">
        <f t="shared" ca="1" si="235"/>
        <v>1.3000000000000002E-4</v>
      </c>
      <c r="CM187" s="140">
        <f t="shared" ca="1" si="236"/>
        <v>0</v>
      </c>
      <c r="CN187" s="120">
        <f t="shared" ca="1" si="237"/>
        <v>0</v>
      </c>
      <c r="CO187" s="113"/>
      <c r="CP187" s="113"/>
      <c r="CQ187" s="113"/>
      <c r="CR187" s="115"/>
    </row>
    <row r="188" spans="1:96" ht="12.75" customHeight="1" x14ac:dyDescent="0.25">
      <c r="A188" s="212">
        <v>3</v>
      </c>
      <c r="J188" s="4"/>
      <c r="K188" s="101">
        <f t="shared" si="238"/>
        <v>48</v>
      </c>
      <c r="L188" s="125">
        <f t="shared" ca="1" si="231"/>
        <v>0</v>
      </c>
      <c r="M188" s="126">
        <f t="shared" ca="1" si="232"/>
        <v>1.2000000000000002E-4</v>
      </c>
      <c r="N188" s="126" t="str">
        <f t="shared" ca="1" si="233"/>
        <v/>
      </c>
      <c r="O188" s="126" t="str">
        <f t="shared" ca="1" si="253"/>
        <v/>
      </c>
      <c r="P188" s="126" t="str">
        <f t="shared" ca="1" si="253"/>
        <v/>
      </c>
      <c r="Q188" s="126" t="str">
        <f t="shared" ca="1" si="253"/>
        <v/>
      </c>
      <c r="R188" s="126" t="str">
        <f t="shared" ca="1" si="253"/>
        <v/>
      </c>
      <c r="S188" s="126" t="str">
        <f t="shared" ca="1" si="253"/>
        <v/>
      </c>
      <c r="T188" s="126" t="str">
        <f t="shared" ca="1" si="253"/>
        <v/>
      </c>
      <c r="U188" s="126" t="str">
        <f t="shared" ca="1" si="253"/>
        <v/>
      </c>
      <c r="V188" s="126" t="str">
        <f t="shared" ca="1" si="253"/>
        <v/>
      </c>
      <c r="W188" s="126" t="str">
        <f t="shared" ca="1" si="253"/>
        <v/>
      </c>
      <c r="X188" s="126" t="str">
        <f t="shared" ca="1" si="253"/>
        <v/>
      </c>
      <c r="Y188" s="126" t="str">
        <f t="shared" ca="1" si="253"/>
        <v/>
      </c>
      <c r="Z188" s="126" t="str">
        <f t="shared" ca="1" si="253"/>
        <v/>
      </c>
      <c r="AA188" s="126" t="str">
        <f t="shared" ca="1" si="253"/>
        <v/>
      </c>
      <c r="AB188" s="126" t="str">
        <f t="shared" ca="1" si="253"/>
        <v/>
      </c>
      <c r="AC188" s="126" t="str">
        <f t="shared" ca="1" si="253"/>
        <v/>
      </c>
      <c r="AD188" s="126" t="str">
        <f t="shared" ca="1" si="253"/>
        <v/>
      </c>
      <c r="AE188" s="126" t="str">
        <f t="shared" ca="1" si="253"/>
        <v/>
      </c>
      <c r="AF188" s="126" t="str">
        <f t="shared" ca="1" si="253"/>
        <v/>
      </c>
      <c r="AG188" s="126" t="str">
        <f t="shared" ca="1" si="253"/>
        <v/>
      </c>
      <c r="AH188" s="126" t="str">
        <f t="shared" ca="1" si="253"/>
        <v/>
      </c>
      <c r="AI188" s="126" t="str">
        <f t="shared" ca="1" si="253"/>
        <v/>
      </c>
      <c r="AJ188" s="126" t="str">
        <f t="shared" ca="1" si="253"/>
        <v/>
      </c>
      <c r="AK188" s="126" t="str">
        <f t="shared" ca="1" si="253"/>
        <v/>
      </c>
      <c r="AL188" s="126" t="str">
        <f t="shared" ca="1" si="253"/>
        <v/>
      </c>
      <c r="AM188" s="126" t="str">
        <f t="shared" ca="1" si="253"/>
        <v/>
      </c>
      <c r="AN188" s="126" t="str">
        <f t="shared" ca="1" si="253"/>
        <v/>
      </c>
      <c r="AO188" s="126" t="str">
        <f t="shared" ca="1" si="253"/>
        <v/>
      </c>
      <c r="AP188" s="126" t="str">
        <f t="shared" ca="1" si="253"/>
        <v/>
      </c>
      <c r="AQ188" s="126" t="str">
        <f t="shared" ca="1" si="253"/>
        <v/>
      </c>
      <c r="AR188" s="126" t="str">
        <f t="shared" ca="1" si="253"/>
        <v/>
      </c>
      <c r="AS188" s="126" t="str">
        <f t="shared" ca="1" si="253"/>
        <v/>
      </c>
      <c r="AT188" s="126" t="str">
        <f t="shared" ca="1" si="253"/>
        <v/>
      </c>
      <c r="AU188" s="126" t="str">
        <f t="shared" ca="1" si="253"/>
        <v/>
      </c>
      <c r="AV188" s="126" t="str">
        <f t="shared" ca="1" si="253"/>
        <v/>
      </c>
      <c r="AW188" s="126" t="str">
        <f t="shared" ca="1" si="253"/>
        <v/>
      </c>
      <c r="AX188" s="126" t="str">
        <f t="shared" ca="1" si="253"/>
        <v/>
      </c>
      <c r="AY188" s="126" t="str">
        <f t="shared" ca="1" si="253"/>
        <v/>
      </c>
      <c r="AZ188" s="126" t="str">
        <f t="shared" ca="1" si="253"/>
        <v/>
      </c>
      <c r="BA188" s="126" t="str">
        <f t="shared" ca="1" si="253"/>
        <v/>
      </c>
      <c r="BB188" s="126" t="str">
        <f t="shared" ca="1" si="253"/>
        <v/>
      </c>
      <c r="BC188" s="126" t="str">
        <f t="shared" ca="1" si="253"/>
        <v/>
      </c>
      <c r="BD188" s="126" t="str">
        <f t="shared" ca="1" si="253"/>
        <v/>
      </c>
      <c r="BE188" s="126" t="str">
        <f t="shared" ca="1" si="253"/>
        <v/>
      </c>
      <c r="BF188" s="126" t="str">
        <f t="shared" ca="1" si="253"/>
        <v/>
      </c>
      <c r="BG188" s="126" t="str">
        <f t="shared" ca="1" si="253"/>
        <v/>
      </c>
      <c r="BH188" s="126" t="str">
        <f t="shared" ca="1" si="253"/>
        <v/>
      </c>
      <c r="BI188" s="126" t="str">
        <f t="shared" ca="1" si="253"/>
        <v/>
      </c>
      <c r="BJ188" s="126" t="str">
        <f t="shared" ref="O188:BU193" si="254">IF(BJ$5&gt;$K188,"",IF($L188=0,"",IF($G$9&gt;$H$9,"ns",IF(ABS($M188-INDEX($CL$141:$CL$200,BJ$5,1))&gt;$B$159,"s","ns"))))</f>
        <v/>
      </c>
      <c r="BK188" s="126" t="str">
        <f t="shared" si="254"/>
        <v/>
      </c>
      <c r="BL188" s="126" t="str">
        <f t="shared" si="254"/>
        <v/>
      </c>
      <c r="BM188" s="126" t="str">
        <f t="shared" si="254"/>
        <v/>
      </c>
      <c r="BN188" s="126" t="str">
        <f t="shared" si="254"/>
        <v/>
      </c>
      <c r="BO188" s="126" t="str">
        <f t="shared" si="254"/>
        <v/>
      </c>
      <c r="BP188" s="126" t="str">
        <f t="shared" si="254"/>
        <v/>
      </c>
      <c r="BQ188" s="126" t="str">
        <f t="shared" si="254"/>
        <v/>
      </c>
      <c r="BR188" s="126" t="str">
        <f t="shared" si="254"/>
        <v/>
      </c>
      <c r="BS188" s="126" t="str">
        <f t="shared" si="254"/>
        <v/>
      </c>
      <c r="BT188" s="126" t="str">
        <f t="shared" si="254"/>
        <v/>
      </c>
      <c r="BU188" s="126" t="str">
        <f t="shared" si="254"/>
        <v/>
      </c>
      <c r="BV188" s="194"/>
      <c r="BW188" s="194"/>
      <c r="BX188" s="194"/>
      <c r="BZ188" s="116" t="s">
        <v>267</v>
      </c>
      <c r="CA188" s="118" t="s">
        <v>93</v>
      </c>
      <c r="CB188" s="113">
        <f t="shared" si="234"/>
        <v>48</v>
      </c>
      <c r="CC188" s="116">
        <f t="shared" ca="1" si="227"/>
        <v>0</v>
      </c>
      <c r="CD188" s="117">
        <f t="shared" ca="1" si="252"/>
        <v>0</v>
      </c>
      <c r="CE188" s="117">
        <f t="shared" ca="1" si="252"/>
        <v>0</v>
      </c>
      <c r="CF188" s="117">
        <f t="shared" ca="1" si="252"/>
        <v>0</v>
      </c>
      <c r="CG188" s="117">
        <f t="shared" ca="1" si="252"/>
        <v>0</v>
      </c>
      <c r="CH188" s="117">
        <f t="shared" ca="1" si="250"/>
        <v>0</v>
      </c>
      <c r="CI188" s="117">
        <f t="shared" ca="1" si="251"/>
        <v>0</v>
      </c>
      <c r="CJ188" s="127" cm="1">
        <f t="array" aca="1" ref="CJ188" ca="1">IFERROR(AVERAGE(IF(CD188:CG188&gt;1,CD188:CG188)),0)</f>
        <v>0</v>
      </c>
      <c r="CK188" s="127">
        <f ca="1">CJ188+(COUNTIFS($CJ$141:$CJ188,CJ188)-1)*0.00001</f>
        <v>1.2000000000000002E-4</v>
      </c>
      <c r="CL188" s="127">
        <f t="shared" ca="1" si="235"/>
        <v>1.2000000000000002E-4</v>
      </c>
      <c r="CM188" s="140">
        <f t="shared" ca="1" si="236"/>
        <v>0</v>
      </c>
      <c r="CN188" s="120">
        <f t="shared" ca="1" si="237"/>
        <v>0</v>
      </c>
      <c r="CO188" s="113"/>
      <c r="CP188" s="113"/>
      <c r="CQ188" s="113"/>
      <c r="CR188" s="115"/>
    </row>
    <row r="189" spans="1:96" ht="12.75" customHeight="1" x14ac:dyDescent="0.25">
      <c r="A189" s="212">
        <v>3</v>
      </c>
      <c r="J189" s="4"/>
      <c r="K189" s="101">
        <f t="shared" si="238"/>
        <v>49</v>
      </c>
      <c r="L189" s="125">
        <f t="shared" ca="1" si="231"/>
        <v>0</v>
      </c>
      <c r="M189" s="126">
        <f t="shared" ca="1" si="232"/>
        <v>1.1E-4</v>
      </c>
      <c r="N189" s="126" t="str">
        <f t="shared" ca="1" si="233"/>
        <v/>
      </c>
      <c r="O189" s="126" t="str">
        <f t="shared" ca="1" si="254"/>
        <v/>
      </c>
      <c r="P189" s="126" t="str">
        <f t="shared" ca="1" si="254"/>
        <v/>
      </c>
      <c r="Q189" s="126" t="str">
        <f t="shared" ca="1" si="254"/>
        <v/>
      </c>
      <c r="R189" s="126" t="str">
        <f t="shared" ca="1" si="254"/>
        <v/>
      </c>
      <c r="S189" s="126" t="str">
        <f t="shared" ca="1" si="254"/>
        <v/>
      </c>
      <c r="T189" s="126" t="str">
        <f t="shared" ca="1" si="254"/>
        <v/>
      </c>
      <c r="U189" s="126" t="str">
        <f t="shared" ca="1" si="254"/>
        <v/>
      </c>
      <c r="V189" s="126" t="str">
        <f t="shared" ca="1" si="254"/>
        <v/>
      </c>
      <c r="W189" s="126" t="str">
        <f t="shared" ca="1" si="254"/>
        <v/>
      </c>
      <c r="X189" s="126" t="str">
        <f t="shared" ca="1" si="254"/>
        <v/>
      </c>
      <c r="Y189" s="126" t="str">
        <f t="shared" ca="1" si="254"/>
        <v/>
      </c>
      <c r="Z189" s="126" t="str">
        <f t="shared" ca="1" si="254"/>
        <v/>
      </c>
      <c r="AA189" s="126" t="str">
        <f t="shared" ca="1" si="254"/>
        <v/>
      </c>
      <c r="AB189" s="126" t="str">
        <f t="shared" ca="1" si="254"/>
        <v/>
      </c>
      <c r="AC189" s="126" t="str">
        <f t="shared" ca="1" si="254"/>
        <v/>
      </c>
      <c r="AD189" s="126" t="str">
        <f t="shared" ca="1" si="254"/>
        <v/>
      </c>
      <c r="AE189" s="126" t="str">
        <f t="shared" ca="1" si="254"/>
        <v/>
      </c>
      <c r="AF189" s="126" t="str">
        <f t="shared" ca="1" si="254"/>
        <v/>
      </c>
      <c r="AG189" s="126" t="str">
        <f t="shared" ca="1" si="254"/>
        <v/>
      </c>
      <c r="AH189" s="126" t="str">
        <f t="shared" ca="1" si="254"/>
        <v/>
      </c>
      <c r="AI189" s="126" t="str">
        <f t="shared" ca="1" si="254"/>
        <v/>
      </c>
      <c r="AJ189" s="126" t="str">
        <f t="shared" ca="1" si="254"/>
        <v/>
      </c>
      <c r="AK189" s="126" t="str">
        <f t="shared" ca="1" si="254"/>
        <v/>
      </c>
      <c r="AL189" s="126" t="str">
        <f t="shared" ca="1" si="254"/>
        <v/>
      </c>
      <c r="AM189" s="126" t="str">
        <f t="shared" ca="1" si="254"/>
        <v/>
      </c>
      <c r="AN189" s="126" t="str">
        <f t="shared" ca="1" si="254"/>
        <v/>
      </c>
      <c r="AO189" s="126" t="str">
        <f t="shared" ca="1" si="254"/>
        <v/>
      </c>
      <c r="AP189" s="126" t="str">
        <f t="shared" ca="1" si="254"/>
        <v/>
      </c>
      <c r="AQ189" s="126" t="str">
        <f t="shared" ca="1" si="254"/>
        <v/>
      </c>
      <c r="AR189" s="126" t="str">
        <f t="shared" ca="1" si="254"/>
        <v/>
      </c>
      <c r="AS189" s="126" t="str">
        <f t="shared" ca="1" si="254"/>
        <v/>
      </c>
      <c r="AT189" s="126" t="str">
        <f t="shared" ca="1" si="254"/>
        <v/>
      </c>
      <c r="AU189" s="126" t="str">
        <f t="shared" ca="1" si="254"/>
        <v/>
      </c>
      <c r="AV189" s="126" t="str">
        <f t="shared" ca="1" si="254"/>
        <v/>
      </c>
      <c r="AW189" s="126" t="str">
        <f t="shared" ca="1" si="254"/>
        <v/>
      </c>
      <c r="AX189" s="126" t="str">
        <f t="shared" ca="1" si="254"/>
        <v/>
      </c>
      <c r="AY189" s="126" t="str">
        <f t="shared" ca="1" si="254"/>
        <v/>
      </c>
      <c r="AZ189" s="126" t="str">
        <f t="shared" ca="1" si="254"/>
        <v/>
      </c>
      <c r="BA189" s="126" t="str">
        <f t="shared" ca="1" si="254"/>
        <v/>
      </c>
      <c r="BB189" s="126" t="str">
        <f t="shared" ca="1" si="254"/>
        <v/>
      </c>
      <c r="BC189" s="126" t="str">
        <f t="shared" ca="1" si="254"/>
        <v/>
      </c>
      <c r="BD189" s="126" t="str">
        <f t="shared" ca="1" si="254"/>
        <v/>
      </c>
      <c r="BE189" s="126" t="str">
        <f t="shared" ca="1" si="254"/>
        <v/>
      </c>
      <c r="BF189" s="126" t="str">
        <f t="shared" ca="1" si="254"/>
        <v/>
      </c>
      <c r="BG189" s="126" t="str">
        <f t="shared" ca="1" si="254"/>
        <v/>
      </c>
      <c r="BH189" s="126" t="str">
        <f t="shared" ca="1" si="254"/>
        <v/>
      </c>
      <c r="BI189" s="126" t="str">
        <f t="shared" ca="1" si="254"/>
        <v/>
      </c>
      <c r="BJ189" s="126" t="str">
        <f t="shared" ca="1" si="254"/>
        <v/>
      </c>
      <c r="BK189" s="126" t="str">
        <f t="shared" si="254"/>
        <v/>
      </c>
      <c r="BL189" s="126" t="str">
        <f t="shared" si="254"/>
        <v/>
      </c>
      <c r="BM189" s="126" t="str">
        <f t="shared" si="254"/>
        <v/>
      </c>
      <c r="BN189" s="126" t="str">
        <f t="shared" si="254"/>
        <v/>
      </c>
      <c r="BO189" s="126" t="str">
        <f t="shared" si="254"/>
        <v/>
      </c>
      <c r="BP189" s="126" t="str">
        <f t="shared" si="254"/>
        <v/>
      </c>
      <c r="BQ189" s="126" t="str">
        <f t="shared" si="254"/>
        <v/>
      </c>
      <c r="BR189" s="126" t="str">
        <f t="shared" si="254"/>
        <v/>
      </c>
      <c r="BS189" s="126" t="str">
        <f t="shared" si="254"/>
        <v/>
      </c>
      <c r="BT189" s="126" t="str">
        <f t="shared" si="254"/>
        <v/>
      </c>
      <c r="BU189" s="126" t="str">
        <f t="shared" si="254"/>
        <v/>
      </c>
      <c r="BV189" s="194"/>
      <c r="BW189" s="194"/>
      <c r="BX189" s="194"/>
      <c r="BZ189" s="116" t="s">
        <v>267</v>
      </c>
      <c r="CA189" s="118" t="s">
        <v>93</v>
      </c>
      <c r="CB189" s="113">
        <f t="shared" si="234"/>
        <v>49</v>
      </c>
      <c r="CC189" s="116">
        <f t="shared" ca="1" si="227"/>
        <v>0</v>
      </c>
      <c r="CD189" s="117">
        <f t="shared" ca="1" si="252"/>
        <v>0</v>
      </c>
      <c r="CE189" s="117">
        <f t="shared" ca="1" si="252"/>
        <v>0</v>
      </c>
      <c r="CF189" s="117">
        <f t="shared" ca="1" si="252"/>
        <v>0</v>
      </c>
      <c r="CG189" s="117">
        <f t="shared" ca="1" si="252"/>
        <v>0</v>
      </c>
      <c r="CH189" s="117">
        <f t="shared" ca="1" si="250"/>
        <v>0</v>
      </c>
      <c r="CI189" s="117">
        <f t="shared" ca="1" si="251"/>
        <v>0</v>
      </c>
      <c r="CJ189" s="127" cm="1">
        <f t="array" aca="1" ref="CJ189" ca="1">IFERROR(AVERAGE(IF(CD189:CG189&gt;1,CD189:CG189)),0)</f>
        <v>0</v>
      </c>
      <c r="CK189" s="127">
        <f ca="1">CJ189+(COUNTIFS($CJ$141:$CJ189,CJ189)-1)*0.00001</f>
        <v>1.3000000000000002E-4</v>
      </c>
      <c r="CL189" s="127">
        <f t="shared" ca="1" si="235"/>
        <v>1.1E-4</v>
      </c>
      <c r="CM189" s="140">
        <f t="shared" ca="1" si="236"/>
        <v>0</v>
      </c>
      <c r="CN189" s="120">
        <f t="shared" ca="1" si="237"/>
        <v>0</v>
      </c>
      <c r="CO189" s="113"/>
      <c r="CP189" s="113"/>
      <c r="CQ189" s="113"/>
      <c r="CR189" s="115"/>
    </row>
    <row r="190" spans="1:96" ht="12.75" customHeight="1" x14ac:dyDescent="0.25">
      <c r="A190" s="212">
        <v>3</v>
      </c>
      <c r="K190" s="101">
        <f t="shared" si="238"/>
        <v>50</v>
      </c>
      <c r="L190" s="125">
        <f t="shared" ca="1" si="231"/>
        <v>0</v>
      </c>
      <c r="M190" s="126">
        <f t="shared" ca="1" si="232"/>
        <v>1E-4</v>
      </c>
      <c r="N190" s="126" t="str">
        <f t="shared" ca="1" si="233"/>
        <v/>
      </c>
      <c r="O190" s="126" t="str">
        <f t="shared" ca="1" si="254"/>
        <v/>
      </c>
      <c r="P190" s="126" t="str">
        <f t="shared" ca="1" si="254"/>
        <v/>
      </c>
      <c r="Q190" s="126" t="str">
        <f t="shared" ca="1" si="254"/>
        <v/>
      </c>
      <c r="R190" s="126" t="str">
        <f t="shared" ca="1" si="254"/>
        <v/>
      </c>
      <c r="S190" s="126" t="str">
        <f t="shared" ca="1" si="254"/>
        <v/>
      </c>
      <c r="T190" s="126" t="str">
        <f t="shared" ca="1" si="254"/>
        <v/>
      </c>
      <c r="U190" s="126" t="str">
        <f t="shared" ca="1" si="254"/>
        <v/>
      </c>
      <c r="V190" s="126" t="str">
        <f t="shared" ca="1" si="254"/>
        <v/>
      </c>
      <c r="W190" s="126" t="str">
        <f t="shared" ca="1" si="254"/>
        <v/>
      </c>
      <c r="X190" s="126" t="str">
        <f t="shared" ca="1" si="254"/>
        <v/>
      </c>
      <c r="Y190" s="126" t="str">
        <f t="shared" ca="1" si="254"/>
        <v/>
      </c>
      <c r="Z190" s="126" t="str">
        <f t="shared" ca="1" si="254"/>
        <v/>
      </c>
      <c r="AA190" s="126" t="str">
        <f t="shared" ca="1" si="254"/>
        <v/>
      </c>
      <c r="AB190" s="126" t="str">
        <f t="shared" ca="1" si="254"/>
        <v/>
      </c>
      <c r="AC190" s="126" t="str">
        <f t="shared" ca="1" si="254"/>
        <v/>
      </c>
      <c r="AD190" s="126" t="str">
        <f t="shared" ca="1" si="254"/>
        <v/>
      </c>
      <c r="AE190" s="126" t="str">
        <f t="shared" ca="1" si="254"/>
        <v/>
      </c>
      <c r="AF190" s="126" t="str">
        <f t="shared" ca="1" si="254"/>
        <v/>
      </c>
      <c r="AG190" s="126" t="str">
        <f t="shared" ca="1" si="254"/>
        <v/>
      </c>
      <c r="AH190" s="126" t="str">
        <f t="shared" ca="1" si="254"/>
        <v/>
      </c>
      <c r="AI190" s="126" t="str">
        <f t="shared" ca="1" si="254"/>
        <v/>
      </c>
      <c r="AJ190" s="126" t="str">
        <f t="shared" ca="1" si="254"/>
        <v/>
      </c>
      <c r="AK190" s="126" t="str">
        <f t="shared" ca="1" si="254"/>
        <v/>
      </c>
      <c r="AL190" s="126" t="str">
        <f t="shared" ca="1" si="254"/>
        <v/>
      </c>
      <c r="AM190" s="126" t="str">
        <f t="shared" ca="1" si="254"/>
        <v/>
      </c>
      <c r="AN190" s="126" t="str">
        <f t="shared" ca="1" si="254"/>
        <v/>
      </c>
      <c r="AO190" s="126" t="str">
        <f t="shared" ca="1" si="254"/>
        <v/>
      </c>
      <c r="AP190" s="126" t="str">
        <f t="shared" ca="1" si="254"/>
        <v/>
      </c>
      <c r="AQ190" s="126" t="str">
        <f t="shared" ca="1" si="254"/>
        <v/>
      </c>
      <c r="AR190" s="126" t="str">
        <f t="shared" ca="1" si="254"/>
        <v/>
      </c>
      <c r="AS190" s="126" t="str">
        <f t="shared" ca="1" si="254"/>
        <v/>
      </c>
      <c r="AT190" s="126" t="str">
        <f t="shared" ca="1" si="254"/>
        <v/>
      </c>
      <c r="AU190" s="126" t="str">
        <f t="shared" ca="1" si="254"/>
        <v/>
      </c>
      <c r="AV190" s="126" t="str">
        <f t="shared" ca="1" si="254"/>
        <v/>
      </c>
      <c r="AW190" s="126" t="str">
        <f t="shared" ca="1" si="254"/>
        <v/>
      </c>
      <c r="AX190" s="126" t="str">
        <f t="shared" ca="1" si="254"/>
        <v/>
      </c>
      <c r="AY190" s="126" t="str">
        <f t="shared" ca="1" si="254"/>
        <v/>
      </c>
      <c r="AZ190" s="126" t="str">
        <f t="shared" ca="1" si="254"/>
        <v/>
      </c>
      <c r="BA190" s="126" t="str">
        <f t="shared" ca="1" si="254"/>
        <v/>
      </c>
      <c r="BB190" s="126" t="str">
        <f t="shared" ca="1" si="254"/>
        <v/>
      </c>
      <c r="BC190" s="126" t="str">
        <f t="shared" ca="1" si="254"/>
        <v/>
      </c>
      <c r="BD190" s="126" t="str">
        <f t="shared" ca="1" si="254"/>
        <v/>
      </c>
      <c r="BE190" s="126" t="str">
        <f t="shared" ca="1" si="254"/>
        <v/>
      </c>
      <c r="BF190" s="126" t="str">
        <f t="shared" ca="1" si="254"/>
        <v/>
      </c>
      <c r="BG190" s="126" t="str">
        <f t="shared" ca="1" si="254"/>
        <v/>
      </c>
      <c r="BH190" s="126" t="str">
        <f t="shared" ca="1" si="254"/>
        <v/>
      </c>
      <c r="BI190" s="126" t="str">
        <f t="shared" ca="1" si="254"/>
        <v/>
      </c>
      <c r="BJ190" s="126" t="str">
        <f t="shared" ca="1" si="254"/>
        <v/>
      </c>
      <c r="BK190" s="126" t="str">
        <f t="shared" ca="1" si="254"/>
        <v/>
      </c>
      <c r="BL190" s="126" t="str">
        <f t="shared" si="254"/>
        <v/>
      </c>
      <c r="BM190" s="126" t="str">
        <f t="shared" si="254"/>
        <v/>
      </c>
      <c r="BN190" s="126" t="str">
        <f t="shared" si="254"/>
        <v/>
      </c>
      <c r="BO190" s="126" t="str">
        <f t="shared" si="254"/>
        <v/>
      </c>
      <c r="BP190" s="126" t="str">
        <f t="shared" si="254"/>
        <v/>
      </c>
      <c r="BQ190" s="126" t="str">
        <f t="shared" si="254"/>
        <v/>
      </c>
      <c r="BR190" s="126" t="str">
        <f t="shared" si="254"/>
        <v/>
      </c>
      <c r="BS190" s="126" t="str">
        <f t="shared" si="254"/>
        <v/>
      </c>
      <c r="BT190" s="126" t="str">
        <f t="shared" si="254"/>
        <v/>
      </c>
      <c r="BU190" s="126" t="str">
        <f t="shared" si="254"/>
        <v/>
      </c>
      <c r="BV190" s="194"/>
      <c r="BW190" s="194"/>
      <c r="BX190" s="194"/>
      <c r="BZ190" s="116" t="s">
        <v>267</v>
      </c>
      <c r="CA190" s="118" t="s">
        <v>93</v>
      </c>
      <c r="CB190" s="113">
        <f t="shared" si="234"/>
        <v>50</v>
      </c>
      <c r="CC190" s="116">
        <f t="shared" ca="1" si="227"/>
        <v>0</v>
      </c>
      <c r="CD190" s="117">
        <f t="shared" ca="1" si="252"/>
        <v>0</v>
      </c>
      <c r="CE190" s="117">
        <f t="shared" ca="1" si="252"/>
        <v>0</v>
      </c>
      <c r="CF190" s="117">
        <f t="shared" ca="1" si="252"/>
        <v>0</v>
      </c>
      <c r="CG190" s="117">
        <f t="shared" ca="1" si="252"/>
        <v>0</v>
      </c>
      <c r="CH190" s="117">
        <f t="shared" ca="1" si="250"/>
        <v>0</v>
      </c>
      <c r="CI190" s="117">
        <f t="shared" ca="1" si="251"/>
        <v>0</v>
      </c>
      <c r="CJ190" s="127" cm="1">
        <f t="array" aca="1" ref="CJ190" ca="1">IFERROR(AVERAGE(IF(CD190:CG190&gt;1,CD190:CG190)),0)</f>
        <v>0</v>
      </c>
      <c r="CK190" s="127">
        <f ca="1">CJ190+(COUNTIFS($CJ$141:$CJ190,CJ190)-1)*0.00001</f>
        <v>1.4000000000000001E-4</v>
      </c>
      <c r="CL190" s="127">
        <f t="shared" ca="1" si="235"/>
        <v>1E-4</v>
      </c>
      <c r="CM190" s="140">
        <f t="shared" ca="1" si="236"/>
        <v>0</v>
      </c>
      <c r="CN190" s="120">
        <f t="shared" ca="1" si="237"/>
        <v>0</v>
      </c>
      <c r="CO190" s="113"/>
      <c r="CP190" s="113"/>
      <c r="CQ190" s="113"/>
      <c r="CR190" s="115"/>
    </row>
    <row r="191" spans="1:96" ht="12.75" customHeight="1" x14ac:dyDescent="0.25">
      <c r="A191" s="212">
        <v>3</v>
      </c>
      <c r="K191" s="101">
        <f t="shared" si="238"/>
        <v>51</v>
      </c>
      <c r="L191" s="125">
        <f t="shared" ca="1" si="231"/>
        <v>0</v>
      </c>
      <c r="M191" s="126">
        <f t="shared" ca="1" si="232"/>
        <v>9.0000000000000006E-5</v>
      </c>
      <c r="N191" s="126" t="str">
        <f t="shared" ca="1" si="233"/>
        <v/>
      </c>
      <c r="O191" s="126" t="str">
        <f t="shared" ca="1" si="254"/>
        <v/>
      </c>
      <c r="P191" s="126" t="str">
        <f t="shared" ca="1" si="254"/>
        <v/>
      </c>
      <c r="Q191" s="126" t="str">
        <f t="shared" ca="1" si="254"/>
        <v/>
      </c>
      <c r="R191" s="126" t="str">
        <f t="shared" ca="1" si="254"/>
        <v/>
      </c>
      <c r="S191" s="126" t="str">
        <f t="shared" ca="1" si="254"/>
        <v/>
      </c>
      <c r="T191" s="126" t="str">
        <f t="shared" ca="1" si="254"/>
        <v/>
      </c>
      <c r="U191" s="126" t="str">
        <f t="shared" ca="1" si="254"/>
        <v/>
      </c>
      <c r="V191" s="126" t="str">
        <f t="shared" ca="1" si="254"/>
        <v/>
      </c>
      <c r="W191" s="126" t="str">
        <f t="shared" ca="1" si="254"/>
        <v/>
      </c>
      <c r="X191" s="126" t="str">
        <f t="shared" ca="1" si="254"/>
        <v/>
      </c>
      <c r="Y191" s="126" t="str">
        <f t="shared" ca="1" si="254"/>
        <v/>
      </c>
      <c r="Z191" s="126" t="str">
        <f t="shared" ca="1" si="254"/>
        <v/>
      </c>
      <c r="AA191" s="126" t="str">
        <f t="shared" ca="1" si="254"/>
        <v/>
      </c>
      <c r="AB191" s="126" t="str">
        <f t="shared" ca="1" si="254"/>
        <v/>
      </c>
      <c r="AC191" s="126" t="str">
        <f t="shared" ca="1" si="254"/>
        <v/>
      </c>
      <c r="AD191" s="126" t="str">
        <f t="shared" ca="1" si="254"/>
        <v/>
      </c>
      <c r="AE191" s="126" t="str">
        <f t="shared" ca="1" si="254"/>
        <v/>
      </c>
      <c r="AF191" s="126" t="str">
        <f t="shared" ca="1" si="254"/>
        <v/>
      </c>
      <c r="AG191" s="126" t="str">
        <f t="shared" ca="1" si="254"/>
        <v/>
      </c>
      <c r="AH191" s="126" t="str">
        <f t="shared" ca="1" si="254"/>
        <v/>
      </c>
      <c r="AI191" s="126" t="str">
        <f t="shared" ca="1" si="254"/>
        <v/>
      </c>
      <c r="AJ191" s="126" t="str">
        <f t="shared" ca="1" si="254"/>
        <v/>
      </c>
      <c r="AK191" s="126" t="str">
        <f t="shared" ca="1" si="254"/>
        <v/>
      </c>
      <c r="AL191" s="126" t="str">
        <f t="shared" ca="1" si="254"/>
        <v/>
      </c>
      <c r="AM191" s="126" t="str">
        <f t="shared" ca="1" si="254"/>
        <v/>
      </c>
      <c r="AN191" s="126" t="str">
        <f t="shared" ca="1" si="254"/>
        <v/>
      </c>
      <c r="AO191" s="126" t="str">
        <f t="shared" ca="1" si="254"/>
        <v/>
      </c>
      <c r="AP191" s="126" t="str">
        <f t="shared" ca="1" si="254"/>
        <v/>
      </c>
      <c r="AQ191" s="126" t="str">
        <f t="shared" ca="1" si="254"/>
        <v/>
      </c>
      <c r="AR191" s="126" t="str">
        <f t="shared" ca="1" si="254"/>
        <v/>
      </c>
      <c r="AS191" s="126" t="str">
        <f t="shared" ca="1" si="254"/>
        <v/>
      </c>
      <c r="AT191" s="126" t="str">
        <f t="shared" ca="1" si="254"/>
        <v/>
      </c>
      <c r="AU191" s="126" t="str">
        <f t="shared" ca="1" si="254"/>
        <v/>
      </c>
      <c r="AV191" s="126" t="str">
        <f t="shared" ca="1" si="254"/>
        <v/>
      </c>
      <c r="AW191" s="126" t="str">
        <f t="shared" ca="1" si="254"/>
        <v/>
      </c>
      <c r="AX191" s="126" t="str">
        <f t="shared" ca="1" si="254"/>
        <v/>
      </c>
      <c r="AY191" s="126" t="str">
        <f t="shared" ca="1" si="254"/>
        <v/>
      </c>
      <c r="AZ191" s="126" t="str">
        <f t="shared" ca="1" si="254"/>
        <v/>
      </c>
      <c r="BA191" s="126" t="str">
        <f t="shared" ca="1" si="254"/>
        <v/>
      </c>
      <c r="BB191" s="126" t="str">
        <f t="shared" ca="1" si="254"/>
        <v/>
      </c>
      <c r="BC191" s="126" t="str">
        <f t="shared" ca="1" si="254"/>
        <v/>
      </c>
      <c r="BD191" s="126" t="str">
        <f t="shared" ca="1" si="254"/>
        <v/>
      </c>
      <c r="BE191" s="126" t="str">
        <f t="shared" ca="1" si="254"/>
        <v/>
      </c>
      <c r="BF191" s="126" t="str">
        <f t="shared" ca="1" si="254"/>
        <v/>
      </c>
      <c r="BG191" s="126" t="str">
        <f t="shared" ca="1" si="254"/>
        <v/>
      </c>
      <c r="BH191" s="126" t="str">
        <f t="shared" ca="1" si="254"/>
        <v/>
      </c>
      <c r="BI191" s="126" t="str">
        <f t="shared" ca="1" si="254"/>
        <v/>
      </c>
      <c r="BJ191" s="126" t="str">
        <f t="shared" ca="1" si="254"/>
        <v/>
      </c>
      <c r="BK191" s="126" t="str">
        <f t="shared" ca="1" si="254"/>
        <v/>
      </c>
      <c r="BL191" s="126" t="str">
        <f t="shared" ca="1" si="254"/>
        <v/>
      </c>
      <c r="BM191" s="126" t="str">
        <f t="shared" si="254"/>
        <v/>
      </c>
      <c r="BN191" s="126" t="str">
        <f t="shared" si="254"/>
        <v/>
      </c>
      <c r="BO191" s="126" t="str">
        <f t="shared" si="254"/>
        <v/>
      </c>
      <c r="BP191" s="126" t="str">
        <f t="shared" si="254"/>
        <v/>
      </c>
      <c r="BQ191" s="126" t="str">
        <f t="shared" si="254"/>
        <v/>
      </c>
      <c r="BR191" s="126" t="str">
        <f t="shared" si="254"/>
        <v/>
      </c>
      <c r="BS191" s="126" t="str">
        <f t="shared" si="254"/>
        <v/>
      </c>
      <c r="BT191" s="126" t="str">
        <f t="shared" si="254"/>
        <v/>
      </c>
      <c r="BU191" s="126" t="str">
        <f t="shared" si="254"/>
        <v/>
      </c>
      <c r="BV191" s="194"/>
      <c r="BW191" s="194"/>
      <c r="BX191" s="194"/>
      <c r="BZ191" s="116" t="s">
        <v>267</v>
      </c>
      <c r="CA191" s="118" t="s">
        <v>93</v>
      </c>
      <c r="CB191" s="113">
        <f t="shared" si="234"/>
        <v>51</v>
      </c>
      <c r="CC191" s="116">
        <f t="shared" ca="1" si="227"/>
        <v>0</v>
      </c>
      <c r="CD191" s="117">
        <f t="shared" ca="1" si="252"/>
        <v>0</v>
      </c>
      <c r="CE191" s="117">
        <f t="shared" ca="1" si="252"/>
        <v>0</v>
      </c>
      <c r="CF191" s="117">
        <f t="shared" ca="1" si="252"/>
        <v>0</v>
      </c>
      <c r="CG191" s="117">
        <f t="shared" ca="1" si="252"/>
        <v>0</v>
      </c>
      <c r="CH191" s="117">
        <f t="shared" ca="1" si="250"/>
        <v>0</v>
      </c>
      <c r="CI191" s="117">
        <f t="shared" ca="1" si="251"/>
        <v>0</v>
      </c>
      <c r="CJ191" s="127" cm="1">
        <f t="array" aca="1" ref="CJ191" ca="1">IFERROR(AVERAGE(IF(CD191:CG191&gt;1,CD191:CG191)),0)</f>
        <v>0</v>
      </c>
      <c r="CK191" s="127">
        <f ca="1">CJ191+(COUNTIFS($CJ$141:$CJ191,CJ191)-1)*0.00001</f>
        <v>1.5000000000000001E-4</v>
      </c>
      <c r="CL191" s="127">
        <f t="shared" ca="1" si="235"/>
        <v>9.0000000000000006E-5</v>
      </c>
      <c r="CM191" s="140">
        <f t="shared" ca="1" si="236"/>
        <v>0</v>
      </c>
      <c r="CN191" s="120">
        <f t="shared" ca="1" si="237"/>
        <v>0</v>
      </c>
      <c r="CO191" s="113"/>
      <c r="CP191" s="113"/>
      <c r="CQ191" s="113"/>
      <c r="CR191" s="115"/>
    </row>
    <row r="192" spans="1:96" ht="12.75" customHeight="1" x14ac:dyDescent="0.25">
      <c r="A192" s="212">
        <v>3</v>
      </c>
      <c r="K192" s="101">
        <f t="shared" si="238"/>
        <v>52</v>
      </c>
      <c r="L192" s="125">
        <f t="shared" ca="1" si="231"/>
        <v>0</v>
      </c>
      <c r="M192" s="126">
        <f t="shared" ca="1" si="232"/>
        <v>8.0000000000000007E-5</v>
      </c>
      <c r="N192" s="126" t="str">
        <f t="shared" ca="1" si="233"/>
        <v/>
      </c>
      <c r="O192" s="126" t="str">
        <f t="shared" ca="1" si="254"/>
        <v/>
      </c>
      <c r="P192" s="126" t="str">
        <f t="shared" ca="1" si="254"/>
        <v/>
      </c>
      <c r="Q192" s="126" t="str">
        <f t="shared" ca="1" si="254"/>
        <v/>
      </c>
      <c r="R192" s="126" t="str">
        <f t="shared" ca="1" si="254"/>
        <v/>
      </c>
      <c r="S192" s="126" t="str">
        <f t="shared" ca="1" si="254"/>
        <v/>
      </c>
      <c r="T192" s="126" t="str">
        <f t="shared" ca="1" si="254"/>
        <v/>
      </c>
      <c r="U192" s="126" t="str">
        <f t="shared" ca="1" si="254"/>
        <v/>
      </c>
      <c r="V192" s="126" t="str">
        <f t="shared" ca="1" si="254"/>
        <v/>
      </c>
      <c r="W192" s="126" t="str">
        <f t="shared" ca="1" si="254"/>
        <v/>
      </c>
      <c r="X192" s="126" t="str">
        <f t="shared" ca="1" si="254"/>
        <v/>
      </c>
      <c r="Y192" s="126" t="str">
        <f t="shared" ca="1" si="254"/>
        <v/>
      </c>
      <c r="Z192" s="126" t="str">
        <f t="shared" ca="1" si="254"/>
        <v/>
      </c>
      <c r="AA192" s="126" t="str">
        <f t="shared" ca="1" si="254"/>
        <v/>
      </c>
      <c r="AB192" s="126" t="str">
        <f t="shared" ca="1" si="254"/>
        <v/>
      </c>
      <c r="AC192" s="126" t="str">
        <f t="shared" ca="1" si="254"/>
        <v/>
      </c>
      <c r="AD192" s="126" t="str">
        <f t="shared" ca="1" si="254"/>
        <v/>
      </c>
      <c r="AE192" s="126" t="str">
        <f t="shared" ca="1" si="254"/>
        <v/>
      </c>
      <c r="AF192" s="126" t="str">
        <f t="shared" ca="1" si="254"/>
        <v/>
      </c>
      <c r="AG192" s="126" t="str">
        <f t="shared" ca="1" si="254"/>
        <v/>
      </c>
      <c r="AH192" s="126" t="str">
        <f t="shared" ca="1" si="254"/>
        <v/>
      </c>
      <c r="AI192" s="126" t="str">
        <f t="shared" ca="1" si="254"/>
        <v/>
      </c>
      <c r="AJ192" s="126" t="str">
        <f t="shared" ca="1" si="254"/>
        <v/>
      </c>
      <c r="AK192" s="126" t="str">
        <f t="shared" ca="1" si="254"/>
        <v/>
      </c>
      <c r="AL192" s="126" t="str">
        <f t="shared" ca="1" si="254"/>
        <v/>
      </c>
      <c r="AM192" s="126" t="str">
        <f t="shared" ca="1" si="254"/>
        <v/>
      </c>
      <c r="AN192" s="126" t="str">
        <f t="shared" ca="1" si="254"/>
        <v/>
      </c>
      <c r="AO192" s="126" t="str">
        <f t="shared" ca="1" si="254"/>
        <v/>
      </c>
      <c r="AP192" s="126" t="str">
        <f t="shared" ca="1" si="254"/>
        <v/>
      </c>
      <c r="AQ192" s="126" t="str">
        <f t="shared" ca="1" si="254"/>
        <v/>
      </c>
      <c r="AR192" s="126" t="str">
        <f t="shared" ca="1" si="254"/>
        <v/>
      </c>
      <c r="AS192" s="126" t="str">
        <f t="shared" ca="1" si="254"/>
        <v/>
      </c>
      <c r="AT192" s="126" t="str">
        <f t="shared" ca="1" si="254"/>
        <v/>
      </c>
      <c r="AU192" s="126" t="str">
        <f t="shared" ca="1" si="254"/>
        <v/>
      </c>
      <c r="AV192" s="126" t="str">
        <f t="shared" ca="1" si="254"/>
        <v/>
      </c>
      <c r="AW192" s="126" t="str">
        <f t="shared" ca="1" si="254"/>
        <v/>
      </c>
      <c r="AX192" s="126" t="str">
        <f t="shared" ca="1" si="254"/>
        <v/>
      </c>
      <c r="AY192" s="126" t="str">
        <f t="shared" ca="1" si="254"/>
        <v/>
      </c>
      <c r="AZ192" s="126" t="str">
        <f t="shared" ca="1" si="254"/>
        <v/>
      </c>
      <c r="BA192" s="126" t="str">
        <f t="shared" ca="1" si="254"/>
        <v/>
      </c>
      <c r="BB192" s="126" t="str">
        <f t="shared" ca="1" si="254"/>
        <v/>
      </c>
      <c r="BC192" s="126" t="str">
        <f t="shared" ca="1" si="254"/>
        <v/>
      </c>
      <c r="BD192" s="126" t="str">
        <f t="shared" ca="1" si="254"/>
        <v/>
      </c>
      <c r="BE192" s="126" t="str">
        <f t="shared" ca="1" si="254"/>
        <v/>
      </c>
      <c r="BF192" s="126" t="str">
        <f t="shared" ca="1" si="254"/>
        <v/>
      </c>
      <c r="BG192" s="126" t="str">
        <f t="shared" ca="1" si="254"/>
        <v/>
      </c>
      <c r="BH192" s="126" t="str">
        <f t="shared" ca="1" si="254"/>
        <v/>
      </c>
      <c r="BI192" s="126" t="str">
        <f t="shared" ca="1" si="254"/>
        <v/>
      </c>
      <c r="BJ192" s="126" t="str">
        <f t="shared" ca="1" si="254"/>
        <v/>
      </c>
      <c r="BK192" s="126" t="str">
        <f t="shared" ca="1" si="254"/>
        <v/>
      </c>
      <c r="BL192" s="126" t="str">
        <f t="shared" ca="1" si="254"/>
        <v/>
      </c>
      <c r="BM192" s="126" t="str">
        <f t="shared" ca="1" si="254"/>
        <v/>
      </c>
      <c r="BN192" s="126" t="str">
        <f t="shared" si="254"/>
        <v/>
      </c>
      <c r="BO192" s="126" t="str">
        <f t="shared" si="254"/>
        <v/>
      </c>
      <c r="BP192" s="126" t="str">
        <f t="shared" si="254"/>
        <v/>
      </c>
      <c r="BQ192" s="126" t="str">
        <f t="shared" si="254"/>
        <v/>
      </c>
      <c r="BR192" s="126" t="str">
        <f t="shared" si="254"/>
        <v/>
      </c>
      <c r="BS192" s="126" t="str">
        <f t="shared" si="254"/>
        <v/>
      </c>
      <c r="BT192" s="126" t="str">
        <f t="shared" si="254"/>
        <v/>
      </c>
      <c r="BU192" s="126" t="str">
        <f t="shared" si="254"/>
        <v/>
      </c>
      <c r="BV192" s="194"/>
      <c r="BW192" s="194"/>
      <c r="BX192" s="194"/>
      <c r="BZ192" s="116" t="s">
        <v>267</v>
      </c>
      <c r="CA192" s="118" t="s">
        <v>93</v>
      </c>
      <c r="CB192" s="113">
        <f t="shared" si="234"/>
        <v>52</v>
      </c>
      <c r="CC192" s="116">
        <f t="shared" ca="1" si="227"/>
        <v>0</v>
      </c>
      <c r="CD192" s="117">
        <f t="shared" ca="1" si="252"/>
        <v>0</v>
      </c>
      <c r="CE192" s="117">
        <f t="shared" ca="1" si="252"/>
        <v>0</v>
      </c>
      <c r="CF192" s="117">
        <f t="shared" ca="1" si="252"/>
        <v>0</v>
      </c>
      <c r="CG192" s="117">
        <f t="shared" ca="1" si="252"/>
        <v>0</v>
      </c>
      <c r="CH192" s="117">
        <f t="shared" ca="1" si="250"/>
        <v>0</v>
      </c>
      <c r="CI192" s="117">
        <f t="shared" ca="1" si="251"/>
        <v>0</v>
      </c>
      <c r="CJ192" s="127" cm="1">
        <f t="array" aca="1" ref="CJ192" ca="1">IFERROR(AVERAGE(IF(CD192:CG192&gt;1,CD192:CG192)),0)</f>
        <v>0</v>
      </c>
      <c r="CK192" s="127">
        <f ca="1">CJ192+(COUNTIFS($CJ$141:$CJ192,CJ192)-1)*0.00001</f>
        <v>1.6000000000000001E-4</v>
      </c>
      <c r="CL192" s="127">
        <f t="shared" ca="1" si="235"/>
        <v>8.0000000000000007E-5</v>
      </c>
      <c r="CM192" s="140">
        <f t="shared" ca="1" si="236"/>
        <v>0</v>
      </c>
      <c r="CN192" s="120">
        <f t="shared" ca="1" si="237"/>
        <v>0</v>
      </c>
      <c r="CO192" s="113"/>
      <c r="CP192" s="113"/>
      <c r="CQ192" s="113"/>
      <c r="CR192" s="115"/>
    </row>
    <row r="193" spans="1:96" ht="12.75" customHeight="1" x14ac:dyDescent="0.25">
      <c r="A193" s="212">
        <v>3</v>
      </c>
      <c r="K193" s="101">
        <f t="shared" si="238"/>
        <v>53</v>
      </c>
      <c r="L193" s="125">
        <f t="shared" ca="1" si="231"/>
        <v>0</v>
      </c>
      <c r="M193" s="126">
        <f t="shared" ca="1" si="232"/>
        <v>7.0000000000000007E-5</v>
      </c>
      <c r="N193" s="126" t="str">
        <f t="shared" ca="1" si="233"/>
        <v/>
      </c>
      <c r="O193" s="126" t="str">
        <f t="shared" ca="1" si="254"/>
        <v/>
      </c>
      <c r="P193" s="126" t="str">
        <f t="shared" ca="1" si="254"/>
        <v/>
      </c>
      <c r="Q193" s="126" t="str">
        <f t="shared" ca="1" si="254"/>
        <v/>
      </c>
      <c r="R193" s="126" t="str">
        <f t="shared" ca="1" si="254"/>
        <v/>
      </c>
      <c r="S193" s="126" t="str">
        <f t="shared" ca="1" si="254"/>
        <v/>
      </c>
      <c r="T193" s="126" t="str">
        <f t="shared" ca="1" si="254"/>
        <v/>
      </c>
      <c r="U193" s="126" t="str">
        <f t="shared" ca="1" si="254"/>
        <v/>
      </c>
      <c r="V193" s="126" t="str">
        <f t="shared" ref="O193:BU197" ca="1" si="255">IF(V$5&gt;$K193,"",IF($L193=0,"",IF($G$9&gt;$H$9,"ns",IF(ABS($M193-INDEX($CL$141:$CL$200,V$5,1))&gt;$B$159,"s","ns"))))</f>
        <v/>
      </c>
      <c r="W193" s="126" t="str">
        <f t="shared" ca="1" si="255"/>
        <v/>
      </c>
      <c r="X193" s="126" t="str">
        <f t="shared" ca="1" si="255"/>
        <v/>
      </c>
      <c r="Y193" s="126" t="str">
        <f t="shared" ca="1" si="255"/>
        <v/>
      </c>
      <c r="Z193" s="126" t="str">
        <f t="shared" ca="1" si="255"/>
        <v/>
      </c>
      <c r="AA193" s="126" t="str">
        <f t="shared" ca="1" si="255"/>
        <v/>
      </c>
      <c r="AB193" s="126" t="str">
        <f t="shared" ca="1" si="255"/>
        <v/>
      </c>
      <c r="AC193" s="126" t="str">
        <f t="shared" ca="1" si="255"/>
        <v/>
      </c>
      <c r="AD193" s="126" t="str">
        <f t="shared" ca="1" si="255"/>
        <v/>
      </c>
      <c r="AE193" s="126" t="str">
        <f t="shared" ca="1" si="255"/>
        <v/>
      </c>
      <c r="AF193" s="126" t="str">
        <f t="shared" ca="1" si="255"/>
        <v/>
      </c>
      <c r="AG193" s="126" t="str">
        <f t="shared" ca="1" si="255"/>
        <v/>
      </c>
      <c r="AH193" s="126" t="str">
        <f t="shared" ca="1" si="255"/>
        <v/>
      </c>
      <c r="AI193" s="126" t="str">
        <f t="shared" ca="1" si="255"/>
        <v/>
      </c>
      <c r="AJ193" s="126" t="str">
        <f t="shared" ca="1" si="255"/>
        <v/>
      </c>
      <c r="AK193" s="126" t="str">
        <f t="shared" ca="1" si="255"/>
        <v/>
      </c>
      <c r="AL193" s="126" t="str">
        <f t="shared" ca="1" si="255"/>
        <v/>
      </c>
      <c r="AM193" s="126" t="str">
        <f t="shared" ca="1" si="255"/>
        <v/>
      </c>
      <c r="AN193" s="126" t="str">
        <f t="shared" ca="1" si="255"/>
        <v/>
      </c>
      <c r="AO193" s="126" t="str">
        <f t="shared" ca="1" si="255"/>
        <v/>
      </c>
      <c r="AP193" s="126" t="str">
        <f t="shared" ca="1" si="255"/>
        <v/>
      </c>
      <c r="AQ193" s="126" t="str">
        <f t="shared" ca="1" si="255"/>
        <v/>
      </c>
      <c r="AR193" s="126" t="str">
        <f t="shared" ca="1" si="255"/>
        <v/>
      </c>
      <c r="AS193" s="126" t="str">
        <f t="shared" ca="1" si="255"/>
        <v/>
      </c>
      <c r="AT193" s="126" t="str">
        <f t="shared" ca="1" si="255"/>
        <v/>
      </c>
      <c r="AU193" s="126" t="str">
        <f t="shared" ca="1" si="255"/>
        <v/>
      </c>
      <c r="AV193" s="126" t="str">
        <f t="shared" ca="1" si="255"/>
        <v/>
      </c>
      <c r="AW193" s="126" t="str">
        <f t="shared" ca="1" si="255"/>
        <v/>
      </c>
      <c r="AX193" s="126" t="str">
        <f t="shared" ca="1" si="255"/>
        <v/>
      </c>
      <c r="AY193" s="126" t="str">
        <f t="shared" ca="1" si="255"/>
        <v/>
      </c>
      <c r="AZ193" s="126" t="str">
        <f t="shared" ca="1" si="255"/>
        <v/>
      </c>
      <c r="BA193" s="126" t="str">
        <f t="shared" ca="1" si="255"/>
        <v/>
      </c>
      <c r="BB193" s="126" t="str">
        <f t="shared" ca="1" si="255"/>
        <v/>
      </c>
      <c r="BC193" s="126" t="str">
        <f t="shared" ca="1" si="255"/>
        <v/>
      </c>
      <c r="BD193" s="126" t="str">
        <f t="shared" ca="1" si="255"/>
        <v/>
      </c>
      <c r="BE193" s="126" t="str">
        <f t="shared" ca="1" si="255"/>
        <v/>
      </c>
      <c r="BF193" s="126" t="str">
        <f t="shared" ca="1" si="255"/>
        <v/>
      </c>
      <c r="BG193" s="126" t="str">
        <f t="shared" ca="1" si="255"/>
        <v/>
      </c>
      <c r="BH193" s="126" t="str">
        <f t="shared" ca="1" si="255"/>
        <v/>
      </c>
      <c r="BI193" s="126" t="str">
        <f t="shared" ca="1" si="255"/>
        <v/>
      </c>
      <c r="BJ193" s="126" t="str">
        <f t="shared" ca="1" si="255"/>
        <v/>
      </c>
      <c r="BK193" s="126" t="str">
        <f t="shared" ca="1" si="255"/>
        <v/>
      </c>
      <c r="BL193" s="126" t="str">
        <f t="shared" ca="1" si="255"/>
        <v/>
      </c>
      <c r="BM193" s="126" t="str">
        <f t="shared" ca="1" si="255"/>
        <v/>
      </c>
      <c r="BN193" s="126" t="str">
        <f t="shared" ca="1" si="255"/>
        <v/>
      </c>
      <c r="BO193" s="126" t="str">
        <f t="shared" si="255"/>
        <v/>
      </c>
      <c r="BP193" s="126" t="str">
        <f t="shared" si="255"/>
        <v/>
      </c>
      <c r="BQ193" s="126" t="str">
        <f t="shared" si="255"/>
        <v/>
      </c>
      <c r="BR193" s="126" t="str">
        <f t="shared" si="255"/>
        <v/>
      </c>
      <c r="BS193" s="126" t="str">
        <f t="shared" si="255"/>
        <v/>
      </c>
      <c r="BT193" s="126" t="str">
        <f t="shared" si="255"/>
        <v/>
      </c>
      <c r="BU193" s="126" t="str">
        <f t="shared" si="255"/>
        <v/>
      </c>
      <c r="BV193" s="194"/>
      <c r="BW193" s="194"/>
      <c r="BX193" s="194"/>
      <c r="BZ193" s="116" t="s">
        <v>267</v>
      </c>
      <c r="CA193" s="118" t="s">
        <v>93</v>
      </c>
      <c r="CB193" s="113">
        <f t="shared" si="234"/>
        <v>53</v>
      </c>
      <c r="CC193" s="116">
        <f t="shared" ca="1" si="227"/>
        <v>0</v>
      </c>
      <c r="CD193" s="117">
        <f t="shared" ca="1" si="252"/>
        <v>0</v>
      </c>
      <c r="CE193" s="117">
        <f t="shared" ca="1" si="252"/>
        <v>0</v>
      </c>
      <c r="CF193" s="117">
        <f t="shared" ca="1" si="252"/>
        <v>0</v>
      </c>
      <c r="CG193" s="117">
        <f t="shared" ca="1" si="252"/>
        <v>0</v>
      </c>
      <c r="CH193" s="117">
        <f t="shared" ca="1" si="250"/>
        <v>0</v>
      </c>
      <c r="CI193" s="117">
        <f t="shared" ca="1" si="251"/>
        <v>0</v>
      </c>
      <c r="CJ193" s="127" cm="1">
        <f t="array" aca="1" ref="CJ193" ca="1">IFERROR(AVERAGE(IF(CD193:CG193&gt;1,CD193:CG193)),0)</f>
        <v>0</v>
      </c>
      <c r="CK193" s="127">
        <f ca="1">CJ193+(COUNTIFS($CJ$141:$CJ193,CJ193)-1)*0.00001</f>
        <v>1.7000000000000001E-4</v>
      </c>
      <c r="CL193" s="127">
        <f t="shared" ca="1" si="235"/>
        <v>7.0000000000000007E-5</v>
      </c>
      <c r="CM193" s="140">
        <f t="shared" ca="1" si="236"/>
        <v>0</v>
      </c>
      <c r="CN193" s="120">
        <f t="shared" ca="1" si="237"/>
        <v>0</v>
      </c>
      <c r="CO193" s="113"/>
      <c r="CP193" s="113"/>
      <c r="CQ193" s="113"/>
      <c r="CR193" s="115"/>
    </row>
    <row r="194" spans="1:96" ht="12.75" customHeight="1" x14ac:dyDescent="0.25">
      <c r="A194" s="212">
        <v>3</v>
      </c>
      <c r="K194" s="101">
        <f t="shared" si="238"/>
        <v>54</v>
      </c>
      <c r="L194" s="125">
        <f t="shared" ca="1" si="231"/>
        <v>0</v>
      </c>
      <c r="M194" s="126">
        <f t="shared" ca="1" si="232"/>
        <v>6.0000000000000008E-5</v>
      </c>
      <c r="N194" s="126" t="str">
        <f t="shared" ca="1" si="233"/>
        <v/>
      </c>
      <c r="O194" s="126" t="str">
        <f t="shared" ca="1" si="255"/>
        <v/>
      </c>
      <c r="P194" s="126" t="str">
        <f t="shared" ca="1" si="255"/>
        <v/>
      </c>
      <c r="Q194" s="126" t="str">
        <f t="shared" ca="1" si="255"/>
        <v/>
      </c>
      <c r="R194" s="126" t="str">
        <f t="shared" ca="1" si="255"/>
        <v/>
      </c>
      <c r="S194" s="126" t="str">
        <f t="shared" ca="1" si="255"/>
        <v/>
      </c>
      <c r="T194" s="126" t="str">
        <f t="shared" ca="1" si="255"/>
        <v/>
      </c>
      <c r="U194" s="126" t="str">
        <f t="shared" ca="1" si="255"/>
        <v/>
      </c>
      <c r="V194" s="126" t="str">
        <f t="shared" ca="1" si="255"/>
        <v/>
      </c>
      <c r="W194" s="126" t="str">
        <f t="shared" ca="1" si="255"/>
        <v/>
      </c>
      <c r="X194" s="126" t="str">
        <f t="shared" ca="1" si="255"/>
        <v/>
      </c>
      <c r="Y194" s="126" t="str">
        <f t="shared" ca="1" si="255"/>
        <v/>
      </c>
      <c r="Z194" s="126" t="str">
        <f t="shared" ca="1" si="255"/>
        <v/>
      </c>
      <c r="AA194" s="126" t="str">
        <f t="shared" ca="1" si="255"/>
        <v/>
      </c>
      <c r="AB194" s="126" t="str">
        <f t="shared" ca="1" si="255"/>
        <v/>
      </c>
      <c r="AC194" s="126" t="str">
        <f t="shared" ca="1" si="255"/>
        <v/>
      </c>
      <c r="AD194" s="126" t="str">
        <f t="shared" ca="1" si="255"/>
        <v/>
      </c>
      <c r="AE194" s="126" t="str">
        <f t="shared" ca="1" si="255"/>
        <v/>
      </c>
      <c r="AF194" s="126" t="str">
        <f t="shared" ca="1" si="255"/>
        <v/>
      </c>
      <c r="AG194" s="126" t="str">
        <f t="shared" ca="1" si="255"/>
        <v/>
      </c>
      <c r="AH194" s="126" t="str">
        <f t="shared" ca="1" si="255"/>
        <v/>
      </c>
      <c r="AI194" s="126" t="str">
        <f t="shared" ca="1" si="255"/>
        <v/>
      </c>
      <c r="AJ194" s="126" t="str">
        <f t="shared" ca="1" si="255"/>
        <v/>
      </c>
      <c r="AK194" s="126" t="str">
        <f t="shared" ca="1" si="255"/>
        <v/>
      </c>
      <c r="AL194" s="126" t="str">
        <f t="shared" ca="1" si="255"/>
        <v/>
      </c>
      <c r="AM194" s="126" t="str">
        <f t="shared" ca="1" si="255"/>
        <v/>
      </c>
      <c r="AN194" s="126" t="str">
        <f t="shared" ca="1" si="255"/>
        <v/>
      </c>
      <c r="AO194" s="126" t="str">
        <f t="shared" ca="1" si="255"/>
        <v/>
      </c>
      <c r="AP194" s="126" t="str">
        <f t="shared" ca="1" si="255"/>
        <v/>
      </c>
      <c r="AQ194" s="126" t="str">
        <f t="shared" ca="1" si="255"/>
        <v/>
      </c>
      <c r="AR194" s="126" t="str">
        <f t="shared" ca="1" si="255"/>
        <v/>
      </c>
      <c r="AS194" s="126" t="str">
        <f t="shared" ca="1" si="255"/>
        <v/>
      </c>
      <c r="AT194" s="126" t="str">
        <f t="shared" ca="1" si="255"/>
        <v/>
      </c>
      <c r="AU194" s="126" t="str">
        <f t="shared" ca="1" si="255"/>
        <v/>
      </c>
      <c r="AV194" s="126" t="str">
        <f t="shared" ca="1" si="255"/>
        <v/>
      </c>
      <c r="AW194" s="126" t="str">
        <f t="shared" ca="1" si="255"/>
        <v/>
      </c>
      <c r="AX194" s="126" t="str">
        <f t="shared" ca="1" si="255"/>
        <v/>
      </c>
      <c r="AY194" s="126" t="str">
        <f t="shared" ca="1" si="255"/>
        <v/>
      </c>
      <c r="AZ194" s="126" t="str">
        <f t="shared" ca="1" si="255"/>
        <v/>
      </c>
      <c r="BA194" s="126" t="str">
        <f t="shared" ca="1" si="255"/>
        <v/>
      </c>
      <c r="BB194" s="126" t="str">
        <f t="shared" ca="1" si="255"/>
        <v/>
      </c>
      <c r="BC194" s="126" t="str">
        <f t="shared" ca="1" si="255"/>
        <v/>
      </c>
      <c r="BD194" s="126" t="str">
        <f t="shared" ca="1" si="255"/>
        <v/>
      </c>
      <c r="BE194" s="126" t="str">
        <f t="shared" ca="1" si="255"/>
        <v/>
      </c>
      <c r="BF194" s="126" t="str">
        <f t="shared" ca="1" si="255"/>
        <v/>
      </c>
      <c r="BG194" s="126" t="str">
        <f t="shared" ca="1" si="255"/>
        <v/>
      </c>
      <c r="BH194" s="126" t="str">
        <f t="shared" ca="1" si="255"/>
        <v/>
      </c>
      <c r="BI194" s="126" t="str">
        <f t="shared" ca="1" si="255"/>
        <v/>
      </c>
      <c r="BJ194" s="126" t="str">
        <f t="shared" ca="1" si="255"/>
        <v/>
      </c>
      <c r="BK194" s="126" t="str">
        <f t="shared" ca="1" si="255"/>
        <v/>
      </c>
      <c r="BL194" s="126" t="str">
        <f t="shared" ca="1" si="255"/>
        <v/>
      </c>
      <c r="BM194" s="126" t="str">
        <f t="shared" ca="1" si="255"/>
        <v/>
      </c>
      <c r="BN194" s="126" t="str">
        <f t="shared" ca="1" si="255"/>
        <v/>
      </c>
      <c r="BO194" s="126" t="str">
        <f t="shared" ca="1" si="255"/>
        <v/>
      </c>
      <c r="BP194" s="126" t="str">
        <f t="shared" si="255"/>
        <v/>
      </c>
      <c r="BQ194" s="126" t="str">
        <f t="shared" si="255"/>
        <v/>
      </c>
      <c r="BR194" s="126" t="str">
        <f t="shared" si="255"/>
        <v/>
      </c>
      <c r="BS194" s="126" t="str">
        <f t="shared" si="255"/>
        <v/>
      </c>
      <c r="BT194" s="126" t="str">
        <f t="shared" si="255"/>
        <v/>
      </c>
      <c r="BU194" s="126" t="str">
        <f t="shared" si="255"/>
        <v/>
      </c>
      <c r="BV194" s="194"/>
      <c r="BW194" s="194"/>
      <c r="BX194" s="194"/>
      <c r="BZ194" s="116" t="s">
        <v>267</v>
      </c>
      <c r="CA194" s="118" t="s">
        <v>93</v>
      </c>
      <c r="CB194" s="113">
        <f t="shared" si="234"/>
        <v>54</v>
      </c>
      <c r="CC194" s="116">
        <f t="shared" ca="1" si="227"/>
        <v>0</v>
      </c>
      <c r="CD194" s="117">
        <f t="shared" ca="1" si="252"/>
        <v>0</v>
      </c>
      <c r="CE194" s="117">
        <f t="shared" ca="1" si="252"/>
        <v>0</v>
      </c>
      <c r="CF194" s="117">
        <f t="shared" ca="1" si="252"/>
        <v>0</v>
      </c>
      <c r="CG194" s="117">
        <f t="shared" ca="1" si="252"/>
        <v>0</v>
      </c>
      <c r="CH194" s="117">
        <f t="shared" ca="1" si="250"/>
        <v>0</v>
      </c>
      <c r="CI194" s="117">
        <f t="shared" ca="1" si="251"/>
        <v>0</v>
      </c>
      <c r="CJ194" s="127" cm="1">
        <f t="array" aca="1" ref="CJ194" ca="1">IFERROR(AVERAGE(IF(CD194:CG194&gt;1,CD194:CG194)),0)</f>
        <v>0</v>
      </c>
      <c r="CK194" s="127">
        <f ca="1">CJ194+(COUNTIFS($CJ$141:$CJ194,CJ194)-1)*0.00001</f>
        <v>1.8000000000000001E-4</v>
      </c>
      <c r="CL194" s="127">
        <f t="shared" ca="1" si="235"/>
        <v>6.0000000000000008E-5</v>
      </c>
      <c r="CM194" s="140">
        <f t="shared" ca="1" si="236"/>
        <v>0</v>
      </c>
      <c r="CN194" s="120">
        <f t="shared" ca="1" si="237"/>
        <v>0</v>
      </c>
      <c r="CO194" s="113"/>
      <c r="CP194" s="113"/>
      <c r="CQ194" s="113"/>
      <c r="CR194" s="115"/>
    </row>
    <row r="195" spans="1:96" ht="12.75" customHeight="1" x14ac:dyDescent="0.25">
      <c r="A195" s="212">
        <v>3</v>
      </c>
      <c r="K195" s="101">
        <f t="shared" si="238"/>
        <v>55</v>
      </c>
      <c r="L195" s="125">
        <f t="shared" ca="1" si="231"/>
        <v>0</v>
      </c>
      <c r="M195" s="126">
        <f t="shared" ca="1" si="232"/>
        <v>5.0000000000000002E-5</v>
      </c>
      <c r="N195" s="126" t="str">
        <f t="shared" ca="1" si="233"/>
        <v/>
      </c>
      <c r="O195" s="126" t="str">
        <f t="shared" ca="1" si="255"/>
        <v/>
      </c>
      <c r="P195" s="126" t="str">
        <f t="shared" ca="1" si="255"/>
        <v/>
      </c>
      <c r="Q195" s="126" t="str">
        <f t="shared" ca="1" si="255"/>
        <v/>
      </c>
      <c r="R195" s="126" t="str">
        <f t="shared" ca="1" si="255"/>
        <v/>
      </c>
      <c r="S195" s="126" t="str">
        <f t="shared" ca="1" si="255"/>
        <v/>
      </c>
      <c r="T195" s="126" t="str">
        <f t="shared" ca="1" si="255"/>
        <v/>
      </c>
      <c r="U195" s="126" t="str">
        <f t="shared" ca="1" si="255"/>
        <v/>
      </c>
      <c r="V195" s="126" t="str">
        <f t="shared" ca="1" si="255"/>
        <v/>
      </c>
      <c r="W195" s="126" t="str">
        <f t="shared" ca="1" si="255"/>
        <v/>
      </c>
      <c r="X195" s="126" t="str">
        <f t="shared" ca="1" si="255"/>
        <v/>
      </c>
      <c r="Y195" s="126" t="str">
        <f t="shared" ca="1" si="255"/>
        <v/>
      </c>
      <c r="Z195" s="126" t="str">
        <f t="shared" ca="1" si="255"/>
        <v/>
      </c>
      <c r="AA195" s="126" t="str">
        <f t="shared" ca="1" si="255"/>
        <v/>
      </c>
      <c r="AB195" s="126" t="str">
        <f t="shared" ca="1" si="255"/>
        <v/>
      </c>
      <c r="AC195" s="126" t="str">
        <f t="shared" ca="1" si="255"/>
        <v/>
      </c>
      <c r="AD195" s="126" t="str">
        <f t="shared" ca="1" si="255"/>
        <v/>
      </c>
      <c r="AE195" s="126" t="str">
        <f t="shared" ca="1" si="255"/>
        <v/>
      </c>
      <c r="AF195" s="126" t="str">
        <f t="shared" ca="1" si="255"/>
        <v/>
      </c>
      <c r="AG195" s="126" t="str">
        <f t="shared" ca="1" si="255"/>
        <v/>
      </c>
      <c r="AH195" s="126" t="str">
        <f t="shared" ca="1" si="255"/>
        <v/>
      </c>
      <c r="AI195" s="126" t="str">
        <f t="shared" ca="1" si="255"/>
        <v/>
      </c>
      <c r="AJ195" s="126" t="str">
        <f t="shared" ca="1" si="255"/>
        <v/>
      </c>
      <c r="AK195" s="126" t="str">
        <f t="shared" ca="1" si="255"/>
        <v/>
      </c>
      <c r="AL195" s="126" t="str">
        <f t="shared" ca="1" si="255"/>
        <v/>
      </c>
      <c r="AM195" s="126" t="str">
        <f t="shared" ca="1" si="255"/>
        <v/>
      </c>
      <c r="AN195" s="126" t="str">
        <f t="shared" ca="1" si="255"/>
        <v/>
      </c>
      <c r="AO195" s="126" t="str">
        <f t="shared" ca="1" si="255"/>
        <v/>
      </c>
      <c r="AP195" s="126" t="str">
        <f t="shared" ca="1" si="255"/>
        <v/>
      </c>
      <c r="AQ195" s="126" t="str">
        <f t="shared" ca="1" si="255"/>
        <v/>
      </c>
      <c r="AR195" s="126" t="str">
        <f t="shared" ca="1" si="255"/>
        <v/>
      </c>
      <c r="AS195" s="126" t="str">
        <f t="shared" ca="1" si="255"/>
        <v/>
      </c>
      <c r="AT195" s="126" t="str">
        <f t="shared" ca="1" si="255"/>
        <v/>
      </c>
      <c r="AU195" s="126" t="str">
        <f t="shared" ca="1" si="255"/>
        <v/>
      </c>
      <c r="AV195" s="126" t="str">
        <f t="shared" ca="1" si="255"/>
        <v/>
      </c>
      <c r="AW195" s="126" t="str">
        <f t="shared" ca="1" si="255"/>
        <v/>
      </c>
      <c r="AX195" s="126" t="str">
        <f t="shared" ca="1" si="255"/>
        <v/>
      </c>
      <c r="AY195" s="126" t="str">
        <f t="shared" ca="1" si="255"/>
        <v/>
      </c>
      <c r="AZ195" s="126" t="str">
        <f t="shared" ca="1" si="255"/>
        <v/>
      </c>
      <c r="BA195" s="126" t="str">
        <f t="shared" ca="1" si="255"/>
        <v/>
      </c>
      <c r="BB195" s="126" t="str">
        <f t="shared" ca="1" si="255"/>
        <v/>
      </c>
      <c r="BC195" s="126" t="str">
        <f t="shared" ca="1" si="255"/>
        <v/>
      </c>
      <c r="BD195" s="126" t="str">
        <f t="shared" ca="1" si="255"/>
        <v/>
      </c>
      <c r="BE195" s="126" t="str">
        <f t="shared" ca="1" si="255"/>
        <v/>
      </c>
      <c r="BF195" s="126" t="str">
        <f t="shared" ca="1" si="255"/>
        <v/>
      </c>
      <c r="BG195" s="126" t="str">
        <f t="shared" ca="1" si="255"/>
        <v/>
      </c>
      <c r="BH195" s="126" t="str">
        <f t="shared" ca="1" si="255"/>
        <v/>
      </c>
      <c r="BI195" s="126" t="str">
        <f t="shared" ca="1" si="255"/>
        <v/>
      </c>
      <c r="BJ195" s="126" t="str">
        <f t="shared" ca="1" si="255"/>
        <v/>
      </c>
      <c r="BK195" s="126" t="str">
        <f t="shared" ca="1" si="255"/>
        <v/>
      </c>
      <c r="BL195" s="126" t="str">
        <f t="shared" ca="1" si="255"/>
        <v/>
      </c>
      <c r="BM195" s="126" t="str">
        <f t="shared" ca="1" si="255"/>
        <v/>
      </c>
      <c r="BN195" s="126" t="str">
        <f t="shared" ca="1" si="255"/>
        <v/>
      </c>
      <c r="BO195" s="126" t="str">
        <f t="shared" ca="1" si="255"/>
        <v/>
      </c>
      <c r="BP195" s="126" t="str">
        <f t="shared" ca="1" si="255"/>
        <v/>
      </c>
      <c r="BQ195" s="126" t="str">
        <f t="shared" si="255"/>
        <v/>
      </c>
      <c r="BR195" s="126" t="str">
        <f t="shared" si="255"/>
        <v/>
      </c>
      <c r="BS195" s="126" t="str">
        <f t="shared" si="255"/>
        <v/>
      </c>
      <c r="BT195" s="126" t="str">
        <f t="shared" si="255"/>
        <v/>
      </c>
      <c r="BU195" s="126" t="str">
        <f t="shared" si="255"/>
        <v/>
      </c>
      <c r="BV195" s="194"/>
      <c r="BW195" s="194"/>
      <c r="BX195" s="194"/>
      <c r="BZ195" s="116" t="s">
        <v>267</v>
      </c>
      <c r="CA195" s="118" t="s">
        <v>93</v>
      </c>
      <c r="CB195" s="113">
        <f t="shared" si="234"/>
        <v>55</v>
      </c>
      <c r="CC195" s="116">
        <f t="shared" ca="1" si="227"/>
        <v>0</v>
      </c>
      <c r="CD195" s="117">
        <f t="shared" ca="1" si="252"/>
        <v>0</v>
      </c>
      <c r="CE195" s="117">
        <f t="shared" ca="1" si="252"/>
        <v>0</v>
      </c>
      <c r="CF195" s="117">
        <f t="shared" ca="1" si="252"/>
        <v>0</v>
      </c>
      <c r="CG195" s="117">
        <f t="shared" ca="1" si="252"/>
        <v>0</v>
      </c>
      <c r="CH195" s="117">
        <f t="shared" ca="1" si="250"/>
        <v>0</v>
      </c>
      <c r="CI195" s="117">
        <f t="shared" ca="1" si="251"/>
        <v>0</v>
      </c>
      <c r="CJ195" s="127" cm="1">
        <f t="array" aca="1" ref="CJ195" ca="1">IFERROR(AVERAGE(IF(CD195:CG195&gt;1,CD195:CG195)),0)</f>
        <v>0</v>
      </c>
      <c r="CK195" s="127">
        <f ca="1">CJ195+(COUNTIFS($CJ$141:$CJ195,CJ195)-1)*0.00001</f>
        <v>1.9000000000000001E-4</v>
      </c>
      <c r="CL195" s="127">
        <f t="shared" ca="1" si="235"/>
        <v>5.0000000000000002E-5</v>
      </c>
      <c r="CM195" s="140">
        <f t="shared" ca="1" si="236"/>
        <v>0</v>
      </c>
      <c r="CN195" s="120">
        <f t="shared" ca="1" si="237"/>
        <v>0</v>
      </c>
      <c r="CO195" s="113"/>
      <c r="CP195" s="113"/>
      <c r="CQ195" s="113"/>
      <c r="CR195" s="115"/>
    </row>
    <row r="196" spans="1:96" ht="12.75" customHeight="1" x14ac:dyDescent="0.25">
      <c r="A196" s="212">
        <v>3</v>
      </c>
      <c r="K196" s="101">
        <f t="shared" si="238"/>
        <v>56</v>
      </c>
      <c r="L196" s="125">
        <f t="shared" ca="1" si="231"/>
        <v>0</v>
      </c>
      <c r="M196" s="126">
        <f t="shared" ca="1" si="232"/>
        <v>4.0000000000000003E-5</v>
      </c>
      <c r="N196" s="126" t="str">
        <f t="shared" ca="1" si="233"/>
        <v/>
      </c>
      <c r="O196" s="126" t="str">
        <f t="shared" ca="1" si="255"/>
        <v/>
      </c>
      <c r="P196" s="126" t="str">
        <f t="shared" ca="1" si="255"/>
        <v/>
      </c>
      <c r="Q196" s="126" t="str">
        <f t="shared" ca="1" si="255"/>
        <v/>
      </c>
      <c r="R196" s="126" t="str">
        <f t="shared" ca="1" si="255"/>
        <v/>
      </c>
      <c r="S196" s="126" t="str">
        <f t="shared" ca="1" si="255"/>
        <v/>
      </c>
      <c r="T196" s="126" t="str">
        <f t="shared" ca="1" si="255"/>
        <v/>
      </c>
      <c r="U196" s="126" t="str">
        <f t="shared" ca="1" si="255"/>
        <v/>
      </c>
      <c r="V196" s="126" t="str">
        <f t="shared" ca="1" si="255"/>
        <v/>
      </c>
      <c r="W196" s="126" t="str">
        <f t="shared" ca="1" si="255"/>
        <v/>
      </c>
      <c r="X196" s="126" t="str">
        <f t="shared" ca="1" si="255"/>
        <v/>
      </c>
      <c r="Y196" s="126" t="str">
        <f t="shared" ca="1" si="255"/>
        <v/>
      </c>
      <c r="Z196" s="126" t="str">
        <f t="shared" ca="1" si="255"/>
        <v/>
      </c>
      <c r="AA196" s="126" t="str">
        <f t="shared" ca="1" si="255"/>
        <v/>
      </c>
      <c r="AB196" s="126" t="str">
        <f t="shared" ca="1" si="255"/>
        <v/>
      </c>
      <c r="AC196" s="126" t="str">
        <f t="shared" ca="1" si="255"/>
        <v/>
      </c>
      <c r="AD196" s="126" t="str">
        <f t="shared" ca="1" si="255"/>
        <v/>
      </c>
      <c r="AE196" s="126" t="str">
        <f t="shared" ca="1" si="255"/>
        <v/>
      </c>
      <c r="AF196" s="126" t="str">
        <f t="shared" ca="1" si="255"/>
        <v/>
      </c>
      <c r="AG196" s="126" t="str">
        <f t="shared" ca="1" si="255"/>
        <v/>
      </c>
      <c r="AH196" s="126" t="str">
        <f t="shared" ca="1" si="255"/>
        <v/>
      </c>
      <c r="AI196" s="126" t="str">
        <f t="shared" ca="1" si="255"/>
        <v/>
      </c>
      <c r="AJ196" s="126" t="str">
        <f t="shared" ca="1" si="255"/>
        <v/>
      </c>
      <c r="AK196" s="126" t="str">
        <f t="shared" ca="1" si="255"/>
        <v/>
      </c>
      <c r="AL196" s="126" t="str">
        <f t="shared" ca="1" si="255"/>
        <v/>
      </c>
      <c r="AM196" s="126" t="str">
        <f t="shared" ca="1" si="255"/>
        <v/>
      </c>
      <c r="AN196" s="126" t="str">
        <f t="shared" ca="1" si="255"/>
        <v/>
      </c>
      <c r="AO196" s="126" t="str">
        <f t="shared" ca="1" si="255"/>
        <v/>
      </c>
      <c r="AP196" s="126" t="str">
        <f t="shared" ca="1" si="255"/>
        <v/>
      </c>
      <c r="AQ196" s="126" t="str">
        <f t="shared" ca="1" si="255"/>
        <v/>
      </c>
      <c r="AR196" s="126" t="str">
        <f t="shared" ca="1" si="255"/>
        <v/>
      </c>
      <c r="AS196" s="126" t="str">
        <f t="shared" ca="1" si="255"/>
        <v/>
      </c>
      <c r="AT196" s="126" t="str">
        <f t="shared" ca="1" si="255"/>
        <v/>
      </c>
      <c r="AU196" s="126" t="str">
        <f t="shared" ca="1" si="255"/>
        <v/>
      </c>
      <c r="AV196" s="126" t="str">
        <f t="shared" ca="1" si="255"/>
        <v/>
      </c>
      <c r="AW196" s="126" t="str">
        <f t="shared" ca="1" si="255"/>
        <v/>
      </c>
      <c r="AX196" s="126" t="str">
        <f t="shared" ca="1" si="255"/>
        <v/>
      </c>
      <c r="AY196" s="126" t="str">
        <f t="shared" ca="1" si="255"/>
        <v/>
      </c>
      <c r="AZ196" s="126" t="str">
        <f t="shared" ca="1" si="255"/>
        <v/>
      </c>
      <c r="BA196" s="126" t="str">
        <f t="shared" ca="1" si="255"/>
        <v/>
      </c>
      <c r="BB196" s="126" t="str">
        <f t="shared" ca="1" si="255"/>
        <v/>
      </c>
      <c r="BC196" s="126" t="str">
        <f t="shared" ca="1" si="255"/>
        <v/>
      </c>
      <c r="BD196" s="126" t="str">
        <f t="shared" ca="1" si="255"/>
        <v/>
      </c>
      <c r="BE196" s="126" t="str">
        <f t="shared" ca="1" si="255"/>
        <v/>
      </c>
      <c r="BF196" s="126" t="str">
        <f t="shared" ca="1" si="255"/>
        <v/>
      </c>
      <c r="BG196" s="126" t="str">
        <f t="shared" ca="1" si="255"/>
        <v/>
      </c>
      <c r="BH196" s="126" t="str">
        <f t="shared" ca="1" si="255"/>
        <v/>
      </c>
      <c r="BI196" s="126" t="str">
        <f t="shared" ca="1" si="255"/>
        <v/>
      </c>
      <c r="BJ196" s="126" t="str">
        <f t="shared" ca="1" si="255"/>
        <v/>
      </c>
      <c r="BK196" s="126" t="str">
        <f t="shared" ca="1" si="255"/>
        <v/>
      </c>
      <c r="BL196" s="126" t="str">
        <f t="shared" ca="1" si="255"/>
        <v/>
      </c>
      <c r="BM196" s="126" t="str">
        <f t="shared" ca="1" si="255"/>
        <v/>
      </c>
      <c r="BN196" s="126" t="str">
        <f t="shared" ca="1" si="255"/>
        <v/>
      </c>
      <c r="BO196" s="126" t="str">
        <f t="shared" ca="1" si="255"/>
        <v/>
      </c>
      <c r="BP196" s="126" t="str">
        <f t="shared" ca="1" si="255"/>
        <v/>
      </c>
      <c r="BQ196" s="126" t="str">
        <f t="shared" ca="1" si="255"/>
        <v/>
      </c>
      <c r="BR196" s="126" t="str">
        <f t="shared" si="255"/>
        <v/>
      </c>
      <c r="BS196" s="126" t="str">
        <f t="shared" si="255"/>
        <v/>
      </c>
      <c r="BT196" s="126" t="str">
        <f t="shared" si="255"/>
        <v/>
      </c>
      <c r="BU196" s="126" t="str">
        <f t="shared" si="255"/>
        <v/>
      </c>
      <c r="BV196" s="194"/>
      <c r="BW196" s="194"/>
      <c r="BX196" s="194"/>
      <c r="BZ196" s="116" t="s">
        <v>267</v>
      </c>
      <c r="CA196" s="118" t="s">
        <v>93</v>
      </c>
      <c r="CB196" s="113">
        <f t="shared" si="234"/>
        <v>56</v>
      </c>
      <c r="CC196" s="116">
        <f t="shared" ca="1" si="227"/>
        <v>0</v>
      </c>
      <c r="CD196" s="117">
        <f t="shared" ca="1" si="252"/>
        <v>0</v>
      </c>
      <c r="CE196" s="117">
        <f t="shared" ca="1" si="252"/>
        <v>0</v>
      </c>
      <c r="CF196" s="117">
        <f t="shared" ca="1" si="252"/>
        <v>0</v>
      </c>
      <c r="CG196" s="117">
        <f t="shared" ca="1" si="252"/>
        <v>0</v>
      </c>
      <c r="CH196" s="117">
        <f t="shared" ca="1" si="250"/>
        <v>0</v>
      </c>
      <c r="CI196" s="117">
        <f t="shared" ca="1" si="251"/>
        <v>0</v>
      </c>
      <c r="CJ196" s="127" cm="1">
        <f t="array" aca="1" ref="CJ196" ca="1">IFERROR(AVERAGE(IF(CD196:CG196&gt;1,CD196:CG196)),0)</f>
        <v>0</v>
      </c>
      <c r="CK196" s="127">
        <f ca="1">CJ196+(COUNTIFS($CJ$141:$CJ196,CJ196)-1)*0.00001</f>
        <v>2.0000000000000001E-4</v>
      </c>
      <c r="CL196" s="127">
        <f t="shared" ca="1" si="235"/>
        <v>4.0000000000000003E-5</v>
      </c>
      <c r="CM196" s="140">
        <f t="shared" ca="1" si="236"/>
        <v>0</v>
      </c>
      <c r="CN196" s="120">
        <f t="shared" ca="1" si="237"/>
        <v>0</v>
      </c>
      <c r="CO196" s="113"/>
      <c r="CP196" s="113"/>
      <c r="CQ196" s="113"/>
      <c r="CR196" s="115"/>
    </row>
    <row r="197" spans="1:96" ht="12.75" customHeight="1" x14ac:dyDescent="0.25">
      <c r="A197" s="212">
        <v>3</v>
      </c>
      <c r="K197" s="101">
        <f t="shared" si="238"/>
        <v>57</v>
      </c>
      <c r="L197" s="125">
        <f t="shared" ca="1" si="231"/>
        <v>0</v>
      </c>
      <c r="M197" s="126">
        <f t="shared" ca="1" si="232"/>
        <v>3.0000000000000004E-5</v>
      </c>
      <c r="N197" s="126" t="str">
        <f t="shared" ca="1" si="233"/>
        <v/>
      </c>
      <c r="O197" s="126" t="str">
        <f t="shared" ca="1" si="255"/>
        <v/>
      </c>
      <c r="P197" s="126" t="str">
        <f t="shared" ca="1" si="255"/>
        <v/>
      </c>
      <c r="Q197" s="126" t="str">
        <f t="shared" ca="1" si="255"/>
        <v/>
      </c>
      <c r="R197" s="126" t="str">
        <f t="shared" ca="1" si="255"/>
        <v/>
      </c>
      <c r="S197" s="126" t="str">
        <f t="shared" ca="1" si="255"/>
        <v/>
      </c>
      <c r="T197" s="126" t="str">
        <f t="shared" ca="1" si="255"/>
        <v/>
      </c>
      <c r="U197" s="126" t="str">
        <f t="shared" ca="1" si="255"/>
        <v/>
      </c>
      <c r="V197" s="126" t="str">
        <f t="shared" ca="1" si="255"/>
        <v/>
      </c>
      <c r="W197" s="126" t="str">
        <f t="shared" ca="1" si="255"/>
        <v/>
      </c>
      <c r="X197" s="126" t="str">
        <f t="shared" ca="1" si="255"/>
        <v/>
      </c>
      <c r="Y197" s="126" t="str">
        <f t="shared" ca="1" si="255"/>
        <v/>
      </c>
      <c r="Z197" s="126" t="str">
        <f t="shared" ca="1" si="255"/>
        <v/>
      </c>
      <c r="AA197" s="126" t="str">
        <f t="shared" ca="1" si="255"/>
        <v/>
      </c>
      <c r="AB197" s="126" t="str">
        <f t="shared" ca="1" si="255"/>
        <v/>
      </c>
      <c r="AC197" s="126" t="str">
        <f t="shared" ca="1" si="255"/>
        <v/>
      </c>
      <c r="AD197" s="126" t="str">
        <f t="shared" ca="1" si="255"/>
        <v/>
      </c>
      <c r="AE197" s="126" t="str">
        <f t="shared" ca="1" si="255"/>
        <v/>
      </c>
      <c r="AF197" s="126" t="str">
        <f t="shared" ca="1" si="255"/>
        <v/>
      </c>
      <c r="AG197" s="126" t="str">
        <f t="shared" ca="1" si="255"/>
        <v/>
      </c>
      <c r="AH197" s="126" t="str">
        <f t="shared" ca="1" si="255"/>
        <v/>
      </c>
      <c r="AI197" s="126" t="str">
        <f t="shared" ca="1" si="255"/>
        <v/>
      </c>
      <c r="AJ197" s="126" t="str">
        <f t="shared" ca="1" si="255"/>
        <v/>
      </c>
      <c r="AK197" s="126" t="str">
        <f t="shared" ca="1" si="255"/>
        <v/>
      </c>
      <c r="AL197" s="126" t="str">
        <f t="shared" ca="1" si="255"/>
        <v/>
      </c>
      <c r="AM197" s="126" t="str">
        <f t="shared" ca="1" si="255"/>
        <v/>
      </c>
      <c r="AN197" s="126" t="str">
        <f t="shared" ca="1" si="255"/>
        <v/>
      </c>
      <c r="AO197" s="126" t="str">
        <f t="shared" ref="O197:BU200" ca="1" si="256">IF(AO$5&gt;$K197,"",IF($L197=0,"",IF($G$9&gt;$H$9,"ns",IF(ABS($M197-INDEX($CL$141:$CL$200,AO$5,1))&gt;$B$159,"s","ns"))))</f>
        <v/>
      </c>
      <c r="AP197" s="126" t="str">
        <f t="shared" ca="1" si="256"/>
        <v/>
      </c>
      <c r="AQ197" s="126" t="str">
        <f t="shared" ca="1" si="256"/>
        <v/>
      </c>
      <c r="AR197" s="126" t="str">
        <f t="shared" ca="1" si="256"/>
        <v/>
      </c>
      <c r="AS197" s="126" t="str">
        <f t="shared" ca="1" si="256"/>
        <v/>
      </c>
      <c r="AT197" s="126" t="str">
        <f t="shared" ca="1" si="256"/>
        <v/>
      </c>
      <c r="AU197" s="126" t="str">
        <f t="shared" ca="1" si="256"/>
        <v/>
      </c>
      <c r="AV197" s="126" t="str">
        <f t="shared" ca="1" si="256"/>
        <v/>
      </c>
      <c r="AW197" s="126" t="str">
        <f t="shared" ca="1" si="256"/>
        <v/>
      </c>
      <c r="AX197" s="126" t="str">
        <f t="shared" ca="1" si="256"/>
        <v/>
      </c>
      <c r="AY197" s="126" t="str">
        <f t="shared" ca="1" si="256"/>
        <v/>
      </c>
      <c r="AZ197" s="126" t="str">
        <f t="shared" ca="1" si="256"/>
        <v/>
      </c>
      <c r="BA197" s="126" t="str">
        <f t="shared" ca="1" si="256"/>
        <v/>
      </c>
      <c r="BB197" s="126" t="str">
        <f t="shared" ca="1" si="256"/>
        <v/>
      </c>
      <c r="BC197" s="126" t="str">
        <f t="shared" ca="1" si="256"/>
        <v/>
      </c>
      <c r="BD197" s="126" t="str">
        <f t="shared" ca="1" si="256"/>
        <v/>
      </c>
      <c r="BE197" s="126" t="str">
        <f t="shared" ca="1" si="256"/>
        <v/>
      </c>
      <c r="BF197" s="126" t="str">
        <f t="shared" ca="1" si="256"/>
        <v/>
      </c>
      <c r="BG197" s="126" t="str">
        <f t="shared" ca="1" si="256"/>
        <v/>
      </c>
      <c r="BH197" s="126" t="str">
        <f t="shared" ca="1" si="256"/>
        <v/>
      </c>
      <c r="BI197" s="126" t="str">
        <f t="shared" ca="1" si="256"/>
        <v/>
      </c>
      <c r="BJ197" s="126" t="str">
        <f t="shared" ca="1" si="256"/>
        <v/>
      </c>
      <c r="BK197" s="126" t="str">
        <f t="shared" ca="1" si="256"/>
        <v/>
      </c>
      <c r="BL197" s="126" t="str">
        <f t="shared" ca="1" si="256"/>
        <v/>
      </c>
      <c r="BM197" s="126" t="str">
        <f t="shared" ca="1" si="256"/>
        <v/>
      </c>
      <c r="BN197" s="126" t="str">
        <f t="shared" ca="1" si="256"/>
        <v/>
      </c>
      <c r="BO197" s="126" t="str">
        <f t="shared" ca="1" si="256"/>
        <v/>
      </c>
      <c r="BP197" s="126" t="str">
        <f t="shared" ca="1" si="256"/>
        <v/>
      </c>
      <c r="BQ197" s="126" t="str">
        <f t="shared" ca="1" si="256"/>
        <v/>
      </c>
      <c r="BR197" s="126" t="str">
        <f t="shared" ca="1" si="256"/>
        <v/>
      </c>
      <c r="BS197" s="126" t="str">
        <f t="shared" si="256"/>
        <v/>
      </c>
      <c r="BT197" s="126" t="str">
        <f t="shared" si="256"/>
        <v/>
      </c>
      <c r="BU197" s="126" t="str">
        <f t="shared" si="256"/>
        <v/>
      </c>
      <c r="BV197" s="194"/>
      <c r="BW197" s="194"/>
      <c r="BX197" s="194"/>
      <c r="BZ197" s="116" t="s">
        <v>267</v>
      </c>
      <c r="CA197" s="118" t="s">
        <v>93</v>
      </c>
      <c r="CB197" s="113">
        <f t="shared" si="234"/>
        <v>57</v>
      </c>
      <c r="CC197" s="116">
        <f t="shared" ca="1" si="227"/>
        <v>0</v>
      </c>
      <c r="CD197" s="117">
        <f t="shared" ca="1" si="252"/>
        <v>0</v>
      </c>
      <c r="CE197" s="117">
        <f t="shared" ca="1" si="252"/>
        <v>0</v>
      </c>
      <c r="CF197" s="117">
        <f t="shared" ca="1" si="252"/>
        <v>0</v>
      </c>
      <c r="CG197" s="117">
        <f t="shared" ca="1" si="252"/>
        <v>0</v>
      </c>
      <c r="CH197" s="117">
        <f t="shared" ca="1" si="250"/>
        <v>0</v>
      </c>
      <c r="CI197" s="117">
        <f t="shared" ca="1" si="251"/>
        <v>0</v>
      </c>
      <c r="CJ197" s="127" cm="1">
        <f t="array" aca="1" ref="CJ197" ca="1">IFERROR(AVERAGE(IF(CD197:CG197&gt;1,CD197:CG197)),0)</f>
        <v>0</v>
      </c>
      <c r="CK197" s="127">
        <f ca="1">CJ197+(COUNTIFS($CJ$141:$CJ197,CJ197)-1)*0.00001</f>
        <v>2.1000000000000001E-4</v>
      </c>
      <c r="CL197" s="127">
        <f t="shared" ca="1" si="235"/>
        <v>3.0000000000000004E-5</v>
      </c>
      <c r="CM197" s="140">
        <f t="shared" ca="1" si="236"/>
        <v>0</v>
      </c>
      <c r="CN197" s="120">
        <f t="shared" ca="1" si="237"/>
        <v>0</v>
      </c>
      <c r="CO197" s="113"/>
      <c r="CP197" s="113"/>
      <c r="CQ197" s="113"/>
      <c r="CR197" s="115"/>
    </row>
    <row r="198" spans="1:96" ht="12.75" customHeight="1" x14ac:dyDescent="0.25">
      <c r="A198" s="212">
        <v>3</v>
      </c>
      <c r="K198" s="101">
        <f t="shared" si="238"/>
        <v>58</v>
      </c>
      <c r="L198" s="125">
        <f t="shared" ca="1" si="231"/>
        <v>0</v>
      </c>
      <c r="M198" s="126">
        <f t="shared" ca="1" si="232"/>
        <v>2.0000000000000002E-5</v>
      </c>
      <c r="N198" s="126" t="str">
        <f t="shared" ca="1" si="233"/>
        <v/>
      </c>
      <c r="O198" s="126" t="str">
        <f t="shared" ca="1" si="256"/>
        <v/>
      </c>
      <c r="P198" s="126" t="str">
        <f t="shared" ca="1" si="256"/>
        <v/>
      </c>
      <c r="Q198" s="126" t="str">
        <f t="shared" ca="1" si="256"/>
        <v/>
      </c>
      <c r="R198" s="126" t="str">
        <f t="shared" ca="1" si="256"/>
        <v/>
      </c>
      <c r="S198" s="126" t="str">
        <f t="shared" ca="1" si="256"/>
        <v/>
      </c>
      <c r="T198" s="126" t="str">
        <f t="shared" ca="1" si="256"/>
        <v/>
      </c>
      <c r="U198" s="126" t="str">
        <f t="shared" ca="1" si="256"/>
        <v/>
      </c>
      <c r="V198" s="126" t="str">
        <f t="shared" ca="1" si="256"/>
        <v/>
      </c>
      <c r="W198" s="126" t="str">
        <f t="shared" ca="1" si="256"/>
        <v/>
      </c>
      <c r="X198" s="126" t="str">
        <f t="shared" ca="1" si="256"/>
        <v/>
      </c>
      <c r="Y198" s="126" t="str">
        <f t="shared" ca="1" si="256"/>
        <v/>
      </c>
      <c r="Z198" s="126" t="str">
        <f t="shared" ca="1" si="256"/>
        <v/>
      </c>
      <c r="AA198" s="126" t="str">
        <f t="shared" ca="1" si="256"/>
        <v/>
      </c>
      <c r="AB198" s="126" t="str">
        <f t="shared" ca="1" si="256"/>
        <v/>
      </c>
      <c r="AC198" s="126" t="str">
        <f t="shared" ca="1" si="256"/>
        <v/>
      </c>
      <c r="AD198" s="126" t="str">
        <f t="shared" ca="1" si="256"/>
        <v/>
      </c>
      <c r="AE198" s="126" t="str">
        <f t="shared" ca="1" si="256"/>
        <v/>
      </c>
      <c r="AF198" s="126" t="str">
        <f t="shared" ca="1" si="256"/>
        <v/>
      </c>
      <c r="AG198" s="126" t="str">
        <f t="shared" ca="1" si="256"/>
        <v/>
      </c>
      <c r="AH198" s="126" t="str">
        <f t="shared" ca="1" si="256"/>
        <v/>
      </c>
      <c r="AI198" s="126" t="str">
        <f t="shared" ca="1" si="256"/>
        <v/>
      </c>
      <c r="AJ198" s="126" t="str">
        <f t="shared" ca="1" si="256"/>
        <v/>
      </c>
      <c r="AK198" s="126" t="str">
        <f t="shared" ca="1" si="256"/>
        <v/>
      </c>
      <c r="AL198" s="126" t="str">
        <f t="shared" ca="1" si="256"/>
        <v/>
      </c>
      <c r="AM198" s="126" t="str">
        <f t="shared" ca="1" si="256"/>
        <v/>
      </c>
      <c r="AN198" s="126" t="str">
        <f t="shared" ca="1" si="256"/>
        <v/>
      </c>
      <c r="AO198" s="126" t="str">
        <f t="shared" ca="1" si="256"/>
        <v/>
      </c>
      <c r="AP198" s="126" t="str">
        <f t="shared" ca="1" si="256"/>
        <v/>
      </c>
      <c r="AQ198" s="126" t="str">
        <f t="shared" ca="1" si="256"/>
        <v/>
      </c>
      <c r="AR198" s="126" t="str">
        <f t="shared" ca="1" si="256"/>
        <v/>
      </c>
      <c r="AS198" s="126" t="str">
        <f t="shared" ca="1" si="256"/>
        <v/>
      </c>
      <c r="AT198" s="126" t="str">
        <f t="shared" ca="1" si="256"/>
        <v/>
      </c>
      <c r="AU198" s="126" t="str">
        <f t="shared" ca="1" si="256"/>
        <v/>
      </c>
      <c r="AV198" s="126" t="str">
        <f t="shared" ca="1" si="256"/>
        <v/>
      </c>
      <c r="AW198" s="126" t="str">
        <f t="shared" ca="1" si="256"/>
        <v/>
      </c>
      <c r="AX198" s="126" t="str">
        <f t="shared" ca="1" si="256"/>
        <v/>
      </c>
      <c r="AY198" s="126" t="str">
        <f t="shared" ca="1" si="256"/>
        <v/>
      </c>
      <c r="AZ198" s="126" t="str">
        <f t="shared" ca="1" si="256"/>
        <v/>
      </c>
      <c r="BA198" s="126" t="str">
        <f t="shared" ca="1" si="256"/>
        <v/>
      </c>
      <c r="BB198" s="126" t="str">
        <f t="shared" ca="1" si="256"/>
        <v/>
      </c>
      <c r="BC198" s="126" t="str">
        <f t="shared" ca="1" si="256"/>
        <v/>
      </c>
      <c r="BD198" s="126" t="str">
        <f t="shared" ca="1" si="256"/>
        <v/>
      </c>
      <c r="BE198" s="126" t="str">
        <f t="shared" ca="1" si="256"/>
        <v/>
      </c>
      <c r="BF198" s="126" t="str">
        <f t="shared" ca="1" si="256"/>
        <v/>
      </c>
      <c r="BG198" s="126" t="str">
        <f t="shared" ca="1" si="256"/>
        <v/>
      </c>
      <c r="BH198" s="126" t="str">
        <f t="shared" ca="1" si="256"/>
        <v/>
      </c>
      <c r="BI198" s="126" t="str">
        <f t="shared" ca="1" si="256"/>
        <v/>
      </c>
      <c r="BJ198" s="126" t="str">
        <f t="shared" ca="1" si="256"/>
        <v/>
      </c>
      <c r="BK198" s="126" t="str">
        <f t="shared" ca="1" si="256"/>
        <v/>
      </c>
      <c r="BL198" s="126" t="str">
        <f t="shared" ca="1" si="256"/>
        <v/>
      </c>
      <c r="BM198" s="126" t="str">
        <f t="shared" ca="1" si="256"/>
        <v/>
      </c>
      <c r="BN198" s="126" t="str">
        <f t="shared" ca="1" si="256"/>
        <v/>
      </c>
      <c r="BO198" s="126" t="str">
        <f t="shared" ca="1" si="256"/>
        <v/>
      </c>
      <c r="BP198" s="126" t="str">
        <f t="shared" ca="1" si="256"/>
        <v/>
      </c>
      <c r="BQ198" s="126" t="str">
        <f t="shared" ca="1" si="256"/>
        <v/>
      </c>
      <c r="BR198" s="126" t="str">
        <f t="shared" ca="1" si="256"/>
        <v/>
      </c>
      <c r="BS198" s="126" t="str">
        <f t="shared" ca="1" si="256"/>
        <v/>
      </c>
      <c r="BT198" s="126" t="str">
        <f t="shared" si="256"/>
        <v/>
      </c>
      <c r="BU198" s="126" t="str">
        <f t="shared" si="256"/>
        <v/>
      </c>
      <c r="BV198" s="194"/>
      <c r="BW198" s="194"/>
      <c r="BX198" s="194"/>
      <c r="BZ198" s="116" t="s">
        <v>267</v>
      </c>
      <c r="CA198" s="118" t="s">
        <v>93</v>
      </c>
      <c r="CB198" s="113">
        <f t="shared" si="234"/>
        <v>58</v>
      </c>
      <c r="CC198" s="116">
        <f t="shared" ca="1" si="227"/>
        <v>0</v>
      </c>
      <c r="CD198" s="117">
        <f t="shared" ca="1" si="252"/>
        <v>0</v>
      </c>
      <c r="CE198" s="117">
        <f t="shared" ca="1" si="252"/>
        <v>0</v>
      </c>
      <c r="CF198" s="117">
        <f t="shared" ca="1" si="252"/>
        <v>0</v>
      </c>
      <c r="CG198" s="117">
        <f t="shared" ca="1" si="252"/>
        <v>0</v>
      </c>
      <c r="CH198" s="117">
        <f t="shared" ca="1" si="250"/>
        <v>0</v>
      </c>
      <c r="CI198" s="117">
        <f t="shared" ca="1" si="251"/>
        <v>0</v>
      </c>
      <c r="CJ198" s="127" cm="1">
        <f t="array" aca="1" ref="CJ198" ca="1">IFERROR(AVERAGE(IF(CD198:CG198&gt;1,CD198:CG198)),0)</f>
        <v>0</v>
      </c>
      <c r="CK198" s="127">
        <f ca="1">CJ198+(COUNTIFS($CJ$141:$CJ198,CJ198)-1)*0.00001</f>
        <v>2.2000000000000001E-4</v>
      </c>
      <c r="CL198" s="127">
        <f t="shared" ca="1" si="235"/>
        <v>2.0000000000000002E-5</v>
      </c>
      <c r="CM198" s="140">
        <f t="shared" ca="1" si="236"/>
        <v>0</v>
      </c>
      <c r="CN198" s="120">
        <f t="shared" ca="1" si="237"/>
        <v>0</v>
      </c>
      <c r="CO198" s="113"/>
      <c r="CP198" s="113"/>
      <c r="CQ198" s="113"/>
      <c r="CR198" s="115"/>
    </row>
    <row r="199" spans="1:96" ht="12.75" customHeight="1" x14ac:dyDescent="0.25">
      <c r="A199" s="212">
        <v>3</v>
      </c>
      <c r="K199" s="101">
        <f t="shared" si="238"/>
        <v>59</v>
      </c>
      <c r="L199" s="125">
        <f t="shared" ca="1" si="231"/>
        <v>0</v>
      </c>
      <c r="M199" s="126">
        <f t="shared" ca="1" si="232"/>
        <v>1.0000000000000001E-5</v>
      </c>
      <c r="N199" s="126" t="str">
        <f t="shared" ca="1" si="233"/>
        <v/>
      </c>
      <c r="O199" s="126" t="str">
        <f t="shared" ca="1" si="256"/>
        <v/>
      </c>
      <c r="P199" s="126" t="str">
        <f t="shared" ca="1" si="256"/>
        <v/>
      </c>
      <c r="Q199" s="126" t="str">
        <f t="shared" ca="1" si="256"/>
        <v/>
      </c>
      <c r="R199" s="126" t="str">
        <f t="shared" ca="1" si="256"/>
        <v/>
      </c>
      <c r="S199" s="126" t="str">
        <f t="shared" ca="1" si="256"/>
        <v/>
      </c>
      <c r="T199" s="126" t="str">
        <f t="shared" ca="1" si="256"/>
        <v/>
      </c>
      <c r="U199" s="126" t="str">
        <f t="shared" ca="1" si="256"/>
        <v/>
      </c>
      <c r="V199" s="126" t="str">
        <f t="shared" ca="1" si="256"/>
        <v/>
      </c>
      <c r="W199" s="126" t="str">
        <f t="shared" ca="1" si="256"/>
        <v/>
      </c>
      <c r="X199" s="126" t="str">
        <f t="shared" ca="1" si="256"/>
        <v/>
      </c>
      <c r="Y199" s="126" t="str">
        <f t="shared" ca="1" si="256"/>
        <v/>
      </c>
      <c r="Z199" s="126" t="str">
        <f t="shared" ca="1" si="256"/>
        <v/>
      </c>
      <c r="AA199" s="126" t="str">
        <f t="shared" ca="1" si="256"/>
        <v/>
      </c>
      <c r="AB199" s="126" t="str">
        <f t="shared" ca="1" si="256"/>
        <v/>
      </c>
      <c r="AC199" s="126" t="str">
        <f t="shared" ca="1" si="256"/>
        <v/>
      </c>
      <c r="AD199" s="126" t="str">
        <f t="shared" ca="1" si="256"/>
        <v/>
      </c>
      <c r="AE199" s="126" t="str">
        <f t="shared" ca="1" si="256"/>
        <v/>
      </c>
      <c r="AF199" s="126" t="str">
        <f t="shared" ca="1" si="256"/>
        <v/>
      </c>
      <c r="AG199" s="126" t="str">
        <f t="shared" ca="1" si="256"/>
        <v/>
      </c>
      <c r="AH199" s="126" t="str">
        <f t="shared" ca="1" si="256"/>
        <v/>
      </c>
      <c r="AI199" s="126" t="str">
        <f t="shared" ca="1" si="256"/>
        <v/>
      </c>
      <c r="AJ199" s="126" t="str">
        <f t="shared" ca="1" si="256"/>
        <v/>
      </c>
      <c r="AK199" s="126" t="str">
        <f t="shared" ca="1" si="256"/>
        <v/>
      </c>
      <c r="AL199" s="126" t="str">
        <f t="shared" ca="1" si="256"/>
        <v/>
      </c>
      <c r="AM199" s="126" t="str">
        <f t="shared" ca="1" si="256"/>
        <v/>
      </c>
      <c r="AN199" s="126" t="str">
        <f t="shared" ca="1" si="256"/>
        <v/>
      </c>
      <c r="AO199" s="126" t="str">
        <f t="shared" ca="1" si="256"/>
        <v/>
      </c>
      <c r="AP199" s="126" t="str">
        <f t="shared" ca="1" si="256"/>
        <v/>
      </c>
      <c r="AQ199" s="126" t="str">
        <f t="shared" ca="1" si="256"/>
        <v/>
      </c>
      <c r="AR199" s="126" t="str">
        <f t="shared" ca="1" si="256"/>
        <v/>
      </c>
      <c r="AS199" s="126" t="str">
        <f t="shared" ca="1" si="256"/>
        <v/>
      </c>
      <c r="AT199" s="126" t="str">
        <f t="shared" ca="1" si="256"/>
        <v/>
      </c>
      <c r="AU199" s="126" t="str">
        <f t="shared" ca="1" si="256"/>
        <v/>
      </c>
      <c r="AV199" s="126" t="str">
        <f t="shared" ca="1" si="256"/>
        <v/>
      </c>
      <c r="AW199" s="126" t="str">
        <f t="shared" ca="1" si="256"/>
        <v/>
      </c>
      <c r="AX199" s="126" t="str">
        <f t="shared" ca="1" si="256"/>
        <v/>
      </c>
      <c r="AY199" s="126" t="str">
        <f t="shared" ca="1" si="256"/>
        <v/>
      </c>
      <c r="AZ199" s="126" t="str">
        <f t="shared" ca="1" si="256"/>
        <v/>
      </c>
      <c r="BA199" s="126" t="str">
        <f t="shared" ca="1" si="256"/>
        <v/>
      </c>
      <c r="BB199" s="126" t="str">
        <f t="shared" ca="1" si="256"/>
        <v/>
      </c>
      <c r="BC199" s="126" t="str">
        <f t="shared" ca="1" si="256"/>
        <v/>
      </c>
      <c r="BD199" s="126" t="str">
        <f t="shared" ca="1" si="256"/>
        <v/>
      </c>
      <c r="BE199" s="126" t="str">
        <f t="shared" ca="1" si="256"/>
        <v/>
      </c>
      <c r="BF199" s="126" t="str">
        <f t="shared" ca="1" si="256"/>
        <v/>
      </c>
      <c r="BG199" s="126" t="str">
        <f t="shared" ca="1" si="256"/>
        <v/>
      </c>
      <c r="BH199" s="126" t="str">
        <f t="shared" ca="1" si="256"/>
        <v/>
      </c>
      <c r="BI199" s="126" t="str">
        <f t="shared" ca="1" si="256"/>
        <v/>
      </c>
      <c r="BJ199" s="126" t="str">
        <f t="shared" ca="1" si="256"/>
        <v/>
      </c>
      <c r="BK199" s="126" t="str">
        <f t="shared" ca="1" si="256"/>
        <v/>
      </c>
      <c r="BL199" s="126" t="str">
        <f t="shared" ca="1" si="256"/>
        <v/>
      </c>
      <c r="BM199" s="126" t="str">
        <f t="shared" ca="1" si="256"/>
        <v/>
      </c>
      <c r="BN199" s="126" t="str">
        <f t="shared" ca="1" si="256"/>
        <v/>
      </c>
      <c r="BO199" s="126" t="str">
        <f t="shared" ca="1" si="256"/>
        <v/>
      </c>
      <c r="BP199" s="126" t="str">
        <f t="shared" ca="1" si="256"/>
        <v/>
      </c>
      <c r="BQ199" s="126" t="str">
        <f t="shared" ca="1" si="256"/>
        <v/>
      </c>
      <c r="BR199" s="126" t="str">
        <f t="shared" ca="1" si="256"/>
        <v/>
      </c>
      <c r="BS199" s="126" t="str">
        <f t="shared" ca="1" si="256"/>
        <v/>
      </c>
      <c r="BT199" s="126" t="str">
        <f t="shared" ca="1" si="256"/>
        <v/>
      </c>
      <c r="BU199" s="126" t="str">
        <f t="shared" si="256"/>
        <v/>
      </c>
      <c r="BV199" s="194"/>
      <c r="BW199" s="194"/>
      <c r="BX199" s="194"/>
      <c r="BZ199" s="116" t="s">
        <v>267</v>
      </c>
      <c r="CA199" s="118" t="s">
        <v>93</v>
      </c>
      <c r="CB199" s="113">
        <f t="shared" si="234"/>
        <v>59</v>
      </c>
      <c r="CC199" s="116">
        <f t="shared" ca="1" si="227"/>
        <v>0</v>
      </c>
      <c r="CD199" s="117">
        <f t="shared" ca="1" si="252"/>
        <v>0</v>
      </c>
      <c r="CE199" s="117">
        <f t="shared" ca="1" si="252"/>
        <v>0</v>
      </c>
      <c r="CF199" s="117">
        <f t="shared" ca="1" si="252"/>
        <v>0</v>
      </c>
      <c r="CG199" s="117">
        <f t="shared" ca="1" si="252"/>
        <v>0</v>
      </c>
      <c r="CH199" s="117">
        <f t="shared" ca="1" si="250"/>
        <v>0</v>
      </c>
      <c r="CI199" s="117">
        <f t="shared" ca="1" si="251"/>
        <v>0</v>
      </c>
      <c r="CJ199" s="127" cm="1">
        <f t="array" aca="1" ref="CJ199" ca="1">IFERROR(AVERAGE(IF(CD199:CG199&gt;1,CD199:CG199)),0)</f>
        <v>0</v>
      </c>
      <c r="CK199" s="127">
        <f ca="1">CJ199+(COUNTIFS($CJ$141:$CJ199,CJ199)-1)*0.00001</f>
        <v>2.3000000000000001E-4</v>
      </c>
      <c r="CL199" s="127">
        <f t="shared" ca="1" si="235"/>
        <v>1.0000000000000001E-5</v>
      </c>
      <c r="CM199" s="140">
        <f t="shared" ca="1" si="236"/>
        <v>0</v>
      </c>
      <c r="CN199" s="120">
        <f t="shared" ca="1" si="237"/>
        <v>0</v>
      </c>
      <c r="CO199" s="113"/>
      <c r="CP199" s="113"/>
      <c r="CQ199" s="113"/>
      <c r="CR199" s="115"/>
    </row>
    <row r="200" spans="1:96" ht="12.75" customHeight="1" x14ac:dyDescent="0.25">
      <c r="A200" s="212">
        <v>3</v>
      </c>
      <c r="K200" s="101">
        <f t="shared" si="238"/>
        <v>60</v>
      </c>
      <c r="L200" s="125">
        <f t="shared" ca="1" si="231"/>
        <v>0</v>
      </c>
      <c r="M200" s="126">
        <f t="shared" ca="1" si="232"/>
        <v>0</v>
      </c>
      <c r="N200" s="126" t="str">
        <f t="shared" ca="1" si="233"/>
        <v/>
      </c>
      <c r="O200" s="126" t="str">
        <f t="shared" ca="1" si="256"/>
        <v/>
      </c>
      <c r="P200" s="126" t="str">
        <f t="shared" ca="1" si="256"/>
        <v/>
      </c>
      <c r="Q200" s="126" t="str">
        <f t="shared" ca="1" si="256"/>
        <v/>
      </c>
      <c r="R200" s="126" t="str">
        <f t="shared" ca="1" si="256"/>
        <v/>
      </c>
      <c r="S200" s="126" t="str">
        <f t="shared" ca="1" si="256"/>
        <v/>
      </c>
      <c r="T200" s="126" t="str">
        <f t="shared" ca="1" si="256"/>
        <v/>
      </c>
      <c r="U200" s="126" t="str">
        <f t="shared" ca="1" si="256"/>
        <v/>
      </c>
      <c r="V200" s="126" t="str">
        <f t="shared" ca="1" si="256"/>
        <v/>
      </c>
      <c r="W200" s="126" t="str">
        <f t="shared" ca="1" si="256"/>
        <v/>
      </c>
      <c r="X200" s="126" t="str">
        <f t="shared" ca="1" si="256"/>
        <v/>
      </c>
      <c r="Y200" s="126" t="str">
        <f t="shared" ca="1" si="256"/>
        <v/>
      </c>
      <c r="Z200" s="126" t="str">
        <f t="shared" ca="1" si="256"/>
        <v/>
      </c>
      <c r="AA200" s="126" t="str">
        <f t="shared" ca="1" si="256"/>
        <v/>
      </c>
      <c r="AB200" s="126" t="str">
        <f t="shared" ca="1" si="256"/>
        <v/>
      </c>
      <c r="AC200" s="126" t="str">
        <f t="shared" ca="1" si="256"/>
        <v/>
      </c>
      <c r="AD200" s="126" t="str">
        <f t="shared" ca="1" si="256"/>
        <v/>
      </c>
      <c r="AE200" s="126" t="str">
        <f t="shared" ca="1" si="256"/>
        <v/>
      </c>
      <c r="AF200" s="126" t="str">
        <f t="shared" ca="1" si="256"/>
        <v/>
      </c>
      <c r="AG200" s="126" t="str">
        <f t="shared" ca="1" si="256"/>
        <v/>
      </c>
      <c r="AH200" s="126" t="str">
        <f t="shared" ca="1" si="256"/>
        <v/>
      </c>
      <c r="AI200" s="126" t="str">
        <f t="shared" ca="1" si="256"/>
        <v/>
      </c>
      <c r="AJ200" s="126" t="str">
        <f t="shared" ca="1" si="256"/>
        <v/>
      </c>
      <c r="AK200" s="126" t="str">
        <f t="shared" ca="1" si="256"/>
        <v/>
      </c>
      <c r="AL200" s="126" t="str">
        <f t="shared" ca="1" si="256"/>
        <v/>
      </c>
      <c r="AM200" s="126" t="str">
        <f t="shared" ca="1" si="256"/>
        <v/>
      </c>
      <c r="AN200" s="126" t="str">
        <f t="shared" ca="1" si="256"/>
        <v/>
      </c>
      <c r="AO200" s="126" t="str">
        <f t="shared" ca="1" si="256"/>
        <v/>
      </c>
      <c r="AP200" s="126" t="str">
        <f t="shared" ca="1" si="256"/>
        <v/>
      </c>
      <c r="AQ200" s="126" t="str">
        <f t="shared" ca="1" si="256"/>
        <v/>
      </c>
      <c r="AR200" s="126" t="str">
        <f t="shared" ca="1" si="256"/>
        <v/>
      </c>
      <c r="AS200" s="126" t="str">
        <f t="shared" ca="1" si="256"/>
        <v/>
      </c>
      <c r="AT200" s="126" t="str">
        <f t="shared" ca="1" si="256"/>
        <v/>
      </c>
      <c r="AU200" s="126" t="str">
        <f t="shared" ca="1" si="256"/>
        <v/>
      </c>
      <c r="AV200" s="126" t="str">
        <f t="shared" ca="1" si="256"/>
        <v/>
      </c>
      <c r="AW200" s="126" t="str">
        <f t="shared" ca="1" si="256"/>
        <v/>
      </c>
      <c r="AX200" s="126" t="str">
        <f t="shared" ca="1" si="256"/>
        <v/>
      </c>
      <c r="AY200" s="126" t="str">
        <f t="shared" ca="1" si="256"/>
        <v/>
      </c>
      <c r="AZ200" s="126" t="str">
        <f t="shared" ca="1" si="256"/>
        <v/>
      </c>
      <c r="BA200" s="126" t="str">
        <f t="shared" ca="1" si="256"/>
        <v/>
      </c>
      <c r="BB200" s="126" t="str">
        <f t="shared" ca="1" si="256"/>
        <v/>
      </c>
      <c r="BC200" s="126" t="str">
        <f t="shared" ca="1" si="256"/>
        <v/>
      </c>
      <c r="BD200" s="126" t="str">
        <f t="shared" ca="1" si="256"/>
        <v/>
      </c>
      <c r="BE200" s="126" t="str">
        <f t="shared" ca="1" si="256"/>
        <v/>
      </c>
      <c r="BF200" s="126" t="str">
        <f t="shared" ca="1" si="256"/>
        <v/>
      </c>
      <c r="BG200" s="126" t="str">
        <f t="shared" ca="1" si="256"/>
        <v/>
      </c>
      <c r="BH200" s="126" t="str">
        <f t="shared" ca="1" si="256"/>
        <v/>
      </c>
      <c r="BI200" s="126" t="str">
        <f t="shared" ca="1" si="256"/>
        <v/>
      </c>
      <c r="BJ200" s="126" t="str">
        <f t="shared" ca="1" si="256"/>
        <v/>
      </c>
      <c r="BK200" s="126" t="str">
        <f t="shared" ca="1" si="256"/>
        <v/>
      </c>
      <c r="BL200" s="126" t="str">
        <f t="shared" ca="1" si="256"/>
        <v/>
      </c>
      <c r="BM200" s="126" t="str">
        <f t="shared" ca="1" si="256"/>
        <v/>
      </c>
      <c r="BN200" s="126" t="str">
        <f t="shared" ca="1" si="256"/>
        <v/>
      </c>
      <c r="BO200" s="126" t="str">
        <f t="shared" ca="1" si="256"/>
        <v/>
      </c>
      <c r="BP200" s="126" t="str">
        <f t="shared" ca="1" si="256"/>
        <v/>
      </c>
      <c r="BQ200" s="126" t="str">
        <f t="shared" ca="1" si="256"/>
        <v/>
      </c>
      <c r="BR200" s="126" t="str">
        <f t="shared" ca="1" si="256"/>
        <v/>
      </c>
      <c r="BS200" s="126" t="str">
        <f t="shared" ca="1" si="256"/>
        <v/>
      </c>
      <c r="BT200" s="126" t="str">
        <f t="shared" ca="1" si="256"/>
        <v/>
      </c>
      <c r="BU200" s="126" t="str">
        <f t="shared" ca="1" si="256"/>
        <v/>
      </c>
      <c r="BV200" s="194"/>
      <c r="BW200" s="194"/>
      <c r="BX200" s="194"/>
      <c r="BZ200" s="116" t="s">
        <v>267</v>
      </c>
      <c r="CA200" s="118" t="s">
        <v>93</v>
      </c>
      <c r="CB200" s="113">
        <f t="shared" si="234"/>
        <v>60</v>
      </c>
      <c r="CC200" s="116">
        <f t="shared" ca="1" si="227"/>
        <v>0</v>
      </c>
      <c r="CD200" s="117">
        <f t="shared" ca="1" si="252"/>
        <v>0</v>
      </c>
      <c r="CE200" s="117">
        <f t="shared" ca="1" si="252"/>
        <v>0</v>
      </c>
      <c r="CF200" s="117">
        <f t="shared" ca="1" si="252"/>
        <v>0</v>
      </c>
      <c r="CG200" s="117">
        <f t="shared" ca="1" si="252"/>
        <v>0</v>
      </c>
      <c r="CH200" s="117">
        <f t="shared" ca="1" si="250"/>
        <v>0</v>
      </c>
      <c r="CI200" s="117">
        <f t="shared" ca="1" si="251"/>
        <v>0</v>
      </c>
      <c r="CJ200" s="127" cm="1">
        <f t="array" aca="1" ref="CJ200" ca="1">IFERROR(AVERAGE(IF(CD200:CG200&gt;1,CD200:CG200)),0)</f>
        <v>0</v>
      </c>
      <c r="CK200" s="127">
        <f ca="1">CJ200+(COUNTIFS($CJ$141:$CJ200,CJ200)-1)*0.00001</f>
        <v>2.4000000000000003E-4</v>
      </c>
      <c r="CL200" s="127">
        <f t="shared" ca="1" si="235"/>
        <v>0</v>
      </c>
      <c r="CM200" s="140">
        <f t="shared" ca="1" si="236"/>
        <v>0</v>
      </c>
      <c r="CN200" s="120">
        <f t="shared" ca="1" si="237"/>
        <v>0</v>
      </c>
      <c r="CO200" s="113"/>
      <c r="CP200" s="113"/>
      <c r="CQ200" s="113"/>
      <c r="CR200" s="115"/>
    </row>
    <row r="201" spans="1:96" ht="12.75" customHeight="1" x14ac:dyDescent="0.25">
      <c r="L201" s="3"/>
      <c r="BW201" s="194"/>
      <c r="BX201" s="194"/>
      <c r="CB201" s="114" t="s">
        <v>67</v>
      </c>
      <c r="CC201" s="117"/>
      <c r="CD201" s="117">
        <f ca="1">COUNTIFS(CD141:CD200,"&gt;1")</f>
        <v>35</v>
      </c>
      <c r="CE201" s="117">
        <f ca="1">COUNTIFS(CE141:CE200,"&gt;1")</f>
        <v>35</v>
      </c>
      <c r="CF201" s="117">
        <f ca="1">COUNTIFS(CF141:CF200,"&gt;1")</f>
        <v>35</v>
      </c>
      <c r="CG201" s="117">
        <f ca="1">COUNTIFS(CG141:CG200,"&gt;1")</f>
        <v>0</v>
      </c>
      <c r="CH201" s="121">
        <f ca="1">IF(CH141=0,-1,IF(COUNTIFS(CD141:CG200,"&gt;1")&lt;&gt;CH141*CD201,-2,1))</f>
        <v>1</v>
      </c>
      <c r="CI201" s="117"/>
      <c r="CJ201" s="117"/>
      <c r="CK201" s="117"/>
      <c r="CL201" s="117"/>
      <c r="CM201" s="117"/>
      <c r="CN201" s="117"/>
      <c r="CO201" s="117"/>
      <c r="CP201" s="113"/>
      <c r="CQ201" s="113"/>
      <c r="CR201" s="115"/>
    </row>
    <row r="202" spans="1:96" ht="12.75" customHeight="1" x14ac:dyDescent="0.25">
      <c r="CB202" s="112" t="s">
        <v>35</v>
      </c>
      <c r="CC202" s="112"/>
      <c r="CD202" s="122">
        <f ca="1">IFERROR(SUMIFS(CD141:CD200,CD141:CD200,"&gt;1"),0)</f>
        <v>154457.24277007644</v>
      </c>
      <c r="CE202" s="122">
        <f ca="1">IFERROR(SUMIFS(CE141:CE200,CE141:CE200,"&gt;1"),0)</f>
        <v>151974.98107412911</v>
      </c>
      <c r="CF202" s="122">
        <f ca="1">IFERROR(SUMIFS(CF141:CF200,CF141:CF200,"&gt;1"),0)</f>
        <v>157416.19668100143</v>
      </c>
      <c r="CG202" s="122">
        <f ca="1">IFERROR(SUMIFS(CG141:CG200,CG141:CG200,"&gt;1"),0)</f>
        <v>0</v>
      </c>
      <c r="CH202" s="113"/>
      <c r="CI202" s="113"/>
      <c r="CJ202" s="113"/>
      <c r="CK202" s="113"/>
      <c r="CL202" s="113"/>
      <c r="CM202" s="113"/>
      <c r="CN202" s="113"/>
      <c r="CO202" s="113"/>
      <c r="CP202" s="113"/>
      <c r="CQ202" s="113"/>
      <c r="CR202" s="115"/>
    </row>
    <row r="203" spans="1:96" ht="12.75" customHeight="1" x14ac:dyDescent="0.25">
      <c r="L203" s="3"/>
      <c r="CB203" s="112"/>
      <c r="CC203" s="112"/>
      <c r="CD203" s="122"/>
      <c r="CE203" s="122"/>
      <c r="CF203" s="122"/>
      <c r="CG203" s="122"/>
      <c r="CH203" s="113"/>
      <c r="CI203" s="113"/>
      <c r="CJ203" s="113"/>
      <c r="CK203" s="113"/>
      <c r="CL203" s="113"/>
      <c r="CM203" s="113"/>
      <c r="CN203" s="113"/>
      <c r="CO203" s="113"/>
      <c r="CP203" s="113"/>
      <c r="CQ203" s="113"/>
      <c r="CR203" s="115"/>
    </row>
    <row r="204" spans="1:96" ht="12.75" customHeight="1" x14ac:dyDescent="0.25">
      <c r="A204" s="205" t="s">
        <v>244</v>
      </c>
      <c r="B204" s="206" t="s">
        <v>245</v>
      </c>
      <c r="C204" s="158"/>
      <c r="D204" s="158"/>
      <c r="E204" s="158"/>
      <c r="F204" s="158"/>
      <c r="G204" s="158"/>
      <c r="H204" s="158"/>
      <c r="I204" s="158"/>
      <c r="J204" s="158"/>
      <c r="K204" s="158"/>
      <c r="L204" s="208"/>
      <c r="M204" s="209"/>
      <c r="N204" s="207">
        <v>1</v>
      </c>
      <c r="O204" s="207">
        <f>N204+1</f>
        <v>2</v>
      </c>
      <c r="P204" s="207">
        <f t="shared" ref="P204" si="257">O204+1</f>
        <v>3</v>
      </c>
      <c r="Q204" s="207">
        <f t="shared" ref="Q204" si="258">P204+1</f>
        <v>4</v>
      </c>
      <c r="R204" s="207">
        <f t="shared" ref="R204" si="259">Q204+1</f>
        <v>5</v>
      </c>
      <c r="S204" s="207">
        <f t="shared" ref="S204" si="260">R204+1</f>
        <v>6</v>
      </c>
      <c r="T204" s="207">
        <f t="shared" ref="T204" si="261">S204+1</f>
        <v>7</v>
      </c>
      <c r="U204" s="207">
        <f t="shared" ref="U204" si="262">T204+1</f>
        <v>8</v>
      </c>
      <c r="V204" s="207">
        <f t="shared" ref="V204" si="263">U204+1</f>
        <v>9</v>
      </c>
      <c r="W204" s="207">
        <f t="shared" ref="W204" si="264">V204+1</f>
        <v>10</v>
      </c>
      <c r="X204" s="207">
        <f t="shared" ref="X204" si="265">W204+1</f>
        <v>11</v>
      </c>
      <c r="Y204" s="207">
        <f t="shared" ref="Y204" si="266">X204+1</f>
        <v>12</v>
      </c>
      <c r="Z204" s="207">
        <f t="shared" ref="Z204" si="267">Y204+1</f>
        <v>13</v>
      </c>
      <c r="AA204" s="207">
        <f t="shared" ref="AA204" si="268">Z204+1</f>
        <v>14</v>
      </c>
      <c r="AB204" s="207">
        <f t="shared" ref="AB204" si="269">AA204+1</f>
        <v>15</v>
      </c>
      <c r="AC204" s="207">
        <f t="shared" ref="AC204" si="270">AB204+1</f>
        <v>16</v>
      </c>
      <c r="AD204" s="207">
        <f t="shared" ref="AD204" si="271">AC204+1</f>
        <v>17</v>
      </c>
      <c r="AE204" s="207">
        <f t="shared" ref="AE204" si="272">AD204+1</f>
        <v>18</v>
      </c>
      <c r="AF204" s="207">
        <f t="shared" ref="AF204" si="273">AE204+1</f>
        <v>19</v>
      </c>
      <c r="AG204" s="207">
        <f t="shared" ref="AG204" si="274">AF204+1</f>
        <v>20</v>
      </c>
      <c r="AH204" s="207">
        <f t="shared" ref="AH204" si="275">AG204+1</f>
        <v>21</v>
      </c>
      <c r="AI204" s="207">
        <f t="shared" ref="AI204" si="276">AH204+1</f>
        <v>22</v>
      </c>
      <c r="AJ204" s="207">
        <f t="shared" ref="AJ204" si="277">AI204+1</f>
        <v>23</v>
      </c>
      <c r="AK204" s="207">
        <f t="shared" ref="AK204" si="278">AJ204+1</f>
        <v>24</v>
      </c>
      <c r="AL204" s="207">
        <f t="shared" ref="AL204" si="279">AK204+1</f>
        <v>25</v>
      </c>
      <c r="AM204" s="207">
        <f t="shared" ref="AM204" si="280">AL204+1</f>
        <v>26</v>
      </c>
      <c r="AN204" s="207">
        <f t="shared" ref="AN204" si="281">AM204+1</f>
        <v>27</v>
      </c>
      <c r="AO204" s="207">
        <f t="shared" ref="AO204" si="282">AN204+1</f>
        <v>28</v>
      </c>
      <c r="AP204" s="207">
        <f t="shared" ref="AP204" si="283">AO204+1</f>
        <v>29</v>
      </c>
      <c r="AQ204" s="207">
        <f t="shared" ref="AQ204" si="284">AP204+1</f>
        <v>30</v>
      </c>
      <c r="AR204" s="207">
        <f t="shared" ref="AR204" si="285">AQ204+1</f>
        <v>31</v>
      </c>
      <c r="AS204" s="207">
        <f t="shared" ref="AS204" si="286">AR204+1</f>
        <v>32</v>
      </c>
      <c r="AT204" s="207">
        <f t="shared" ref="AT204" si="287">AS204+1</f>
        <v>33</v>
      </c>
      <c r="AU204" s="207">
        <f t="shared" ref="AU204" si="288">AT204+1</f>
        <v>34</v>
      </c>
      <c r="AV204" s="207">
        <f t="shared" ref="AV204" si="289">AU204+1</f>
        <v>35</v>
      </c>
      <c r="AW204" s="207">
        <f t="shared" ref="AW204" si="290">AV204+1</f>
        <v>36</v>
      </c>
      <c r="AX204" s="207">
        <f t="shared" ref="AX204" si="291">AW204+1</f>
        <v>37</v>
      </c>
      <c r="AY204" s="207">
        <f t="shared" ref="AY204" si="292">AX204+1</f>
        <v>38</v>
      </c>
      <c r="AZ204" s="207">
        <f t="shared" ref="AZ204" si="293">AY204+1</f>
        <v>39</v>
      </c>
      <c r="BA204" s="207">
        <f t="shared" ref="BA204" si="294">AZ204+1</f>
        <v>40</v>
      </c>
      <c r="BB204" s="207">
        <f t="shared" ref="BB204" si="295">BA204+1</f>
        <v>41</v>
      </c>
      <c r="BC204" s="207">
        <f t="shared" ref="BC204" si="296">BB204+1</f>
        <v>42</v>
      </c>
      <c r="BD204" s="207">
        <f t="shared" ref="BD204" si="297">BC204+1</f>
        <v>43</v>
      </c>
      <c r="BE204" s="207">
        <f t="shared" ref="BE204" si="298">BD204+1</f>
        <v>44</v>
      </c>
      <c r="BF204" s="207">
        <f t="shared" ref="BF204" si="299">BE204+1</f>
        <v>45</v>
      </c>
      <c r="BG204" s="207">
        <f t="shared" ref="BG204" si="300">BF204+1</f>
        <v>46</v>
      </c>
      <c r="BH204" s="207">
        <f t="shared" ref="BH204" si="301">BG204+1</f>
        <v>47</v>
      </c>
      <c r="BI204" s="207">
        <f t="shared" ref="BI204" si="302">BH204+1</f>
        <v>48</v>
      </c>
      <c r="BJ204" s="207">
        <f t="shared" ref="BJ204" si="303">BI204+1</f>
        <v>49</v>
      </c>
      <c r="BK204" s="207">
        <f t="shared" ref="BK204" si="304">BJ204+1</f>
        <v>50</v>
      </c>
      <c r="BL204" s="207">
        <f t="shared" ref="BL204" si="305">BK204+1</f>
        <v>51</v>
      </c>
      <c r="BM204" s="207">
        <f t="shared" ref="BM204" si="306">BL204+1</f>
        <v>52</v>
      </c>
      <c r="BN204" s="207">
        <f t="shared" ref="BN204" si="307">BM204+1</f>
        <v>53</v>
      </c>
      <c r="BO204" s="207">
        <f t="shared" ref="BO204" si="308">BN204+1</f>
        <v>54</v>
      </c>
      <c r="BP204" s="207">
        <f t="shared" ref="BP204" si="309">BO204+1</f>
        <v>55</v>
      </c>
      <c r="BQ204" s="207">
        <f t="shared" ref="BQ204" si="310">BP204+1</f>
        <v>56</v>
      </c>
      <c r="BR204" s="207">
        <f t="shared" ref="BR204" si="311">BQ204+1</f>
        <v>57</v>
      </c>
      <c r="BS204" s="207">
        <f t="shared" ref="BS204" si="312">BR204+1</f>
        <v>58</v>
      </c>
      <c r="BT204" s="207">
        <f t="shared" ref="BT204" si="313">BS204+1</f>
        <v>59</v>
      </c>
      <c r="BU204" s="207">
        <f t="shared" ref="BU204" si="314">BT204+1</f>
        <v>60</v>
      </c>
      <c r="CB204" s="113"/>
      <c r="CC204" s="113"/>
      <c r="CD204" s="113"/>
      <c r="CE204" s="113"/>
      <c r="CF204" s="113"/>
      <c r="CG204" s="113"/>
      <c r="CH204" s="113"/>
      <c r="CI204" s="113"/>
      <c r="CJ204" s="113"/>
      <c r="CK204" s="113"/>
      <c r="CL204" s="113"/>
      <c r="CM204" s="113"/>
      <c r="CN204" s="113"/>
      <c r="CO204" s="113"/>
      <c r="CP204" s="113"/>
      <c r="CQ204" s="113"/>
      <c r="CR204" s="115"/>
    </row>
    <row r="205" spans="1:96" ht="103.5" customHeight="1" x14ac:dyDescent="0.25">
      <c r="A205" s="213">
        <v>4</v>
      </c>
      <c r="K205" s="4"/>
      <c r="L205" s="66" t="s">
        <v>1</v>
      </c>
      <c r="M205" s="67" t="s">
        <v>40</v>
      </c>
      <c r="N205" s="124" t="str" cm="1">
        <f t="array" aca="1" ref="N205" ca="1">INDEX($CN$206:$CN$265,N$5,1)</f>
        <v>460</v>
      </c>
      <c r="O205" s="124" t="str" cm="1">
        <f t="array" aca="1" ref="O205" ca="1">INDEX($CN$206:$CN$265,O$5,1)</f>
        <v>575</v>
      </c>
      <c r="P205" s="124" t="str" cm="1">
        <f t="array" aca="1" ref="P205" ca="1">INDEX($CN$206:$CN$265,P$5,1)</f>
        <v>370502</v>
      </c>
      <c r="Q205" s="124" t="str" cm="1">
        <f t="array" aca="1" ref="Q205" ca="1">INDEX($CN$206:$CN$265,Q$5,1)</f>
        <v>ACA 917</v>
      </c>
      <c r="R205" s="124" t="str" cm="1">
        <f t="array" aca="1" ref="R205" ca="1">INDEX($CN$206:$CN$265,R$5,1)</f>
        <v>ACA 921</v>
      </c>
      <c r="S205" s="124" t="str" cm="1">
        <f t="array" aca="1" ref="S205" ca="1">INDEX($CN$206:$CN$265,S$5,1)</f>
        <v>ÁLAMO</v>
      </c>
      <c r="T205" s="124" t="str" cm="1">
        <f t="array" aca="1" ref="T205" ca="1">INDEX($CN$206:$CN$265,T$5,1)</f>
        <v>ARCE</v>
      </c>
      <c r="U205" s="124" t="str" cm="1">
        <f t="array" aca="1" ref="U205" ca="1">INDEX($CN$206:$CN$265,U$5,1)</f>
        <v>AROMO</v>
      </c>
      <c r="V205" s="124" t="str" cm="1">
        <f t="array" aca="1" ref="V205" ca="1">INDEX($CN$206:$CN$265,V$5,1)</f>
        <v>BUCK BRAVÍO CL2</v>
      </c>
      <c r="W205" s="124" t="str" cm="1">
        <f t="array" aca="1" ref="W205" ca="1">INDEX($CN$206:$CN$265,W$5,1)</f>
        <v>BUCK FULGOR</v>
      </c>
      <c r="X205" s="124" t="str" cm="1">
        <f t="array" aca="1" ref="X205" ca="1">INDEX($CN$206:$CN$265,X$5,1)</f>
        <v>BUCK PRETAL</v>
      </c>
      <c r="Y205" s="124" t="str" cm="1">
        <f t="array" aca="1" ref="Y205" ca="1">INDEX($CN$206:$CN$265,Y$5,1)</f>
        <v>GINGKO</v>
      </c>
      <c r="Z205" s="124" t="str" cm="1">
        <f t="array" aca="1" ref="Z205" ca="1">INDEX($CN$206:$CN$265,Z$5,1)</f>
        <v>IS CANARIO</v>
      </c>
      <c r="AA205" s="124" t="str" cm="1">
        <f t="array" aca="1" ref="AA205" ca="1">INDEX($CN$206:$CN$265,AA$5,1)</f>
        <v>IS TORDO</v>
      </c>
      <c r="AB205" s="124" t="str" cm="1">
        <f t="array" aca="1" ref="AB205" ca="1">INDEX($CN$206:$CN$265,AB$5,1)</f>
        <v>JURAMENTO</v>
      </c>
      <c r="AC205" s="124" t="str" cm="1">
        <f t="array" aca="1" ref="AC205" ca="1">INDEX($CN$206:$CN$265,AC$5,1)</f>
        <v>KLEIN LITIO</v>
      </c>
      <c r="AD205" s="124" t="str" cm="1">
        <f t="array" aca="1" ref="AD205" ca="1">INDEX($CN$206:$CN$265,AD$5,1)</f>
        <v>LG PICAZO</v>
      </c>
      <c r="AE205" s="124" t="str" cm="1">
        <f t="array" aca="1" ref="AE205" ca="1">INDEX($CN$206:$CN$265,AE$5,1)</f>
        <v>MIGNON</v>
      </c>
      <c r="AF205" s="124" t="str" cm="1">
        <f t="array" aca="1" ref="AF205" ca="1">INDEX($CN$206:$CN$265,AF$5,1)</f>
        <v>MS INTA 924</v>
      </c>
      <c r="AG205" s="124" t="str" cm="1">
        <f t="array" aca="1" ref="AG205" ca="1">INDEX($CN$206:$CN$265,AG$5,1)</f>
        <v>NEO 30T23</v>
      </c>
      <c r="AH205" s="124" cm="1">
        <f t="array" aca="1" ref="AH205" ca="1">INDEX($CN$206:$CN$265,AH$5,1)</f>
        <v>0</v>
      </c>
      <c r="AI205" s="124" cm="1">
        <f t="array" aca="1" ref="AI205" ca="1">INDEX($CN$206:$CN$265,AI$5,1)</f>
        <v>0</v>
      </c>
      <c r="AJ205" s="124" cm="1">
        <f t="array" aca="1" ref="AJ205" ca="1">INDEX($CN$206:$CN$265,AJ$5,1)</f>
        <v>0</v>
      </c>
      <c r="AK205" s="124" cm="1">
        <f t="array" aca="1" ref="AK205" ca="1">INDEX($CN$206:$CN$265,AK$5,1)</f>
        <v>0</v>
      </c>
      <c r="AL205" s="124" cm="1">
        <f t="array" aca="1" ref="AL205" ca="1">INDEX($CN$206:$CN$265,AL$5,1)</f>
        <v>0</v>
      </c>
      <c r="AM205" s="124" cm="1">
        <f t="array" aca="1" ref="AM205" ca="1">INDEX($CN$206:$CN$265,AM$5,1)</f>
        <v>0</v>
      </c>
      <c r="AN205" s="124" cm="1">
        <f t="array" aca="1" ref="AN205" ca="1">INDEX($CN$206:$CN$265,AN$5,1)</f>
        <v>0</v>
      </c>
      <c r="AO205" s="124" cm="1">
        <f t="array" aca="1" ref="AO205" ca="1">INDEX($CN$206:$CN$265,AO$5,1)</f>
        <v>0</v>
      </c>
      <c r="AP205" s="124" cm="1">
        <f t="array" aca="1" ref="AP205" ca="1">INDEX($CN$206:$CN$265,AP$5,1)</f>
        <v>0</v>
      </c>
      <c r="AQ205" s="124" cm="1">
        <f t="array" aca="1" ref="AQ205" ca="1">INDEX($CN$206:$CN$265,AQ$5,1)</f>
        <v>0</v>
      </c>
      <c r="AR205" s="124" cm="1">
        <f t="array" aca="1" ref="AR205" ca="1">INDEX($CN$206:$CN$265,AR$5,1)</f>
        <v>0</v>
      </c>
      <c r="AS205" s="124" cm="1">
        <f t="array" aca="1" ref="AS205" ca="1">INDEX($CN$206:$CN$265,AS$5,1)</f>
        <v>0</v>
      </c>
      <c r="AT205" s="124" cm="1">
        <f t="array" aca="1" ref="AT205" ca="1">INDEX($CN$206:$CN$265,AT$5,1)</f>
        <v>0</v>
      </c>
      <c r="AU205" s="124" cm="1">
        <f t="array" aca="1" ref="AU205" ca="1">INDEX($CN$206:$CN$265,AU$5,1)</f>
        <v>0</v>
      </c>
      <c r="AV205" s="124" cm="1">
        <f t="array" aca="1" ref="AV205" ca="1">INDEX($CN$206:$CN$265,AV$5,1)</f>
        <v>0</v>
      </c>
      <c r="AW205" s="124" cm="1">
        <f t="array" aca="1" ref="AW205" ca="1">INDEX($CN$206:$CN$265,AW$5,1)</f>
        <v>0</v>
      </c>
      <c r="AX205" s="124" cm="1">
        <f t="array" aca="1" ref="AX205" ca="1">INDEX($CN$206:$CN$265,AX$5,1)</f>
        <v>0</v>
      </c>
      <c r="AY205" s="124" cm="1">
        <f t="array" aca="1" ref="AY205" ca="1">INDEX($CN$206:$CN$265,AY$5,1)</f>
        <v>0</v>
      </c>
      <c r="AZ205" s="124" cm="1">
        <f t="array" aca="1" ref="AZ205" ca="1">INDEX($CN$206:$CN$265,AZ$5,1)</f>
        <v>0</v>
      </c>
      <c r="BA205" s="124" cm="1">
        <f t="array" aca="1" ref="BA205" ca="1">INDEX($CN$206:$CN$265,BA$5,1)</f>
        <v>0</v>
      </c>
      <c r="BB205" s="124" cm="1">
        <f t="array" aca="1" ref="BB205" ca="1">INDEX($CN$206:$CN$265,BB$5,1)</f>
        <v>0</v>
      </c>
      <c r="BC205" s="124" cm="1">
        <f t="array" aca="1" ref="BC205" ca="1">INDEX($CN$206:$CN$265,BC$5,1)</f>
        <v>0</v>
      </c>
      <c r="BD205" s="124" cm="1">
        <f t="array" aca="1" ref="BD205" ca="1">INDEX($CN$206:$CN$265,BD$5,1)</f>
        <v>0</v>
      </c>
      <c r="BE205" s="124" cm="1">
        <f t="array" aca="1" ref="BE205" ca="1">INDEX($CN$206:$CN$265,BE$5,1)</f>
        <v>0</v>
      </c>
      <c r="BF205" s="124" cm="1">
        <f t="array" aca="1" ref="BF205" ca="1">INDEX($CN$206:$CN$265,BF$5,1)</f>
        <v>0</v>
      </c>
      <c r="BG205" s="124" cm="1">
        <f t="array" aca="1" ref="BG205" ca="1">INDEX($CN$206:$CN$265,BG$5,1)</f>
        <v>0</v>
      </c>
      <c r="BH205" s="124" cm="1">
        <f t="array" aca="1" ref="BH205" ca="1">INDEX($CN$206:$CN$265,BH$5,1)</f>
        <v>0</v>
      </c>
      <c r="BI205" s="124" cm="1">
        <f t="array" aca="1" ref="BI205" ca="1">INDEX($CN$206:$CN$265,BI$5,1)</f>
        <v>0</v>
      </c>
      <c r="BJ205" s="124" cm="1">
        <f t="array" aca="1" ref="BJ205" ca="1">INDEX($CN$206:$CN$265,BJ$5,1)</f>
        <v>0</v>
      </c>
      <c r="BK205" s="124" cm="1">
        <f t="array" aca="1" ref="BK205" ca="1">INDEX($CN$206:$CN$265,BK$5,1)</f>
        <v>0</v>
      </c>
      <c r="BL205" s="124" cm="1">
        <f t="array" aca="1" ref="BL205" ca="1">INDEX($CN$206:$CN$265,BL$5,1)</f>
        <v>0</v>
      </c>
      <c r="BM205" s="124" cm="1">
        <f t="array" aca="1" ref="BM205" ca="1">INDEX($CN$206:$CN$265,BM$5,1)</f>
        <v>0</v>
      </c>
      <c r="BN205" s="124" cm="1">
        <f t="array" aca="1" ref="BN205" ca="1">INDEX($CN$206:$CN$265,BN$5,1)</f>
        <v>0</v>
      </c>
      <c r="BO205" s="124" cm="1">
        <f t="array" aca="1" ref="BO205" ca="1">INDEX($CN$206:$CN$265,BO$5,1)</f>
        <v>0</v>
      </c>
      <c r="BP205" s="124" cm="1">
        <f t="array" aca="1" ref="BP205" ca="1">INDEX($CN$206:$CN$265,BP$5,1)</f>
        <v>0</v>
      </c>
      <c r="BQ205" s="124" cm="1">
        <f t="array" aca="1" ref="BQ205" ca="1">INDEX($CN$206:$CN$265,BQ$5,1)</f>
        <v>0</v>
      </c>
      <c r="BR205" s="124" cm="1">
        <f t="array" aca="1" ref="BR205" ca="1">INDEX($CN$206:$CN$265,BR$5,1)</f>
        <v>0</v>
      </c>
      <c r="BS205" s="124" cm="1">
        <f t="array" aca="1" ref="BS205" ca="1">INDEX($CN$206:$CN$265,BS$5,1)</f>
        <v>0</v>
      </c>
      <c r="BT205" s="124" cm="1">
        <f t="array" aca="1" ref="BT205" ca="1">INDEX($CN$206:$CN$265,BT$5,1)</f>
        <v>0</v>
      </c>
      <c r="BU205" s="124" cm="1">
        <f t="array" aca="1" ref="BU205" ca="1">INDEX($CN$206:$CN$265,BU$5,1)</f>
        <v>0</v>
      </c>
      <c r="BV205" s="203"/>
      <c r="BW205" s="203"/>
      <c r="BX205" s="203"/>
      <c r="BZ205" s="120" t="s">
        <v>264</v>
      </c>
      <c r="CA205" s="120" t="s">
        <v>264</v>
      </c>
      <c r="CB205" s="114" t="s">
        <v>263</v>
      </c>
      <c r="CC205" s="113" t="s">
        <v>1</v>
      </c>
      <c r="CD205" s="113">
        <v>1</v>
      </c>
      <c r="CE205" s="113">
        <v>2</v>
      </c>
      <c r="CF205" s="113">
        <v>3</v>
      </c>
      <c r="CG205" s="113">
        <v>4</v>
      </c>
      <c r="CH205" s="114" t="s">
        <v>68</v>
      </c>
      <c r="CI205" s="114" t="s">
        <v>35</v>
      </c>
      <c r="CJ205" s="114" t="s">
        <v>269</v>
      </c>
      <c r="CK205" s="114" t="s">
        <v>270</v>
      </c>
      <c r="CL205" s="140" t="s">
        <v>272</v>
      </c>
      <c r="CM205" s="114" t="s">
        <v>271</v>
      </c>
      <c r="CN205" s="118" t="s">
        <v>273</v>
      </c>
      <c r="CO205" s="113"/>
      <c r="CP205" s="113" t="s">
        <v>87</v>
      </c>
      <c r="CQ205" s="113"/>
      <c r="CR205" s="115"/>
    </row>
    <row r="206" spans="1:96" ht="12.75" customHeight="1" x14ac:dyDescent="0.25">
      <c r="A206" s="213">
        <v>4</v>
      </c>
      <c r="B206" s="23" t="s">
        <v>276</v>
      </c>
      <c r="C206" s="150" t="str">
        <f ca="1">IF(CH266=-1,"No hay datos disponibles",IF(CH266=-2,"Error en los datos !!!",IF(G207&gt;H207,"Sin diferencia significativa entre cultivares",IF(B216&gt;C216,"Coeficiente de variación muy alto","Datos sin problemas"))))</f>
        <v>No hay datos disponibles</v>
      </c>
      <c r="K206" s="101">
        <v>1</v>
      </c>
      <c r="L206" s="125" t="str">
        <f ca="1">CN206</f>
        <v>460</v>
      </c>
      <c r="M206" s="126">
        <f ca="1">CL206</f>
        <v>5.9000000000000003E-4</v>
      </c>
      <c r="N206" s="126" t="str">
        <f ca="1">IF(N$5&gt;$K206,"",IF($L206=0,"",IF($G$9&gt;$H$9,"ns",IF(ABS($M206-INDEX($CL$206:$CL$265,N$5,1))&gt;$B$224,"s","ns"))))</f>
        <v>ns</v>
      </c>
      <c r="O206" s="126" t="str">
        <f t="shared" ref="O206:AD221" si="315">IF(O$5&gt;$K206,"",IF($L206=0,"",IF($G$9&gt;$H$9,"ns",IF(ABS($M206-INDEX($CL$206:$CL$265,O$5,1))&gt;$B$224,"s","ns"))))</f>
        <v/>
      </c>
      <c r="P206" s="126" t="str">
        <f t="shared" si="315"/>
        <v/>
      </c>
      <c r="Q206" s="126" t="str">
        <f t="shared" si="315"/>
        <v/>
      </c>
      <c r="R206" s="126" t="str">
        <f t="shared" si="315"/>
        <v/>
      </c>
      <c r="S206" s="126" t="str">
        <f t="shared" si="315"/>
        <v/>
      </c>
      <c r="T206" s="126" t="str">
        <f t="shared" si="315"/>
        <v/>
      </c>
      <c r="U206" s="126" t="str">
        <f t="shared" si="315"/>
        <v/>
      </c>
      <c r="V206" s="126" t="str">
        <f t="shared" si="315"/>
        <v/>
      </c>
      <c r="W206" s="126" t="str">
        <f t="shared" si="315"/>
        <v/>
      </c>
      <c r="X206" s="126" t="str">
        <f t="shared" si="315"/>
        <v/>
      </c>
      <c r="Y206" s="126" t="str">
        <f t="shared" si="315"/>
        <v/>
      </c>
      <c r="Z206" s="126" t="str">
        <f t="shared" si="315"/>
        <v/>
      </c>
      <c r="AA206" s="126" t="str">
        <f t="shared" si="315"/>
        <v/>
      </c>
      <c r="AB206" s="126" t="str">
        <f t="shared" si="315"/>
        <v/>
      </c>
      <c r="AC206" s="126" t="str">
        <f t="shared" si="315"/>
        <v/>
      </c>
      <c r="AD206" s="126" t="str">
        <f t="shared" si="315"/>
        <v/>
      </c>
      <c r="AE206" s="126" t="str">
        <f t="shared" ref="AE206:AT221" si="316">IF(AE$5&gt;$K206,"",IF($L206=0,"",IF($G$9&gt;$H$9,"ns",IF(ABS($M206-INDEX($CL$206:$CL$265,AE$5,1))&gt;$B$224,"s","ns"))))</f>
        <v/>
      </c>
      <c r="AF206" s="126" t="str">
        <f t="shared" si="316"/>
        <v/>
      </c>
      <c r="AG206" s="126" t="str">
        <f t="shared" si="316"/>
        <v/>
      </c>
      <c r="AH206" s="126" t="str">
        <f t="shared" si="316"/>
        <v/>
      </c>
      <c r="AI206" s="126" t="str">
        <f t="shared" si="316"/>
        <v/>
      </c>
      <c r="AJ206" s="126" t="str">
        <f t="shared" si="316"/>
        <v/>
      </c>
      <c r="AK206" s="126" t="str">
        <f t="shared" si="316"/>
        <v/>
      </c>
      <c r="AL206" s="126" t="str">
        <f t="shared" si="316"/>
        <v/>
      </c>
      <c r="AM206" s="126" t="str">
        <f t="shared" si="316"/>
        <v/>
      </c>
      <c r="AN206" s="126" t="str">
        <f t="shared" si="316"/>
        <v/>
      </c>
      <c r="AO206" s="126" t="str">
        <f t="shared" si="316"/>
        <v/>
      </c>
      <c r="AP206" s="126" t="str">
        <f t="shared" si="316"/>
        <v/>
      </c>
      <c r="AQ206" s="126" t="str">
        <f t="shared" si="316"/>
        <v/>
      </c>
      <c r="AR206" s="126" t="str">
        <f t="shared" si="316"/>
        <v/>
      </c>
      <c r="AS206" s="126" t="str">
        <f t="shared" si="316"/>
        <v/>
      </c>
      <c r="AT206" s="126" t="str">
        <f t="shared" si="316"/>
        <v/>
      </c>
      <c r="AU206" s="126" t="str">
        <f t="shared" ref="AU206:BJ221" si="317">IF(AU$5&gt;$K206,"",IF($L206=0,"",IF($G$9&gt;$H$9,"ns",IF(ABS($M206-INDEX($CL$206:$CL$265,AU$5,1))&gt;$B$224,"s","ns"))))</f>
        <v/>
      </c>
      <c r="AV206" s="126" t="str">
        <f t="shared" si="317"/>
        <v/>
      </c>
      <c r="AW206" s="126" t="str">
        <f t="shared" si="317"/>
        <v/>
      </c>
      <c r="AX206" s="126" t="str">
        <f t="shared" si="317"/>
        <v/>
      </c>
      <c r="AY206" s="126" t="str">
        <f t="shared" si="317"/>
        <v/>
      </c>
      <c r="AZ206" s="126" t="str">
        <f t="shared" si="317"/>
        <v/>
      </c>
      <c r="BA206" s="126" t="str">
        <f t="shared" si="317"/>
        <v/>
      </c>
      <c r="BB206" s="126" t="str">
        <f t="shared" si="317"/>
        <v/>
      </c>
      <c r="BC206" s="126" t="str">
        <f t="shared" si="317"/>
        <v/>
      </c>
      <c r="BD206" s="126" t="str">
        <f t="shared" si="317"/>
        <v/>
      </c>
      <c r="BE206" s="126" t="str">
        <f t="shared" si="317"/>
        <v/>
      </c>
      <c r="BF206" s="126" t="str">
        <f t="shared" si="317"/>
        <v/>
      </c>
      <c r="BG206" s="126" t="str">
        <f t="shared" si="317"/>
        <v/>
      </c>
      <c r="BH206" s="126" t="str">
        <f t="shared" si="317"/>
        <v/>
      </c>
      <c r="BI206" s="126" t="str">
        <f t="shared" si="317"/>
        <v/>
      </c>
      <c r="BJ206" s="126" t="str">
        <f t="shared" si="317"/>
        <v/>
      </c>
      <c r="BK206" s="126" t="str">
        <f t="shared" ref="BK206:BU221" si="318">IF(BK$5&gt;$K206,"",IF($L206=0,"",IF($G$9&gt;$H$9,"ns",IF(ABS($M206-INDEX($CL$206:$CL$265,BK$5,1))&gt;$B$224,"s","ns"))))</f>
        <v/>
      </c>
      <c r="BL206" s="126" t="str">
        <f t="shared" si="318"/>
        <v/>
      </c>
      <c r="BM206" s="126" t="str">
        <f t="shared" si="318"/>
        <v/>
      </c>
      <c r="BN206" s="126" t="str">
        <f t="shared" si="318"/>
        <v/>
      </c>
      <c r="BO206" s="126" t="str">
        <f t="shared" si="318"/>
        <v/>
      </c>
      <c r="BP206" s="126" t="str">
        <f t="shared" si="318"/>
        <v/>
      </c>
      <c r="BQ206" s="126" t="str">
        <f t="shared" si="318"/>
        <v/>
      </c>
      <c r="BR206" s="126" t="str">
        <f t="shared" si="318"/>
        <v/>
      </c>
      <c r="BS206" s="126" t="str">
        <f t="shared" si="318"/>
        <v/>
      </c>
      <c r="BT206" s="126" t="str">
        <f t="shared" si="318"/>
        <v/>
      </c>
      <c r="BU206" s="126" t="str">
        <f t="shared" si="318"/>
        <v/>
      </c>
      <c r="BV206" s="155"/>
      <c r="BW206" s="155"/>
      <c r="BX206" s="155"/>
      <c r="BZ206" s="116" t="s">
        <v>268</v>
      </c>
      <c r="CA206" s="118" t="s">
        <v>97</v>
      </c>
      <c r="CB206" s="113">
        <v>1</v>
      </c>
      <c r="CC206" s="116" t="str">
        <f t="shared" ref="CC206:CC265" ca="1" si="319">IFERROR(INDEX(INDIRECT($BZ206),$CB206,1),0)</f>
        <v>460</v>
      </c>
      <c r="CD206" s="117">
        <f ca="1">IFERROR(INDEX(INDIRECT($CA206),$CB206,CD$6),0)</f>
        <v>0</v>
      </c>
      <c r="CE206" s="117">
        <f t="shared" ref="CE206:CG221" ca="1" si="320">IFERROR(INDEX(INDIRECT($CA206),$CB206,CE$6),0)</f>
        <v>0</v>
      </c>
      <c r="CF206" s="117">
        <f t="shared" ca="1" si="320"/>
        <v>0</v>
      </c>
      <c r="CG206" s="117">
        <f t="shared" ca="1" si="320"/>
        <v>0</v>
      </c>
      <c r="CH206" s="117">
        <f t="shared" ref="CH206:CH245" ca="1" si="321">COUNTIFS(CD206:CG206,"&gt;1")</f>
        <v>0</v>
      </c>
      <c r="CI206" s="117">
        <f t="shared" ref="CI206:CI245" ca="1" si="322">IFERROR(SUMIFS(CD206:CG206,CD206:CG206,"&gt;1"),0)</f>
        <v>0</v>
      </c>
      <c r="CJ206" s="127" cm="1">
        <f t="array" aca="1" ref="CJ206" ca="1">IFERROR(AVERAGE(IF(CD206:CG206&gt;1,CD206:CG206)),0)</f>
        <v>0</v>
      </c>
      <c r="CK206" s="127">
        <f ca="1">CJ206+(COUNTIFS($CJ$206:$CJ206,CJ206)-1)*0.00001</f>
        <v>0</v>
      </c>
      <c r="CL206" s="127">
        <f ca="1">LARGE($CK$206:$CK$265,CB206)</f>
        <v>5.9000000000000003E-4</v>
      </c>
      <c r="CM206" s="140">
        <f ca="1">IF(CL206&lt;1,0,MATCH(CL206,$CK$206:$CK$265,0))</f>
        <v>0</v>
      </c>
      <c r="CN206" s="120" t="str">
        <f ca="1">INDEX($CC$206:$CC$265,CM206,1)</f>
        <v>460</v>
      </c>
      <c r="CO206" s="113"/>
      <c r="CP206" s="113" t="s">
        <v>69</v>
      </c>
      <c r="CQ206" s="117">
        <f ca="1">CD266*CH266</f>
        <v>0</v>
      </c>
      <c r="CR206" s="115"/>
    </row>
    <row r="207" spans="1:96" ht="12.75" customHeight="1" x14ac:dyDescent="0.25">
      <c r="A207" s="213">
        <v>4</v>
      </c>
      <c r="B207" s="89" t="s">
        <v>32</v>
      </c>
      <c r="C207" s="47" t="s">
        <v>39</v>
      </c>
      <c r="D207" s="68" t="s">
        <v>36</v>
      </c>
      <c r="E207" s="47" t="s">
        <v>37</v>
      </c>
      <c r="F207" s="47" t="s">
        <v>38</v>
      </c>
      <c r="G207" s="47" t="s">
        <v>88</v>
      </c>
      <c r="H207" s="68" t="s">
        <v>124</v>
      </c>
      <c r="K207" s="101">
        <f>K206+1</f>
        <v>2</v>
      </c>
      <c r="L207" s="125" t="str">
        <f t="shared" ref="L207:L265" ca="1" si="323">CN207</f>
        <v>575</v>
      </c>
      <c r="M207" s="126">
        <f t="shared" ref="M207:M265" ca="1" si="324">CL207</f>
        <v>5.8E-4</v>
      </c>
      <c r="N207" s="126" t="str">
        <f t="shared" ref="N207:AC222" ca="1" si="325">IF(N$5&gt;$K207,"",IF($L207=0,"",IF($G$9&gt;$H$9,"ns",IF(ABS($M207-INDEX($CL$206:$CL$265,N$5,1))&gt;$B$224,"s","ns"))))</f>
        <v>ns</v>
      </c>
      <c r="O207" s="126" t="str">
        <f t="shared" ca="1" si="315"/>
        <v>ns</v>
      </c>
      <c r="P207" s="126" t="str">
        <f t="shared" si="315"/>
        <v/>
      </c>
      <c r="Q207" s="126" t="str">
        <f t="shared" si="315"/>
        <v/>
      </c>
      <c r="R207" s="126" t="str">
        <f t="shared" si="315"/>
        <v/>
      </c>
      <c r="S207" s="126" t="str">
        <f t="shared" si="315"/>
        <v/>
      </c>
      <c r="T207" s="126" t="str">
        <f t="shared" si="315"/>
        <v/>
      </c>
      <c r="U207" s="126" t="str">
        <f t="shared" si="315"/>
        <v/>
      </c>
      <c r="V207" s="126" t="str">
        <f t="shared" si="315"/>
        <v/>
      </c>
      <c r="W207" s="126" t="str">
        <f t="shared" si="315"/>
        <v/>
      </c>
      <c r="X207" s="126" t="str">
        <f t="shared" si="315"/>
        <v/>
      </c>
      <c r="Y207" s="126" t="str">
        <f t="shared" si="315"/>
        <v/>
      </c>
      <c r="Z207" s="126" t="str">
        <f t="shared" si="315"/>
        <v/>
      </c>
      <c r="AA207" s="126" t="str">
        <f t="shared" si="315"/>
        <v/>
      </c>
      <c r="AB207" s="126" t="str">
        <f t="shared" si="315"/>
        <v/>
      </c>
      <c r="AC207" s="126" t="str">
        <f t="shared" si="315"/>
        <v/>
      </c>
      <c r="AD207" s="126" t="str">
        <f t="shared" si="315"/>
        <v/>
      </c>
      <c r="AE207" s="126" t="str">
        <f t="shared" si="316"/>
        <v/>
      </c>
      <c r="AF207" s="126" t="str">
        <f t="shared" si="316"/>
        <v/>
      </c>
      <c r="AG207" s="126" t="str">
        <f t="shared" si="316"/>
        <v/>
      </c>
      <c r="AH207" s="126" t="str">
        <f t="shared" si="316"/>
        <v/>
      </c>
      <c r="AI207" s="126" t="str">
        <f t="shared" si="316"/>
        <v/>
      </c>
      <c r="AJ207" s="126" t="str">
        <f t="shared" si="316"/>
        <v/>
      </c>
      <c r="AK207" s="126" t="str">
        <f t="shared" si="316"/>
        <v/>
      </c>
      <c r="AL207" s="126" t="str">
        <f t="shared" si="316"/>
        <v/>
      </c>
      <c r="AM207" s="126" t="str">
        <f t="shared" si="316"/>
        <v/>
      </c>
      <c r="AN207" s="126" t="str">
        <f t="shared" si="316"/>
        <v/>
      </c>
      <c r="AO207" s="126" t="str">
        <f t="shared" si="316"/>
        <v/>
      </c>
      <c r="AP207" s="126" t="str">
        <f t="shared" si="316"/>
        <v/>
      </c>
      <c r="AQ207" s="126" t="str">
        <f t="shared" si="316"/>
        <v/>
      </c>
      <c r="AR207" s="126" t="str">
        <f t="shared" si="316"/>
        <v/>
      </c>
      <c r="AS207" s="126" t="str">
        <f t="shared" si="316"/>
        <v/>
      </c>
      <c r="AT207" s="126" t="str">
        <f t="shared" si="316"/>
        <v/>
      </c>
      <c r="AU207" s="126" t="str">
        <f t="shared" si="317"/>
        <v/>
      </c>
      <c r="AV207" s="126" t="str">
        <f t="shared" si="317"/>
        <v/>
      </c>
      <c r="AW207" s="126" t="str">
        <f t="shared" si="317"/>
        <v/>
      </c>
      <c r="AX207" s="126" t="str">
        <f t="shared" si="317"/>
        <v/>
      </c>
      <c r="AY207" s="126" t="str">
        <f t="shared" si="317"/>
        <v/>
      </c>
      <c r="AZ207" s="126" t="str">
        <f t="shared" si="317"/>
        <v/>
      </c>
      <c r="BA207" s="126" t="str">
        <f t="shared" si="317"/>
        <v/>
      </c>
      <c r="BB207" s="126" t="str">
        <f t="shared" si="317"/>
        <v/>
      </c>
      <c r="BC207" s="126" t="str">
        <f t="shared" si="317"/>
        <v/>
      </c>
      <c r="BD207" s="126" t="str">
        <f t="shared" si="317"/>
        <v/>
      </c>
      <c r="BE207" s="126" t="str">
        <f t="shared" si="317"/>
        <v/>
      </c>
      <c r="BF207" s="126" t="str">
        <f t="shared" si="317"/>
        <v/>
      </c>
      <c r="BG207" s="126" t="str">
        <f t="shared" si="317"/>
        <v/>
      </c>
      <c r="BH207" s="126" t="str">
        <f t="shared" si="317"/>
        <v/>
      </c>
      <c r="BI207" s="126" t="str">
        <f t="shared" si="317"/>
        <v/>
      </c>
      <c r="BJ207" s="126" t="str">
        <f t="shared" si="317"/>
        <v/>
      </c>
      <c r="BK207" s="126" t="str">
        <f t="shared" si="318"/>
        <v/>
      </c>
      <c r="BL207" s="126" t="str">
        <f t="shared" si="318"/>
        <v/>
      </c>
      <c r="BM207" s="126" t="str">
        <f t="shared" si="318"/>
        <v/>
      </c>
      <c r="BN207" s="126" t="str">
        <f t="shared" si="318"/>
        <v/>
      </c>
      <c r="BO207" s="126" t="str">
        <f t="shared" si="318"/>
        <v/>
      </c>
      <c r="BP207" s="126" t="str">
        <f t="shared" si="318"/>
        <v/>
      </c>
      <c r="BQ207" s="126" t="str">
        <f t="shared" si="318"/>
        <v/>
      </c>
      <c r="BR207" s="126" t="str">
        <f t="shared" si="318"/>
        <v/>
      </c>
      <c r="BS207" s="126" t="str">
        <f t="shared" si="318"/>
        <v/>
      </c>
      <c r="BT207" s="126" t="str">
        <f t="shared" si="318"/>
        <v/>
      </c>
      <c r="BU207" s="126" t="str">
        <f t="shared" si="318"/>
        <v/>
      </c>
      <c r="BV207" s="194"/>
      <c r="BW207" s="194"/>
      <c r="BX207" s="194"/>
      <c r="BZ207" s="116" t="s">
        <v>268</v>
      </c>
      <c r="CA207" s="118" t="s">
        <v>97</v>
      </c>
      <c r="CB207" s="113">
        <f t="shared" ref="CB207:CB265" si="326">CB206+1</f>
        <v>2</v>
      </c>
      <c r="CC207" s="116" t="str">
        <f t="shared" ca="1" si="319"/>
        <v>575</v>
      </c>
      <c r="CD207" s="117">
        <f t="shared" ref="CD207:CG246" ca="1" si="327">IFERROR(INDEX(INDIRECT($CA207),$CB207,CD$6),0)</f>
        <v>0</v>
      </c>
      <c r="CE207" s="117">
        <f t="shared" ca="1" si="320"/>
        <v>0</v>
      </c>
      <c r="CF207" s="117">
        <f t="shared" ca="1" si="320"/>
        <v>0</v>
      </c>
      <c r="CG207" s="117">
        <f t="shared" ca="1" si="320"/>
        <v>0</v>
      </c>
      <c r="CH207" s="117">
        <f t="shared" ca="1" si="321"/>
        <v>0</v>
      </c>
      <c r="CI207" s="117">
        <f t="shared" ca="1" si="322"/>
        <v>0</v>
      </c>
      <c r="CJ207" s="127" cm="1">
        <f t="array" aca="1" ref="CJ207" ca="1">IFERROR(AVERAGE(IF(CD207:CG207&gt;1,CD207:CG207)),0)</f>
        <v>0</v>
      </c>
      <c r="CK207" s="127">
        <f ca="1">CJ207+(COUNTIFS($CJ$206:$CJ207,CJ207)-1)*0.00001</f>
        <v>1.0000000000000001E-5</v>
      </c>
      <c r="CL207" s="127">
        <f t="shared" ref="CL207:CL265" ca="1" si="328">LARGE($CK$206:$CK$265,CB207)</f>
        <v>5.8E-4</v>
      </c>
      <c r="CM207" s="140">
        <f t="shared" ref="CM207:CM265" ca="1" si="329">IF(CL207&lt;1,0,MATCH(CL207,$CK$206:$CK$265,0))</f>
        <v>0</v>
      </c>
      <c r="CN207" s="120" t="str">
        <f t="shared" ref="CN207:CN265" ca="1" si="330">INDEX($CC$206:$CC$265,CM207,1)</f>
        <v>575</v>
      </c>
      <c r="CO207" s="113"/>
      <c r="CP207" s="113" t="s">
        <v>70</v>
      </c>
      <c r="CQ207" s="117">
        <f ca="1">CH206*CH266</f>
        <v>0</v>
      </c>
      <c r="CR207" s="115"/>
    </row>
    <row r="208" spans="1:96" ht="12.75" customHeight="1" x14ac:dyDescent="0.25">
      <c r="A208" s="213">
        <v>4</v>
      </c>
      <c r="B208" s="49" t="s">
        <v>1</v>
      </c>
      <c r="C208" s="101" t="str">
        <f ca="1">'ANVA-MDS Sin Fung.'!CQ212</f>
        <v>sd</v>
      </c>
      <c r="D208" s="102" t="str">
        <f ca="1">'ANVA-MDS Sin Fung.'!CQ216</f>
        <v>sd</v>
      </c>
      <c r="E208" s="103" t="str">
        <f ca="1">IFERROR(D208/C208,"sd")</f>
        <v>sd</v>
      </c>
      <c r="F208" s="103" t="str">
        <f ca="1">IFERROR(E208/E210,"sd")</f>
        <v>sd</v>
      </c>
      <c r="G208" s="109" t="str">
        <f ca="1">IFERROR(FDIST(F208,C208,C210),"sd")</f>
        <v>sd</v>
      </c>
      <c r="H208" s="101">
        <v>0.05</v>
      </c>
      <c r="I208" s="115" t="str">
        <f ca="1">IF(G208&gt;H208,"ns",IF(G208&lt;0.001,"***",IF(G208&lt;0.01,"**",IF(G208&lt;0.05,"*",""))))</f>
        <v>ns</v>
      </c>
      <c r="K208" s="101">
        <f t="shared" ref="K208:K265" si="331">K207+1</f>
        <v>3</v>
      </c>
      <c r="L208" s="125" t="str">
        <f t="shared" ca="1" si="323"/>
        <v>370502</v>
      </c>
      <c r="M208" s="126">
        <f t="shared" ca="1" si="324"/>
        <v>5.7000000000000009E-4</v>
      </c>
      <c r="N208" s="126" t="str">
        <f t="shared" ca="1" si="325"/>
        <v>ns</v>
      </c>
      <c r="O208" s="126" t="str">
        <f t="shared" ca="1" si="315"/>
        <v>ns</v>
      </c>
      <c r="P208" s="126" t="str">
        <f t="shared" ca="1" si="315"/>
        <v>ns</v>
      </c>
      <c r="Q208" s="126" t="str">
        <f t="shared" si="315"/>
        <v/>
      </c>
      <c r="R208" s="126" t="str">
        <f t="shared" si="315"/>
        <v/>
      </c>
      <c r="S208" s="126" t="str">
        <f t="shared" si="315"/>
        <v/>
      </c>
      <c r="T208" s="126" t="str">
        <f t="shared" si="315"/>
        <v/>
      </c>
      <c r="U208" s="126" t="str">
        <f t="shared" si="315"/>
        <v/>
      </c>
      <c r="V208" s="126" t="str">
        <f t="shared" si="315"/>
        <v/>
      </c>
      <c r="W208" s="126" t="str">
        <f t="shared" si="315"/>
        <v/>
      </c>
      <c r="X208" s="126" t="str">
        <f t="shared" si="315"/>
        <v/>
      </c>
      <c r="Y208" s="126" t="str">
        <f t="shared" si="315"/>
        <v/>
      </c>
      <c r="Z208" s="126" t="str">
        <f t="shared" si="315"/>
        <v/>
      </c>
      <c r="AA208" s="126" t="str">
        <f t="shared" si="315"/>
        <v/>
      </c>
      <c r="AB208" s="126" t="str">
        <f t="shared" si="315"/>
        <v/>
      </c>
      <c r="AC208" s="126" t="str">
        <f t="shared" si="315"/>
        <v/>
      </c>
      <c r="AD208" s="126" t="str">
        <f t="shared" si="315"/>
        <v/>
      </c>
      <c r="AE208" s="126" t="str">
        <f t="shared" si="316"/>
        <v/>
      </c>
      <c r="AF208" s="126" t="str">
        <f t="shared" si="316"/>
        <v/>
      </c>
      <c r="AG208" s="126" t="str">
        <f t="shared" si="316"/>
        <v/>
      </c>
      <c r="AH208" s="126" t="str">
        <f t="shared" si="316"/>
        <v/>
      </c>
      <c r="AI208" s="126" t="str">
        <f t="shared" si="316"/>
        <v/>
      </c>
      <c r="AJ208" s="126" t="str">
        <f t="shared" si="316"/>
        <v/>
      </c>
      <c r="AK208" s="126" t="str">
        <f t="shared" si="316"/>
        <v/>
      </c>
      <c r="AL208" s="126" t="str">
        <f t="shared" si="316"/>
        <v/>
      </c>
      <c r="AM208" s="126" t="str">
        <f t="shared" si="316"/>
        <v/>
      </c>
      <c r="AN208" s="126" t="str">
        <f t="shared" si="316"/>
        <v/>
      </c>
      <c r="AO208" s="126" t="str">
        <f t="shared" si="316"/>
        <v/>
      </c>
      <c r="AP208" s="126" t="str">
        <f t="shared" si="316"/>
        <v/>
      </c>
      <c r="AQ208" s="126" t="str">
        <f t="shared" si="316"/>
        <v/>
      </c>
      <c r="AR208" s="126" t="str">
        <f t="shared" si="316"/>
        <v/>
      </c>
      <c r="AS208" s="126" t="str">
        <f t="shared" si="316"/>
        <v/>
      </c>
      <c r="AT208" s="126" t="str">
        <f t="shared" si="316"/>
        <v/>
      </c>
      <c r="AU208" s="126" t="str">
        <f t="shared" si="317"/>
        <v/>
      </c>
      <c r="AV208" s="126" t="str">
        <f t="shared" si="317"/>
        <v/>
      </c>
      <c r="AW208" s="126" t="str">
        <f t="shared" si="317"/>
        <v/>
      </c>
      <c r="AX208" s="126" t="str">
        <f t="shared" si="317"/>
        <v/>
      </c>
      <c r="AY208" s="126" t="str">
        <f t="shared" si="317"/>
        <v/>
      </c>
      <c r="AZ208" s="126" t="str">
        <f t="shared" si="317"/>
        <v/>
      </c>
      <c r="BA208" s="126" t="str">
        <f t="shared" si="317"/>
        <v/>
      </c>
      <c r="BB208" s="126" t="str">
        <f t="shared" si="317"/>
        <v/>
      </c>
      <c r="BC208" s="126" t="str">
        <f t="shared" si="317"/>
        <v/>
      </c>
      <c r="BD208" s="126" t="str">
        <f t="shared" si="317"/>
        <v/>
      </c>
      <c r="BE208" s="126" t="str">
        <f t="shared" si="317"/>
        <v/>
      </c>
      <c r="BF208" s="126" t="str">
        <f t="shared" si="317"/>
        <v/>
      </c>
      <c r="BG208" s="126" t="str">
        <f t="shared" si="317"/>
        <v/>
      </c>
      <c r="BH208" s="126" t="str">
        <f t="shared" si="317"/>
        <v/>
      </c>
      <c r="BI208" s="126" t="str">
        <f t="shared" si="317"/>
        <v/>
      </c>
      <c r="BJ208" s="126" t="str">
        <f t="shared" si="317"/>
        <v/>
      </c>
      <c r="BK208" s="126" t="str">
        <f t="shared" si="318"/>
        <v/>
      </c>
      <c r="BL208" s="126" t="str">
        <f t="shared" si="318"/>
        <v/>
      </c>
      <c r="BM208" s="126" t="str">
        <f t="shared" si="318"/>
        <v/>
      </c>
      <c r="BN208" s="126" t="str">
        <f t="shared" si="318"/>
        <v/>
      </c>
      <c r="BO208" s="126" t="str">
        <f t="shared" si="318"/>
        <v/>
      </c>
      <c r="BP208" s="126" t="str">
        <f t="shared" si="318"/>
        <v/>
      </c>
      <c r="BQ208" s="126" t="str">
        <f t="shared" si="318"/>
        <v/>
      </c>
      <c r="BR208" s="126" t="str">
        <f t="shared" si="318"/>
        <v/>
      </c>
      <c r="BS208" s="126" t="str">
        <f t="shared" si="318"/>
        <v/>
      </c>
      <c r="BT208" s="126" t="str">
        <f t="shared" si="318"/>
        <v/>
      </c>
      <c r="BU208" s="126" t="str">
        <f t="shared" si="318"/>
        <v/>
      </c>
      <c r="BV208" s="194"/>
      <c r="BW208" s="194"/>
      <c r="BX208" s="194"/>
      <c r="BZ208" s="116" t="s">
        <v>268</v>
      </c>
      <c r="CA208" s="118" t="s">
        <v>97</v>
      </c>
      <c r="CB208" s="113">
        <f t="shared" si="326"/>
        <v>3</v>
      </c>
      <c r="CC208" s="116" t="str">
        <f t="shared" ca="1" si="319"/>
        <v>370502</v>
      </c>
      <c r="CD208" s="117">
        <f t="shared" ca="1" si="327"/>
        <v>0</v>
      </c>
      <c r="CE208" s="117">
        <f t="shared" ca="1" si="320"/>
        <v>0</v>
      </c>
      <c r="CF208" s="117">
        <f t="shared" ca="1" si="320"/>
        <v>0</v>
      </c>
      <c r="CG208" s="117">
        <f t="shared" ca="1" si="320"/>
        <v>0</v>
      </c>
      <c r="CH208" s="117">
        <f t="shared" ca="1" si="321"/>
        <v>0</v>
      </c>
      <c r="CI208" s="117">
        <f t="shared" ca="1" si="322"/>
        <v>0</v>
      </c>
      <c r="CJ208" s="127" cm="1">
        <f t="array" aca="1" ref="CJ208" ca="1">IFERROR(AVERAGE(IF(CD208:CG208&gt;1,CD208:CG208)),0)</f>
        <v>0</v>
      </c>
      <c r="CK208" s="127">
        <f ca="1">CJ208+(COUNTIFS($CJ$206:$CJ208,CJ208)-1)*0.00001</f>
        <v>2.0000000000000002E-5</v>
      </c>
      <c r="CL208" s="127">
        <f t="shared" ca="1" si="328"/>
        <v>5.7000000000000009E-4</v>
      </c>
      <c r="CM208" s="140">
        <f t="shared" ca="1" si="329"/>
        <v>0</v>
      </c>
      <c r="CN208" s="120" t="str">
        <f t="shared" ca="1" si="330"/>
        <v>370502</v>
      </c>
      <c r="CO208" s="113"/>
      <c r="CP208" s="113" t="s">
        <v>71</v>
      </c>
      <c r="CQ208" s="113">
        <f ca="1">CQ206*CQ207</f>
        <v>0</v>
      </c>
      <c r="CR208" s="115"/>
    </row>
    <row r="209" spans="1:96" ht="12.75" customHeight="1" x14ac:dyDescent="0.25">
      <c r="A209" s="213">
        <v>4</v>
      </c>
      <c r="B209" s="49" t="s">
        <v>33</v>
      </c>
      <c r="C209" s="101" t="str">
        <f ca="1">'ANVA-MDS Sin Fung.'!CQ213</f>
        <v>sd</v>
      </c>
      <c r="D209" s="102" t="str">
        <f ca="1">'ANVA-MDS Sin Fung.'!CQ217</f>
        <v>sd</v>
      </c>
      <c r="E209" s="103" t="str">
        <f t="shared" ref="E209:E210" ca="1" si="332">IFERROR(D209/C209,"sd")</f>
        <v>sd</v>
      </c>
      <c r="F209" s="103" t="str">
        <f ca="1">IFERROR(E209/E210,"sd")</f>
        <v>sd</v>
      </c>
      <c r="G209" s="109" t="str">
        <f ca="1">IFERROR(FDIST(F209,C209,C210),"sd")</f>
        <v>sd</v>
      </c>
      <c r="H209" s="101">
        <v>0.05</v>
      </c>
      <c r="I209" s="115" t="str">
        <f ca="1">IF(G209&gt;H209,"ns",IF(G209&lt;0.001,"***",IF(G209&lt;0.01,"**",IF(G209&lt;0.05,"*",""))))</f>
        <v>ns</v>
      </c>
      <c r="K209" s="101">
        <f t="shared" si="331"/>
        <v>4</v>
      </c>
      <c r="L209" s="125" t="str">
        <f t="shared" ca="1" si="323"/>
        <v>ACA 917</v>
      </c>
      <c r="M209" s="126">
        <f t="shared" ca="1" si="324"/>
        <v>5.6000000000000006E-4</v>
      </c>
      <c r="N209" s="126" t="str">
        <f t="shared" ca="1" si="325"/>
        <v>ns</v>
      </c>
      <c r="O209" s="126" t="str">
        <f t="shared" ca="1" si="315"/>
        <v>ns</v>
      </c>
      <c r="P209" s="126" t="str">
        <f t="shared" ca="1" si="315"/>
        <v>ns</v>
      </c>
      <c r="Q209" s="126" t="str">
        <f t="shared" ca="1" si="315"/>
        <v>ns</v>
      </c>
      <c r="R209" s="126" t="str">
        <f t="shared" si="315"/>
        <v/>
      </c>
      <c r="S209" s="126" t="str">
        <f t="shared" si="315"/>
        <v/>
      </c>
      <c r="T209" s="126" t="str">
        <f t="shared" si="315"/>
        <v/>
      </c>
      <c r="U209" s="126" t="str">
        <f t="shared" si="315"/>
        <v/>
      </c>
      <c r="V209" s="126" t="str">
        <f t="shared" si="315"/>
        <v/>
      </c>
      <c r="W209" s="126" t="str">
        <f t="shared" si="315"/>
        <v/>
      </c>
      <c r="X209" s="126" t="str">
        <f t="shared" si="315"/>
        <v/>
      </c>
      <c r="Y209" s="126" t="str">
        <f t="shared" si="315"/>
        <v/>
      </c>
      <c r="Z209" s="126" t="str">
        <f t="shared" si="315"/>
        <v/>
      </c>
      <c r="AA209" s="126" t="str">
        <f t="shared" si="315"/>
        <v/>
      </c>
      <c r="AB209" s="126" t="str">
        <f t="shared" si="315"/>
        <v/>
      </c>
      <c r="AC209" s="126" t="str">
        <f t="shared" si="315"/>
        <v/>
      </c>
      <c r="AD209" s="126" t="str">
        <f t="shared" si="315"/>
        <v/>
      </c>
      <c r="AE209" s="126" t="str">
        <f t="shared" si="316"/>
        <v/>
      </c>
      <c r="AF209" s="126" t="str">
        <f t="shared" si="316"/>
        <v/>
      </c>
      <c r="AG209" s="126" t="str">
        <f t="shared" si="316"/>
        <v/>
      </c>
      <c r="AH209" s="126" t="str">
        <f t="shared" si="316"/>
        <v/>
      </c>
      <c r="AI209" s="126" t="str">
        <f t="shared" si="316"/>
        <v/>
      </c>
      <c r="AJ209" s="126" t="str">
        <f t="shared" si="316"/>
        <v/>
      </c>
      <c r="AK209" s="126" t="str">
        <f t="shared" si="316"/>
        <v/>
      </c>
      <c r="AL209" s="126" t="str">
        <f t="shared" si="316"/>
        <v/>
      </c>
      <c r="AM209" s="126" t="str">
        <f t="shared" si="316"/>
        <v/>
      </c>
      <c r="AN209" s="126" t="str">
        <f t="shared" si="316"/>
        <v/>
      </c>
      <c r="AO209" s="126" t="str">
        <f t="shared" si="316"/>
        <v/>
      </c>
      <c r="AP209" s="126" t="str">
        <f t="shared" si="316"/>
        <v/>
      </c>
      <c r="AQ209" s="126" t="str">
        <f t="shared" si="316"/>
        <v/>
      </c>
      <c r="AR209" s="126" t="str">
        <f t="shared" si="316"/>
        <v/>
      </c>
      <c r="AS209" s="126" t="str">
        <f t="shared" si="316"/>
        <v/>
      </c>
      <c r="AT209" s="126" t="str">
        <f t="shared" si="316"/>
        <v/>
      </c>
      <c r="AU209" s="126" t="str">
        <f t="shared" si="317"/>
        <v/>
      </c>
      <c r="AV209" s="126" t="str">
        <f t="shared" si="317"/>
        <v/>
      </c>
      <c r="AW209" s="126" t="str">
        <f t="shared" si="317"/>
        <v/>
      </c>
      <c r="AX209" s="126" t="str">
        <f t="shared" si="317"/>
        <v/>
      </c>
      <c r="AY209" s="126" t="str">
        <f t="shared" si="317"/>
        <v/>
      </c>
      <c r="AZ209" s="126" t="str">
        <f t="shared" si="317"/>
        <v/>
      </c>
      <c r="BA209" s="126" t="str">
        <f t="shared" si="317"/>
        <v/>
      </c>
      <c r="BB209" s="126" t="str">
        <f t="shared" si="317"/>
        <v/>
      </c>
      <c r="BC209" s="126" t="str">
        <f t="shared" si="317"/>
        <v/>
      </c>
      <c r="BD209" s="126" t="str">
        <f t="shared" si="317"/>
        <v/>
      </c>
      <c r="BE209" s="126" t="str">
        <f t="shared" si="317"/>
        <v/>
      </c>
      <c r="BF209" s="126" t="str">
        <f t="shared" si="317"/>
        <v/>
      </c>
      <c r="BG209" s="126" t="str">
        <f t="shared" si="317"/>
        <v/>
      </c>
      <c r="BH209" s="126" t="str">
        <f t="shared" si="317"/>
        <v/>
      </c>
      <c r="BI209" s="126" t="str">
        <f t="shared" si="317"/>
        <v/>
      </c>
      <c r="BJ209" s="126" t="str">
        <f t="shared" si="317"/>
        <v/>
      </c>
      <c r="BK209" s="126" t="str">
        <f t="shared" si="318"/>
        <v/>
      </c>
      <c r="BL209" s="126" t="str">
        <f t="shared" si="318"/>
        <v/>
      </c>
      <c r="BM209" s="126" t="str">
        <f t="shared" si="318"/>
        <v/>
      </c>
      <c r="BN209" s="126" t="str">
        <f t="shared" si="318"/>
        <v/>
      </c>
      <c r="BO209" s="126" t="str">
        <f t="shared" si="318"/>
        <v/>
      </c>
      <c r="BP209" s="126" t="str">
        <f t="shared" si="318"/>
        <v/>
      </c>
      <c r="BQ209" s="126" t="str">
        <f t="shared" si="318"/>
        <v/>
      </c>
      <c r="BR209" s="126" t="str">
        <f t="shared" si="318"/>
        <v/>
      </c>
      <c r="BS209" s="126" t="str">
        <f t="shared" si="318"/>
        <v/>
      </c>
      <c r="BT209" s="126" t="str">
        <f t="shared" si="318"/>
        <v/>
      </c>
      <c r="BU209" s="126" t="str">
        <f t="shared" si="318"/>
        <v/>
      </c>
      <c r="BV209" s="194"/>
      <c r="BW209" s="194"/>
      <c r="BX209" s="194"/>
      <c r="BZ209" s="116" t="s">
        <v>268</v>
      </c>
      <c r="CA209" s="118" t="s">
        <v>97</v>
      </c>
      <c r="CB209" s="113">
        <f t="shared" si="326"/>
        <v>4</v>
      </c>
      <c r="CC209" s="116" t="str">
        <f t="shared" ca="1" si="319"/>
        <v>ACA 917</v>
      </c>
      <c r="CD209" s="117">
        <f t="shared" ca="1" si="327"/>
        <v>0</v>
      </c>
      <c r="CE209" s="117">
        <f t="shared" ca="1" si="320"/>
        <v>0</v>
      </c>
      <c r="CF209" s="117">
        <f t="shared" ca="1" si="320"/>
        <v>0</v>
      </c>
      <c r="CG209" s="117">
        <f t="shared" ca="1" si="320"/>
        <v>0</v>
      </c>
      <c r="CH209" s="117">
        <f t="shared" ca="1" si="321"/>
        <v>0</v>
      </c>
      <c r="CI209" s="117">
        <f t="shared" ca="1" si="322"/>
        <v>0</v>
      </c>
      <c r="CJ209" s="127" cm="1">
        <f t="array" aca="1" ref="CJ209" ca="1">IFERROR(AVERAGE(IF(CD209:CG209&gt;1,CD209:CG209)),0)</f>
        <v>0</v>
      </c>
      <c r="CK209" s="127">
        <f ca="1">CJ209+(COUNTIFS($CJ$206:$CJ209,CJ209)-1)*0.00001</f>
        <v>3.0000000000000004E-5</v>
      </c>
      <c r="CL209" s="127">
        <f t="shared" ca="1" si="328"/>
        <v>5.6000000000000006E-4</v>
      </c>
      <c r="CM209" s="140">
        <f t="shared" ca="1" si="329"/>
        <v>0</v>
      </c>
      <c r="CN209" s="120" t="str">
        <f t="shared" ca="1" si="330"/>
        <v>ACA 917</v>
      </c>
      <c r="CO209" s="113"/>
      <c r="CP209" s="113" t="s">
        <v>72</v>
      </c>
      <c r="CQ209" s="112">
        <f ca="1">SUMIFS(CD206:CG265,CD206:CG265,"&gt;1")</f>
        <v>0</v>
      </c>
      <c r="CR209" s="115"/>
    </row>
    <row r="210" spans="1:96" ht="12.75" customHeight="1" x14ac:dyDescent="0.25">
      <c r="A210" s="213">
        <v>4</v>
      </c>
      <c r="B210" s="49" t="s">
        <v>34</v>
      </c>
      <c r="C210" s="104" t="str">
        <f ca="1">'ANVA-MDS Sin Fung.'!CQ214</f>
        <v>sd</v>
      </c>
      <c r="D210" s="102" t="str">
        <f ca="1">'ANVA-MDS Sin Fung.'!CQ218</f>
        <v>sd</v>
      </c>
      <c r="E210" s="103" t="str">
        <f t="shared" ca="1" si="332"/>
        <v>sd</v>
      </c>
      <c r="F210" s="105"/>
      <c r="G210" s="105"/>
      <c r="K210" s="101">
        <f t="shared" si="331"/>
        <v>5</v>
      </c>
      <c r="L210" s="125" t="str">
        <f t="shared" ca="1" si="323"/>
        <v>ACA 921</v>
      </c>
      <c r="M210" s="126">
        <f t="shared" ca="1" si="324"/>
        <v>5.5000000000000003E-4</v>
      </c>
      <c r="N210" s="126" t="str">
        <f t="shared" ca="1" si="325"/>
        <v>ns</v>
      </c>
      <c r="O210" s="126" t="str">
        <f t="shared" ca="1" si="315"/>
        <v>ns</v>
      </c>
      <c r="P210" s="126" t="str">
        <f t="shared" ca="1" si="315"/>
        <v>ns</v>
      </c>
      <c r="Q210" s="126" t="str">
        <f t="shared" ca="1" si="315"/>
        <v>ns</v>
      </c>
      <c r="R210" s="126" t="str">
        <f t="shared" ca="1" si="315"/>
        <v>ns</v>
      </c>
      <c r="S210" s="126" t="str">
        <f t="shared" si="315"/>
        <v/>
      </c>
      <c r="T210" s="126" t="str">
        <f t="shared" si="315"/>
        <v/>
      </c>
      <c r="U210" s="126" t="str">
        <f t="shared" si="315"/>
        <v/>
      </c>
      <c r="V210" s="126" t="str">
        <f t="shared" si="315"/>
        <v/>
      </c>
      <c r="W210" s="126" t="str">
        <f t="shared" si="315"/>
        <v/>
      </c>
      <c r="X210" s="126" t="str">
        <f t="shared" si="315"/>
        <v/>
      </c>
      <c r="Y210" s="126" t="str">
        <f t="shared" si="315"/>
        <v/>
      </c>
      <c r="Z210" s="126" t="str">
        <f t="shared" si="315"/>
        <v/>
      </c>
      <c r="AA210" s="126" t="str">
        <f t="shared" si="315"/>
        <v/>
      </c>
      <c r="AB210" s="126" t="str">
        <f t="shared" si="315"/>
        <v/>
      </c>
      <c r="AC210" s="126" t="str">
        <f t="shared" si="315"/>
        <v/>
      </c>
      <c r="AD210" s="126" t="str">
        <f t="shared" si="315"/>
        <v/>
      </c>
      <c r="AE210" s="126" t="str">
        <f t="shared" si="316"/>
        <v/>
      </c>
      <c r="AF210" s="126" t="str">
        <f t="shared" si="316"/>
        <v/>
      </c>
      <c r="AG210" s="126" t="str">
        <f t="shared" si="316"/>
        <v/>
      </c>
      <c r="AH210" s="126" t="str">
        <f t="shared" si="316"/>
        <v/>
      </c>
      <c r="AI210" s="126" t="str">
        <f t="shared" si="316"/>
        <v/>
      </c>
      <c r="AJ210" s="126" t="str">
        <f t="shared" si="316"/>
        <v/>
      </c>
      <c r="AK210" s="126" t="str">
        <f t="shared" si="316"/>
        <v/>
      </c>
      <c r="AL210" s="126" t="str">
        <f t="shared" si="316"/>
        <v/>
      </c>
      <c r="AM210" s="126" t="str">
        <f t="shared" si="316"/>
        <v/>
      </c>
      <c r="AN210" s="126" t="str">
        <f t="shared" si="316"/>
        <v/>
      </c>
      <c r="AO210" s="126" t="str">
        <f t="shared" si="316"/>
        <v/>
      </c>
      <c r="AP210" s="126" t="str">
        <f t="shared" si="316"/>
        <v/>
      </c>
      <c r="AQ210" s="126" t="str">
        <f t="shared" si="316"/>
        <v/>
      </c>
      <c r="AR210" s="126" t="str">
        <f t="shared" si="316"/>
        <v/>
      </c>
      <c r="AS210" s="126" t="str">
        <f t="shared" si="316"/>
        <v/>
      </c>
      <c r="AT210" s="126" t="str">
        <f t="shared" si="316"/>
        <v/>
      </c>
      <c r="AU210" s="126" t="str">
        <f t="shared" si="317"/>
        <v/>
      </c>
      <c r="AV210" s="126" t="str">
        <f t="shared" si="317"/>
        <v/>
      </c>
      <c r="AW210" s="126" t="str">
        <f t="shared" si="317"/>
        <v/>
      </c>
      <c r="AX210" s="126" t="str">
        <f t="shared" si="317"/>
        <v/>
      </c>
      <c r="AY210" s="126" t="str">
        <f t="shared" si="317"/>
        <v/>
      </c>
      <c r="AZ210" s="126" t="str">
        <f t="shared" si="317"/>
        <v/>
      </c>
      <c r="BA210" s="126" t="str">
        <f t="shared" si="317"/>
        <v/>
      </c>
      <c r="BB210" s="126" t="str">
        <f t="shared" si="317"/>
        <v/>
      </c>
      <c r="BC210" s="126" t="str">
        <f t="shared" si="317"/>
        <v/>
      </c>
      <c r="BD210" s="126" t="str">
        <f t="shared" si="317"/>
        <v/>
      </c>
      <c r="BE210" s="126" t="str">
        <f t="shared" si="317"/>
        <v/>
      </c>
      <c r="BF210" s="126" t="str">
        <f t="shared" si="317"/>
        <v/>
      </c>
      <c r="BG210" s="126" t="str">
        <f t="shared" si="317"/>
        <v/>
      </c>
      <c r="BH210" s="126" t="str">
        <f t="shared" si="317"/>
        <v/>
      </c>
      <c r="BI210" s="126" t="str">
        <f t="shared" si="317"/>
        <v/>
      </c>
      <c r="BJ210" s="126" t="str">
        <f t="shared" si="317"/>
        <v/>
      </c>
      <c r="BK210" s="126" t="str">
        <f t="shared" si="318"/>
        <v/>
      </c>
      <c r="BL210" s="126" t="str">
        <f t="shared" si="318"/>
        <v/>
      </c>
      <c r="BM210" s="126" t="str">
        <f t="shared" si="318"/>
        <v/>
      </c>
      <c r="BN210" s="126" t="str">
        <f t="shared" si="318"/>
        <v/>
      </c>
      <c r="BO210" s="126" t="str">
        <f t="shared" si="318"/>
        <v/>
      </c>
      <c r="BP210" s="126" t="str">
        <f t="shared" si="318"/>
        <v/>
      </c>
      <c r="BQ210" s="126" t="str">
        <f t="shared" si="318"/>
        <v/>
      </c>
      <c r="BR210" s="126" t="str">
        <f t="shared" si="318"/>
        <v/>
      </c>
      <c r="BS210" s="126" t="str">
        <f t="shared" si="318"/>
        <v/>
      </c>
      <c r="BT210" s="126" t="str">
        <f t="shared" si="318"/>
        <v/>
      </c>
      <c r="BU210" s="126" t="str">
        <f t="shared" si="318"/>
        <v/>
      </c>
      <c r="BV210" s="194"/>
      <c r="BW210" s="194"/>
      <c r="BX210" s="194"/>
      <c r="BZ210" s="116" t="s">
        <v>268</v>
      </c>
      <c r="CA210" s="118" t="s">
        <v>97</v>
      </c>
      <c r="CB210" s="113">
        <f t="shared" si="326"/>
        <v>5</v>
      </c>
      <c r="CC210" s="116" t="str">
        <f t="shared" ca="1" si="319"/>
        <v>ACA 921</v>
      </c>
      <c r="CD210" s="117">
        <f t="shared" ca="1" si="327"/>
        <v>0</v>
      </c>
      <c r="CE210" s="117">
        <f t="shared" ca="1" si="320"/>
        <v>0</v>
      </c>
      <c r="CF210" s="117">
        <f t="shared" ca="1" si="320"/>
        <v>0</v>
      </c>
      <c r="CG210" s="117">
        <f t="shared" ca="1" si="320"/>
        <v>0</v>
      </c>
      <c r="CH210" s="117">
        <f t="shared" ca="1" si="321"/>
        <v>0</v>
      </c>
      <c r="CI210" s="117">
        <f t="shared" ca="1" si="322"/>
        <v>0</v>
      </c>
      <c r="CJ210" s="127" cm="1">
        <f t="array" aca="1" ref="CJ210" ca="1">IFERROR(AVERAGE(IF(CD210:CG210&gt;1,CD210:CG210)),0)</f>
        <v>0</v>
      </c>
      <c r="CK210" s="127">
        <f ca="1">CJ210+(COUNTIFS($CJ$206:$CJ210,CJ210)-1)*0.00001</f>
        <v>4.0000000000000003E-5</v>
      </c>
      <c r="CL210" s="127">
        <f t="shared" ca="1" si="328"/>
        <v>5.5000000000000003E-4</v>
      </c>
      <c r="CM210" s="140">
        <f t="shared" ca="1" si="329"/>
        <v>0</v>
      </c>
      <c r="CN210" s="120" t="str">
        <f t="shared" ca="1" si="330"/>
        <v>ACA 921</v>
      </c>
      <c r="CO210" s="113"/>
      <c r="CP210" s="113" t="s">
        <v>73</v>
      </c>
      <c r="CQ210" s="112" t="str">
        <f ca="1">IF(CH266&lt;&gt;1,"sd",CQ209/CQ208)</f>
        <v>sd</v>
      </c>
      <c r="CR210" s="115"/>
    </row>
    <row r="211" spans="1:96" ht="12.75" customHeight="1" x14ac:dyDescent="0.25">
      <c r="A211" s="213">
        <v>4</v>
      </c>
      <c r="B211" s="49" t="s">
        <v>35</v>
      </c>
      <c r="C211" s="101" t="str">
        <f ca="1">CQ215</f>
        <v>sd</v>
      </c>
      <c r="D211" s="102" t="str">
        <f ca="1">'ANVA-MDS Sin Fung.'!CQ219</f>
        <v>sd</v>
      </c>
      <c r="E211" s="105"/>
      <c r="F211" s="105"/>
      <c r="G211" s="105"/>
      <c r="K211" s="101">
        <f t="shared" si="331"/>
        <v>6</v>
      </c>
      <c r="L211" s="125" t="str">
        <f t="shared" ca="1" si="323"/>
        <v>ÁLAMO</v>
      </c>
      <c r="M211" s="126">
        <f t="shared" ca="1" si="324"/>
        <v>5.4000000000000001E-4</v>
      </c>
      <c r="N211" s="126" t="str">
        <f t="shared" ca="1" si="325"/>
        <v>ns</v>
      </c>
      <c r="O211" s="126" t="str">
        <f t="shared" ca="1" si="315"/>
        <v>ns</v>
      </c>
      <c r="P211" s="126" t="str">
        <f t="shared" ca="1" si="315"/>
        <v>ns</v>
      </c>
      <c r="Q211" s="126" t="str">
        <f t="shared" ca="1" si="315"/>
        <v>ns</v>
      </c>
      <c r="R211" s="126" t="str">
        <f t="shared" ca="1" si="315"/>
        <v>ns</v>
      </c>
      <c r="S211" s="126" t="str">
        <f t="shared" ca="1" si="315"/>
        <v>ns</v>
      </c>
      <c r="T211" s="126" t="str">
        <f t="shared" si="315"/>
        <v/>
      </c>
      <c r="U211" s="126" t="str">
        <f t="shared" si="315"/>
        <v/>
      </c>
      <c r="V211" s="126" t="str">
        <f t="shared" si="315"/>
        <v/>
      </c>
      <c r="W211" s="126" t="str">
        <f t="shared" si="315"/>
        <v/>
      </c>
      <c r="X211" s="126" t="str">
        <f t="shared" si="315"/>
        <v/>
      </c>
      <c r="Y211" s="126" t="str">
        <f t="shared" si="315"/>
        <v/>
      </c>
      <c r="Z211" s="126" t="str">
        <f t="shared" si="315"/>
        <v/>
      </c>
      <c r="AA211" s="126" t="str">
        <f t="shared" si="315"/>
        <v/>
      </c>
      <c r="AB211" s="126" t="str">
        <f t="shared" si="315"/>
        <v/>
      </c>
      <c r="AC211" s="126" t="str">
        <f t="shared" si="315"/>
        <v/>
      </c>
      <c r="AD211" s="126" t="str">
        <f t="shared" si="315"/>
        <v/>
      </c>
      <c r="AE211" s="126" t="str">
        <f t="shared" si="316"/>
        <v/>
      </c>
      <c r="AF211" s="126" t="str">
        <f t="shared" si="316"/>
        <v/>
      </c>
      <c r="AG211" s="126" t="str">
        <f t="shared" si="316"/>
        <v/>
      </c>
      <c r="AH211" s="126" t="str">
        <f t="shared" si="316"/>
        <v/>
      </c>
      <c r="AI211" s="126" t="str">
        <f t="shared" si="316"/>
        <v/>
      </c>
      <c r="AJ211" s="126" t="str">
        <f t="shared" si="316"/>
        <v/>
      </c>
      <c r="AK211" s="126" t="str">
        <f t="shared" si="316"/>
        <v/>
      </c>
      <c r="AL211" s="126" t="str">
        <f t="shared" si="316"/>
        <v/>
      </c>
      <c r="AM211" s="126" t="str">
        <f t="shared" si="316"/>
        <v/>
      </c>
      <c r="AN211" s="126" t="str">
        <f t="shared" si="316"/>
        <v/>
      </c>
      <c r="AO211" s="126" t="str">
        <f t="shared" si="316"/>
        <v/>
      </c>
      <c r="AP211" s="126" t="str">
        <f t="shared" si="316"/>
        <v/>
      </c>
      <c r="AQ211" s="126" t="str">
        <f t="shared" si="316"/>
        <v/>
      </c>
      <c r="AR211" s="126" t="str">
        <f t="shared" si="316"/>
        <v/>
      </c>
      <c r="AS211" s="126" t="str">
        <f t="shared" si="316"/>
        <v/>
      </c>
      <c r="AT211" s="126" t="str">
        <f t="shared" si="316"/>
        <v/>
      </c>
      <c r="AU211" s="126" t="str">
        <f t="shared" si="317"/>
        <v/>
      </c>
      <c r="AV211" s="126" t="str">
        <f t="shared" si="317"/>
        <v/>
      </c>
      <c r="AW211" s="126" t="str">
        <f t="shared" si="317"/>
        <v/>
      </c>
      <c r="AX211" s="126" t="str">
        <f t="shared" si="317"/>
        <v/>
      </c>
      <c r="AY211" s="126" t="str">
        <f t="shared" si="317"/>
        <v/>
      </c>
      <c r="AZ211" s="126" t="str">
        <f t="shared" si="317"/>
        <v/>
      </c>
      <c r="BA211" s="126" t="str">
        <f t="shared" si="317"/>
        <v/>
      </c>
      <c r="BB211" s="126" t="str">
        <f t="shared" si="317"/>
        <v/>
      </c>
      <c r="BC211" s="126" t="str">
        <f t="shared" si="317"/>
        <v/>
      </c>
      <c r="BD211" s="126" t="str">
        <f t="shared" si="317"/>
        <v/>
      </c>
      <c r="BE211" s="126" t="str">
        <f t="shared" si="317"/>
        <v/>
      </c>
      <c r="BF211" s="126" t="str">
        <f t="shared" si="317"/>
        <v/>
      </c>
      <c r="BG211" s="126" t="str">
        <f t="shared" si="317"/>
        <v/>
      </c>
      <c r="BH211" s="126" t="str">
        <f t="shared" si="317"/>
        <v/>
      </c>
      <c r="BI211" s="126" t="str">
        <f t="shared" si="317"/>
        <v/>
      </c>
      <c r="BJ211" s="126" t="str">
        <f t="shared" si="317"/>
        <v/>
      </c>
      <c r="BK211" s="126" t="str">
        <f t="shared" si="318"/>
        <v/>
      </c>
      <c r="BL211" s="126" t="str">
        <f t="shared" si="318"/>
        <v/>
      </c>
      <c r="BM211" s="126" t="str">
        <f t="shared" si="318"/>
        <v/>
      </c>
      <c r="BN211" s="126" t="str">
        <f t="shared" si="318"/>
        <v/>
      </c>
      <c r="BO211" s="126" t="str">
        <f t="shared" si="318"/>
        <v/>
      </c>
      <c r="BP211" s="126" t="str">
        <f t="shared" si="318"/>
        <v/>
      </c>
      <c r="BQ211" s="126" t="str">
        <f t="shared" si="318"/>
        <v/>
      </c>
      <c r="BR211" s="126" t="str">
        <f t="shared" si="318"/>
        <v/>
      </c>
      <c r="BS211" s="126" t="str">
        <f t="shared" si="318"/>
        <v/>
      </c>
      <c r="BT211" s="126" t="str">
        <f t="shared" si="318"/>
        <v/>
      </c>
      <c r="BU211" s="126" t="str">
        <f t="shared" si="318"/>
        <v/>
      </c>
      <c r="BV211" s="194"/>
      <c r="BW211" s="194"/>
      <c r="BX211" s="194"/>
      <c r="BZ211" s="116" t="s">
        <v>268</v>
      </c>
      <c r="CA211" s="118" t="s">
        <v>97</v>
      </c>
      <c r="CB211" s="113">
        <f t="shared" si="326"/>
        <v>6</v>
      </c>
      <c r="CC211" s="116" t="str">
        <f t="shared" ca="1" si="319"/>
        <v>ÁLAMO</v>
      </c>
      <c r="CD211" s="117">
        <f t="shared" ca="1" si="327"/>
        <v>0</v>
      </c>
      <c r="CE211" s="117">
        <f t="shared" ca="1" si="320"/>
        <v>0</v>
      </c>
      <c r="CF211" s="117">
        <f t="shared" ca="1" si="320"/>
        <v>0</v>
      </c>
      <c r="CG211" s="117">
        <f t="shared" ca="1" si="320"/>
        <v>0</v>
      </c>
      <c r="CH211" s="117">
        <f t="shared" ca="1" si="321"/>
        <v>0</v>
      </c>
      <c r="CI211" s="117">
        <f t="shared" ca="1" si="322"/>
        <v>0</v>
      </c>
      <c r="CJ211" s="127" cm="1">
        <f t="array" aca="1" ref="CJ211" ca="1">IFERROR(AVERAGE(IF(CD211:CG211&gt;1,CD211:CG211)),0)</f>
        <v>0</v>
      </c>
      <c r="CK211" s="127">
        <f ca="1">CJ211+(COUNTIFS($CJ$206:$CJ211,CJ211)-1)*0.00001</f>
        <v>5.0000000000000002E-5</v>
      </c>
      <c r="CL211" s="127">
        <f t="shared" ca="1" si="328"/>
        <v>5.4000000000000001E-4</v>
      </c>
      <c r="CM211" s="140">
        <f t="shared" ca="1" si="329"/>
        <v>0</v>
      </c>
      <c r="CN211" s="120" t="str">
        <f t="shared" ca="1" si="330"/>
        <v>ÁLAMO</v>
      </c>
      <c r="CO211" s="113"/>
      <c r="CP211" s="113" t="s">
        <v>74</v>
      </c>
      <c r="CQ211" s="112" t="str">
        <f ca="1">IF(CH266&lt;&gt;1,"sd",CQ209^2/CQ208)</f>
        <v>sd</v>
      </c>
      <c r="CR211" s="115"/>
    </row>
    <row r="212" spans="1:96" ht="12.75" customHeight="1" x14ac:dyDescent="0.25">
      <c r="A212" s="213">
        <v>4</v>
      </c>
      <c r="B212" s="2" t="s">
        <v>234</v>
      </c>
      <c r="K212" s="101">
        <f t="shared" si="331"/>
        <v>7</v>
      </c>
      <c r="L212" s="125" t="str">
        <f t="shared" ca="1" si="323"/>
        <v>ARCE</v>
      </c>
      <c r="M212" s="126">
        <f t="shared" ca="1" si="324"/>
        <v>5.3000000000000009E-4</v>
      </c>
      <c r="N212" s="126" t="str">
        <f t="shared" ca="1" si="325"/>
        <v>ns</v>
      </c>
      <c r="O212" s="126" t="str">
        <f t="shared" ca="1" si="315"/>
        <v>ns</v>
      </c>
      <c r="P212" s="126" t="str">
        <f t="shared" ca="1" si="315"/>
        <v>ns</v>
      </c>
      <c r="Q212" s="126" t="str">
        <f t="shared" ca="1" si="315"/>
        <v>ns</v>
      </c>
      <c r="R212" s="126" t="str">
        <f t="shared" ca="1" si="315"/>
        <v>ns</v>
      </c>
      <c r="S212" s="126" t="str">
        <f t="shared" ca="1" si="315"/>
        <v>ns</v>
      </c>
      <c r="T212" s="126" t="str">
        <f t="shared" ca="1" si="315"/>
        <v>ns</v>
      </c>
      <c r="U212" s="126" t="str">
        <f t="shared" si="315"/>
        <v/>
      </c>
      <c r="V212" s="126" t="str">
        <f t="shared" si="315"/>
        <v/>
      </c>
      <c r="W212" s="126" t="str">
        <f t="shared" si="315"/>
        <v/>
      </c>
      <c r="X212" s="126" t="str">
        <f t="shared" si="315"/>
        <v/>
      </c>
      <c r="Y212" s="126" t="str">
        <f t="shared" si="315"/>
        <v/>
      </c>
      <c r="Z212" s="126" t="str">
        <f t="shared" si="315"/>
        <v/>
      </c>
      <c r="AA212" s="126" t="str">
        <f t="shared" si="315"/>
        <v/>
      </c>
      <c r="AB212" s="126" t="str">
        <f t="shared" si="315"/>
        <v/>
      </c>
      <c r="AC212" s="126" t="str">
        <f t="shared" si="315"/>
        <v/>
      </c>
      <c r="AD212" s="126" t="str">
        <f t="shared" si="315"/>
        <v/>
      </c>
      <c r="AE212" s="126" t="str">
        <f t="shared" si="316"/>
        <v/>
      </c>
      <c r="AF212" s="126" t="str">
        <f t="shared" si="316"/>
        <v/>
      </c>
      <c r="AG212" s="126" t="str">
        <f t="shared" si="316"/>
        <v/>
      </c>
      <c r="AH212" s="126" t="str">
        <f t="shared" si="316"/>
        <v/>
      </c>
      <c r="AI212" s="126" t="str">
        <f t="shared" si="316"/>
        <v/>
      </c>
      <c r="AJ212" s="126" t="str">
        <f t="shared" si="316"/>
        <v/>
      </c>
      <c r="AK212" s="126" t="str">
        <f t="shared" si="316"/>
        <v/>
      </c>
      <c r="AL212" s="126" t="str">
        <f t="shared" si="316"/>
        <v/>
      </c>
      <c r="AM212" s="126" t="str">
        <f t="shared" si="316"/>
        <v/>
      </c>
      <c r="AN212" s="126" t="str">
        <f t="shared" si="316"/>
        <v/>
      </c>
      <c r="AO212" s="126" t="str">
        <f t="shared" si="316"/>
        <v/>
      </c>
      <c r="AP212" s="126" t="str">
        <f t="shared" si="316"/>
        <v/>
      </c>
      <c r="AQ212" s="126" t="str">
        <f t="shared" si="316"/>
        <v/>
      </c>
      <c r="AR212" s="126" t="str">
        <f t="shared" si="316"/>
        <v/>
      </c>
      <c r="AS212" s="126" t="str">
        <f t="shared" si="316"/>
        <v/>
      </c>
      <c r="AT212" s="126" t="str">
        <f t="shared" si="316"/>
        <v/>
      </c>
      <c r="AU212" s="126" t="str">
        <f t="shared" si="317"/>
        <v/>
      </c>
      <c r="AV212" s="126" t="str">
        <f t="shared" si="317"/>
        <v/>
      </c>
      <c r="AW212" s="126" t="str">
        <f t="shared" si="317"/>
        <v/>
      </c>
      <c r="AX212" s="126" t="str">
        <f t="shared" si="317"/>
        <v/>
      </c>
      <c r="AY212" s="126" t="str">
        <f t="shared" si="317"/>
        <v/>
      </c>
      <c r="AZ212" s="126" t="str">
        <f t="shared" si="317"/>
        <v/>
      </c>
      <c r="BA212" s="126" t="str">
        <f t="shared" si="317"/>
        <v/>
      </c>
      <c r="BB212" s="126" t="str">
        <f t="shared" si="317"/>
        <v/>
      </c>
      <c r="BC212" s="126" t="str">
        <f t="shared" si="317"/>
        <v/>
      </c>
      <c r="BD212" s="126" t="str">
        <f t="shared" si="317"/>
        <v/>
      </c>
      <c r="BE212" s="126" t="str">
        <f t="shared" si="317"/>
        <v/>
      </c>
      <c r="BF212" s="126" t="str">
        <f t="shared" si="317"/>
        <v/>
      </c>
      <c r="BG212" s="126" t="str">
        <f t="shared" si="317"/>
        <v/>
      </c>
      <c r="BH212" s="126" t="str">
        <f t="shared" si="317"/>
        <v/>
      </c>
      <c r="BI212" s="126" t="str">
        <f t="shared" si="317"/>
        <v/>
      </c>
      <c r="BJ212" s="126" t="str">
        <f t="shared" si="317"/>
        <v/>
      </c>
      <c r="BK212" s="126" t="str">
        <f t="shared" si="318"/>
        <v/>
      </c>
      <c r="BL212" s="126" t="str">
        <f t="shared" si="318"/>
        <v/>
      </c>
      <c r="BM212" s="126" t="str">
        <f t="shared" si="318"/>
        <v/>
      </c>
      <c r="BN212" s="126" t="str">
        <f t="shared" si="318"/>
        <v/>
      </c>
      <c r="BO212" s="126" t="str">
        <f t="shared" si="318"/>
        <v/>
      </c>
      <c r="BP212" s="126" t="str">
        <f t="shared" si="318"/>
        <v/>
      </c>
      <c r="BQ212" s="126" t="str">
        <f t="shared" si="318"/>
        <v/>
      </c>
      <c r="BR212" s="126" t="str">
        <f t="shared" si="318"/>
        <v/>
      </c>
      <c r="BS212" s="126" t="str">
        <f t="shared" si="318"/>
        <v/>
      </c>
      <c r="BT212" s="126" t="str">
        <f t="shared" si="318"/>
        <v/>
      </c>
      <c r="BU212" s="126" t="str">
        <f t="shared" si="318"/>
        <v/>
      </c>
      <c r="BV212" s="194"/>
      <c r="BW212" s="194"/>
      <c r="BX212" s="194"/>
      <c r="BZ212" s="116" t="s">
        <v>268</v>
      </c>
      <c r="CA212" s="118" t="s">
        <v>97</v>
      </c>
      <c r="CB212" s="113">
        <f t="shared" si="326"/>
        <v>7</v>
      </c>
      <c r="CC212" s="116" t="str">
        <f t="shared" ca="1" si="319"/>
        <v>ARCE</v>
      </c>
      <c r="CD212" s="117">
        <f t="shared" ca="1" si="327"/>
        <v>0</v>
      </c>
      <c r="CE212" s="117">
        <f t="shared" ca="1" si="320"/>
        <v>0</v>
      </c>
      <c r="CF212" s="117">
        <f t="shared" ca="1" si="320"/>
        <v>0</v>
      </c>
      <c r="CG212" s="117">
        <f t="shared" ca="1" si="320"/>
        <v>0</v>
      </c>
      <c r="CH212" s="117">
        <f t="shared" ca="1" si="321"/>
        <v>0</v>
      </c>
      <c r="CI212" s="117">
        <f t="shared" ca="1" si="322"/>
        <v>0</v>
      </c>
      <c r="CJ212" s="127" cm="1">
        <f t="array" aca="1" ref="CJ212" ca="1">IFERROR(AVERAGE(IF(CD212:CG212&gt;1,CD212:CG212)),0)</f>
        <v>0</v>
      </c>
      <c r="CK212" s="127">
        <f ca="1">CJ212+(COUNTIFS($CJ$206:$CJ212,CJ212)-1)*0.00001</f>
        <v>6.0000000000000008E-5</v>
      </c>
      <c r="CL212" s="127">
        <f t="shared" ca="1" si="328"/>
        <v>5.3000000000000009E-4</v>
      </c>
      <c r="CM212" s="140">
        <f t="shared" ca="1" si="329"/>
        <v>0</v>
      </c>
      <c r="CN212" s="120" t="str">
        <f t="shared" ca="1" si="330"/>
        <v>ARCE</v>
      </c>
      <c r="CO212" s="113"/>
      <c r="CP212" s="113" t="s">
        <v>75</v>
      </c>
      <c r="CQ212" s="122" t="str">
        <f ca="1">IF(CH266&lt;&gt;1,"sd",CQ206-1)</f>
        <v>sd</v>
      </c>
      <c r="CR212" s="115"/>
    </row>
    <row r="213" spans="1:96" ht="12.75" customHeight="1" x14ac:dyDescent="0.25">
      <c r="A213" s="213">
        <v>4</v>
      </c>
      <c r="B213" s="3"/>
      <c r="K213" s="101">
        <f t="shared" si="331"/>
        <v>8</v>
      </c>
      <c r="L213" s="125" t="str">
        <f t="shared" ca="1" si="323"/>
        <v>AROMO</v>
      </c>
      <c r="M213" s="126">
        <f t="shared" ca="1" si="324"/>
        <v>5.2000000000000006E-4</v>
      </c>
      <c r="N213" s="126" t="str">
        <f t="shared" ca="1" si="325"/>
        <v>ns</v>
      </c>
      <c r="O213" s="126" t="str">
        <f t="shared" ca="1" si="315"/>
        <v>ns</v>
      </c>
      <c r="P213" s="126" t="str">
        <f t="shared" ca="1" si="315"/>
        <v>ns</v>
      </c>
      <c r="Q213" s="126" t="str">
        <f t="shared" ca="1" si="315"/>
        <v>ns</v>
      </c>
      <c r="R213" s="126" t="str">
        <f t="shared" ca="1" si="315"/>
        <v>ns</v>
      </c>
      <c r="S213" s="126" t="str">
        <f t="shared" ca="1" si="315"/>
        <v>ns</v>
      </c>
      <c r="T213" s="126" t="str">
        <f t="shared" ca="1" si="315"/>
        <v>ns</v>
      </c>
      <c r="U213" s="126" t="str">
        <f t="shared" ca="1" si="315"/>
        <v>ns</v>
      </c>
      <c r="V213" s="126" t="str">
        <f t="shared" si="315"/>
        <v/>
      </c>
      <c r="W213" s="126" t="str">
        <f t="shared" si="315"/>
        <v/>
      </c>
      <c r="X213" s="126" t="str">
        <f t="shared" si="315"/>
        <v/>
      </c>
      <c r="Y213" s="126" t="str">
        <f t="shared" si="315"/>
        <v/>
      </c>
      <c r="Z213" s="126" t="str">
        <f t="shared" si="315"/>
        <v/>
      </c>
      <c r="AA213" s="126" t="str">
        <f t="shared" si="315"/>
        <v/>
      </c>
      <c r="AB213" s="126" t="str">
        <f t="shared" si="315"/>
        <v/>
      </c>
      <c r="AC213" s="126" t="str">
        <f t="shared" si="315"/>
        <v/>
      </c>
      <c r="AD213" s="126" t="str">
        <f t="shared" si="315"/>
        <v/>
      </c>
      <c r="AE213" s="126" t="str">
        <f t="shared" si="316"/>
        <v/>
      </c>
      <c r="AF213" s="126" t="str">
        <f t="shared" si="316"/>
        <v/>
      </c>
      <c r="AG213" s="126" t="str">
        <f t="shared" si="316"/>
        <v/>
      </c>
      <c r="AH213" s="126" t="str">
        <f t="shared" si="316"/>
        <v/>
      </c>
      <c r="AI213" s="126" t="str">
        <f t="shared" si="316"/>
        <v/>
      </c>
      <c r="AJ213" s="126" t="str">
        <f t="shared" si="316"/>
        <v/>
      </c>
      <c r="AK213" s="126" t="str">
        <f t="shared" si="316"/>
        <v/>
      </c>
      <c r="AL213" s="126" t="str">
        <f t="shared" si="316"/>
        <v/>
      </c>
      <c r="AM213" s="126" t="str">
        <f t="shared" si="316"/>
        <v/>
      </c>
      <c r="AN213" s="126" t="str">
        <f t="shared" si="316"/>
        <v/>
      </c>
      <c r="AO213" s="126" t="str">
        <f t="shared" si="316"/>
        <v/>
      </c>
      <c r="AP213" s="126" t="str">
        <f t="shared" si="316"/>
        <v/>
      </c>
      <c r="AQ213" s="126" t="str">
        <f t="shared" si="316"/>
        <v/>
      </c>
      <c r="AR213" s="126" t="str">
        <f t="shared" si="316"/>
        <v/>
      </c>
      <c r="AS213" s="126" t="str">
        <f t="shared" si="316"/>
        <v/>
      </c>
      <c r="AT213" s="126" t="str">
        <f t="shared" si="316"/>
        <v/>
      </c>
      <c r="AU213" s="126" t="str">
        <f t="shared" si="317"/>
        <v/>
      </c>
      <c r="AV213" s="126" t="str">
        <f t="shared" si="317"/>
        <v/>
      </c>
      <c r="AW213" s="126" t="str">
        <f t="shared" si="317"/>
        <v/>
      </c>
      <c r="AX213" s="126" t="str">
        <f t="shared" si="317"/>
        <v/>
      </c>
      <c r="AY213" s="126" t="str">
        <f t="shared" si="317"/>
        <v/>
      </c>
      <c r="AZ213" s="126" t="str">
        <f t="shared" si="317"/>
        <v/>
      </c>
      <c r="BA213" s="126" t="str">
        <f t="shared" si="317"/>
        <v/>
      </c>
      <c r="BB213" s="126" t="str">
        <f t="shared" si="317"/>
        <v/>
      </c>
      <c r="BC213" s="126" t="str">
        <f t="shared" si="317"/>
        <v/>
      </c>
      <c r="BD213" s="126" t="str">
        <f t="shared" si="317"/>
        <v/>
      </c>
      <c r="BE213" s="126" t="str">
        <f t="shared" si="317"/>
        <v/>
      </c>
      <c r="BF213" s="126" t="str">
        <f t="shared" si="317"/>
        <v/>
      </c>
      <c r="BG213" s="126" t="str">
        <f t="shared" si="317"/>
        <v/>
      </c>
      <c r="BH213" s="126" t="str">
        <f t="shared" si="317"/>
        <v/>
      </c>
      <c r="BI213" s="126" t="str">
        <f t="shared" si="317"/>
        <v/>
      </c>
      <c r="BJ213" s="126" t="str">
        <f t="shared" si="317"/>
        <v/>
      </c>
      <c r="BK213" s="126" t="str">
        <f t="shared" si="318"/>
        <v/>
      </c>
      <c r="BL213" s="126" t="str">
        <f t="shared" si="318"/>
        <v/>
      </c>
      <c r="BM213" s="126" t="str">
        <f t="shared" si="318"/>
        <v/>
      </c>
      <c r="BN213" s="126" t="str">
        <f t="shared" si="318"/>
        <v/>
      </c>
      <c r="BO213" s="126" t="str">
        <f t="shared" si="318"/>
        <v/>
      </c>
      <c r="BP213" s="126" t="str">
        <f t="shared" si="318"/>
        <v/>
      </c>
      <c r="BQ213" s="126" t="str">
        <f t="shared" si="318"/>
        <v/>
      </c>
      <c r="BR213" s="126" t="str">
        <f t="shared" si="318"/>
        <v/>
      </c>
      <c r="BS213" s="126" t="str">
        <f t="shared" si="318"/>
        <v/>
      </c>
      <c r="BT213" s="126" t="str">
        <f t="shared" si="318"/>
        <v/>
      </c>
      <c r="BU213" s="126" t="str">
        <f t="shared" si="318"/>
        <v/>
      </c>
      <c r="BV213" s="194"/>
      <c r="BW213" s="194"/>
      <c r="BX213" s="194"/>
      <c r="BZ213" s="116" t="s">
        <v>268</v>
      </c>
      <c r="CA213" s="118" t="s">
        <v>97</v>
      </c>
      <c r="CB213" s="113">
        <f t="shared" si="326"/>
        <v>8</v>
      </c>
      <c r="CC213" s="116" t="str">
        <f t="shared" ca="1" si="319"/>
        <v>AROMO</v>
      </c>
      <c r="CD213" s="117">
        <f t="shared" ca="1" si="327"/>
        <v>0</v>
      </c>
      <c r="CE213" s="117">
        <f t="shared" ca="1" si="320"/>
        <v>0</v>
      </c>
      <c r="CF213" s="117">
        <f t="shared" ca="1" si="320"/>
        <v>0</v>
      </c>
      <c r="CG213" s="117">
        <f t="shared" ca="1" si="320"/>
        <v>0</v>
      </c>
      <c r="CH213" s="117">
        <f t="shared" ca="1" si="321"/>
        <v>0</v>
      </c>
      <c r="CI213" s="117">
        <f t="shared" ca="1" si="322"/>
        <v>0</v>
      </c>
      <c r="CJ213" s="127" cm="1">
        <f t="array" aca="1" ref="CJ213" ca="1">IFERROR(AVERAGE(IF(CD213:CG213&gt;1,CD213:CG213)),0)</f>
        <v>0</v>
      </c>
      <c r="CK213" s="127">
        <f ca="1">CJ213+(COUNTIFS($CJ$206:$CJ213,CJ213)-1)*0.00001</f>
        <v>7.0000000000000007E-5</v>
      </c>
      <c r="CL213" s="127">
        <f t="shared" ca="1" si="328"/>
        <v>5.2000000000000006E-4</v>
      </c>
      <c r="CM213" s="140">
        <f t="shared" ca="1" si="329"/>
        <v>0</v>
      </c>
      <c r="CN213" s="120" t="str">
        <f t="shared" ca="1" si="330"/>
        <v>AROMO</v>
      </c>
      <c r="CO213" s="113"/>
      <c r="CP213" s="113" t="s">
        <v>76</v>
      </c>
      <c r="CQ213" s="122" t="str">
        <f ca="1">IF(CH266&lt;&gt;1,"sd",CQ207-1)</f>
        <v>sd</v>
      </c>
      <c r="CR213" s="115"/>
    </row>
    <row r="214" spans="1:96" ht="12.75" customHeight="1" x14ac:dyDescent="0.25">
      <c r="A214" s="213">
        <v>4</v>
      </c>
      <c r="K214" s="101">
        <f t="shared" si="331"/>
        <v>9</v>
      </c>
      <c r="L214" s="125" t="str">
        <f t="shared" ca="1" si="323"/>
        <v>BUCK BRAVÍO CL2</v>
      </c>
      <c r="M214" s="126">
        <f t="shared" ca="1" si="324"/>
        <v>5.1000000000000004E-4</v>
      </c>
      <c r="N214" s="126" t="str">
        <f t="shared" ca="1" si="325"/>
        <v>ns</v>
      </c>
      <c r="O214" s="126" t="str">
        <f t="shared" ca="1" si="315"/>
        <v>ns</v>
      </c>
      <c r="P214" s="126" t="str">
        <f t="shared" ca="1" si="315"/>
        <v>ns</v>
      </c>
      <c r="Q214" s="126" t="str">
        <f t="shared" ca="1" si="315"/>
        <v>ns</v>
      </c>
      <c r="R214" s="126" t="str">
        <f t="shared" ca="1" si="315"/>
        <v>ns</v>
      </c>
      <c r="S214" s="126" t="str">
        <f t="shared" ca="1" si="315"/>
        <v>ns</v>
      </c>
      <c r="T214" s="126" t="str">
        <f t="shared" ca="1" si="315"/>
        <v>ns</v>
      </c>
      <c r="U214" s="126" t="str">
        <f t="shared" ca="1" si="315"/>
        <v>ns</v>
      </c>
      <c r="V214" s="126" t="str">
        <f t="shared" ca="1" si="315"/>
        <v>ns</v>
      </c>
      <c r="W214" s="126" t="str">
        <f t="shared" si="315"/>
        <v/>
      </c>
      <c r="X214" s="126" t="str">
        <f t="shared" si="315"/>
        <v/>
      </c>
      <c r="Y214" s="126" t="str">
        <f t="shared" si="315"/>
        <v/>
      </c>
      <c r="Z214" s="126" t="str">
        <f t="shared" si="315"/>
        <v/>
      </c>
      <c r="AA214" s="126" t="str">
        <f t="shared" si="315"/>
        <v/>
      </c>
      <c r="AB214" s="126" t="str">
        <f t="shared" si="315"/>
        <v/>
      </c>
      <c r="AC214" s="126" t="str">
        <f t="shared" si="315"/>
        <v/>
      </c>
      <c r="AD214" s="126" t="str">
        <f t="shared" si="315"/>
        <v/>
      </c>
      <c r="AE214" s="126" t="str">
        <f t="shared" si="316"/>
        <v/>
      </c>
      <c r="AF214" s="126" t="str">
        <f t="shared" si="316"/>
        <v/>
      </c>
      <c r="AG214" s="126" t="str">
        <f t="shared" si="316"/>
        <v/>
      </c>
      <c r="AH214" s="126" t="str">
        <f t="shared" si="316"/>
        <v/>
      </c>
      <c r="AI214" s="126" t="str">
        <f t="shared" si="316"/>
        <v/>
      </c>
      <c r="AJ214" s="126" t="str">
        <f t="shared" si="316"/>
        <v/>
      </c>
      <c r="AK214" s="126" t="str">
        <f t="shared" si="316"/>
        <v/>
      </c>
      <c r="AL214" s="126" t="str">
        <f t="shared" si="316"/>
        <v/>
      </c>
      <c r="AM214" s="126" t="str">
        <f t="shared" si="316"/>
        <v/>
      </c>
      <c r="AN214" s="126" t="str">
        <f t="shared" si="316"/>
        <v/>
      </c>
      <c r="AO214" s="126" t="str">
        <f t="shared" si="316"/>
        <v/>
      </c>
      <c r="AP214" s="126" t="str">
        <f t="shared" si="316"/>
        <v/>
      </c>
      <c r="AQ214" s="126" t="str">
        <f t="shared" si="316"/>
        <v/>
      </c>
      <c r="AR214" s="126" t="str">
        <f t="shared" si="316"/>
        <v/>
      </c>
      <c r="AS214" s="126" t="str">
        <f t="shared" si="316"/>
        <v/>
      </c>
      <c r="AT214" s="126" t="str">
        <f t="shared" si="316"/>
        <v/>
      </c>
      <c r="AU214" s="126" t="str">
        <f t="shared" si="317"/>
        <v/>
      </c>
      <c r="AV214" s="126" t="str">
        <f t="shared" si="317"/>
        <v/>
      </c>
      <c r="AW214" s="126" t="str">
        <f t="shared" si="317"/>
        <v/>
      </c>
      <c r="AX214" s="126" t="str">
        <f t="shared" si="317"/>
        <v/>
      </c>
      <c r="AY214" s="126" t="str">
        <f t="shared" si="317"/>
        <v/>
      </c>
      <c r="AZ214" s="126" t="str">
        <f t="shared" si="317"/>
        <v/>
      </c>
      <c r="BA214" s="126" t="str">
        <f t="shared" si="317"/>
        <v/>
      </c>
      <c r="BB214" s="126" t="str">
        <f t="shared" si="317"/>
        <v/>
      </c>
      <c r="BC214" s="126" t="str">
        <f t="shared" si="317"/>
        <v/>
      </c>
      <c r="BD214" s="126" t="str">
        <f t="shared" si="317"/>
        <v/>
      </c>
      <c r="BE214" s="126" t="str">
        <f t="shared" si="317"/>
        <v/>
      </c>
      <c r="BF214" s="126" t="str">
        <f t="shared" si="317"/>
        <v/>
      </c>
      <c r="BG214" s="126" t="str">
        <f t="shared" si="317"/>
        <v/>
      </c>
      <c r="BH214" s="126" t="str">
        <f t="shared" si="317"/>
        <v/>
      </c>
      <c r="BI214" s="126" t="str">
        <f t="shared" si="317"/>
        <v/>
      </c>
      <c r="BJ214" s="126" t="str">
        <f t="shared" si="317"/>
        <v/>
      </c>
      <c r="BK214" s="126" t="str">
        <f t="shared" si="318"/>
        <v/>
      </c>
      <c r="BL214" s="126" t="str">
        <f t="shared" si="318"/>
        <v/>
      </c>
      <c r="BM214" s="126" t="str">
        <f t="shared" si="318"/>
        <v/>
      </c>
      <c r="BN214" s="126" t="str">
        <f t="shared" si="318"/>
        <v/>
      </c>
      <c r="BO214" s="126" t="str">
        <f t="shared" si="318"/>
        <v/>
      </c>
      <c r="BP214" s="126" t="str">
        <f t="shared" si="318"/>
        <v/>
      </c>
      <c r="BQ214" s="126" t="str">
        <f t="shared" si="318"/>
        <v/>
      </c>
      <c r="BR214" s="126" t="str">
        <f t="shared" si="318"/>
        <v/>
      </c>
      <c r="BS214" s="126" t="str">
        <f t="shared" si="318"/>
        <v/>
      </c>
      <c r="BT214" s="126" t="str">
        <f t="shared" si="318"/>
        <v/>
      </c>
      <c r="BU214" s="126" t="str">
        <f t="shared" si="318"/>
        <v/>
      </c>
      <c r="BV214" s="194"/>
      <c r="BW214" s="194"/>
      <c r="BX214" s="194"/>
      <c r="BZ214" s="116" t="s">
        <v>268</v>
      </c>
      <c r="CA214" s="118" t="s">
        <v>97</v>
      </c>
      <c r="CB214" s="113">
        <f t="shared" si="326"/>
        <v>9</v>
      </c>
      <c r="CC214" s="116" t="str">
        <f t="shared" ca="1" si="319"/>
        <v>BUCK BRAVÍO CL2</v>
      </c>
      <c r="CD214" s="117">
        <f t="shared" ca="1" si="327"/>
        <v>0</v>
      </c>
      <c r="CE214" s="117">
        <f t="shared" ca="1" si="320"/>
        <v>0</v>
      </c>
      <c r="CF214" s="117">
        <f t="shared" ca="1" si="320"/>
        <v>0</v>
      </c>
      <c r="CG214" s="117">
        <f t="shared" ca="1" si="320"/>
        <v>0</v>
      </c>
      <c r="CH214" s="117">
        <f t="shared" ca="1" si="321"/>
        <v>0</v>
      </c>
      <c r="CI214" s="117">
        <f t="shared" ca="1" si="322"/>
        <v>0</v>
      </c>
      <c r="CJ214" s="127" cm="1">
        <f t="array" aca="1" ref="CJ214" ca="1">IFERROR(AVERAGE(IF(CD214:CG214&gt;1,CD214:CG214)),0)</f>
        <v>0</v>
      </c>
      <c r="CK214" s="127">
        <f ca="1">CJ214+(COUNTIFS($CJ$206:$CJ214,CJ214)-1)*0.00001</f>
        <v>8.0000000000000007E-5</v>
      </c>
      <c r="CL214" s="127">
        <f t="shared" ca="1" si="328"/>
        <v>5.1000000000000004E-4</v>
      </c>
      <c r="CM214" s="140">
        <f t="shared" ca="1" si="329"/>
        <v>0</v>
      </c>
      <c r="CN214" s="120" t="str">
        <f t="shared" ca="1" si="330"/>
        <v>BUCK BRAVÍO CL2</v>
      </c>
      <c r="CO214" s="113"/>
      <c r="CP214" s="113" t="s">
        <v>77</v>
      </c>
      <c r="CQ214" s="112" t="str">
        <f ca="1">IF(CH266&lt;&gt;1,"sd",CQ212*CQ213)</f>
        <v>sd</v>
      </c>
      <c r="CR214" s="115"/>
    </row>
    <row r="215" spans="1:96" ht="12.75" customHeight="1" x14ac:dyDescent="0.25">
      <c r="A215" s="213">
        <v>4</v>
      </c>
      <c r="B215" s="2" t="s">
        <v>275</v>
      </c>
      <c r="K215" s="101">
        <f t="shared" si="331"/>
        <v>10</v>
      </c>
      <c r="L215" s="125" t="str">
        <f t="shared" ca="1" si="323"/>
        <v>BUCK FULGOR</v>
      </c>
      <c r="M215" s="126">
        <f t="shared" ca="1" si="324"/>
        <v>5.0000000000000001E-4</v>
      </c>
      <c r="N215" s="126" t="str">
        <f t="shared" ca="1" si="325"/>
        <v>ns</v>
      </c>
      <c r="O215" s="126" t="str">
        <f t="shared" ca="1" si="315"/>
        <v>ns</v>
      </c>
      <c r="P215" s="126" t="str">
        <f t="shared" ca="1" si="315"/>
        <v>ns</v>
      </c>
      <c r="Q215" s="126" t="str">
        <f t="shared" ca="1" si="315"/>
        <v>ns</v>
      </c>
      <c r="R215" s="126" t="str">
        <f t="shared" ca="1" si="315"/>
        <v>ns</v>
      </c>
      <c r="S215" s="126" t="str">
        <f t="shared" ca="1" si="315"/>
        <v>ns</v>
      </c>
      <c r="T215" s="126" t="str">
        <f t="shared" ca="1" si="315"/>
        <v>ns</v>
      </c>
      <c r="U215" s="126" t="str">
        <f t="shared" ca="1" si="315"/>
        <v>ns</v>
      </c>
      <c r="V215" s="126" t="str">
        <f t="shared" ca="1" si="315"/>
        <v>ns</v>
      </c>
      <c r="W215" s="126" t="str">
        <f t="shared" ca="1" si="315"/>
        <v>ns</v>
      </c>
      <c r="X215" s="126" t="str">
        <f t="shared" si="315"/>
        <v/>
      </c>
      <c r="Y215" s="126" t="str">
        <f t="shared" si="315"/>
        <v/>
      </c>
      <c r="Z215" s="126" t="str">
        <f t="shared" si="315"/>
        <v/>
      </c>
      <c r="AA215" s="126" t="str">
        <f t="shared" si="315"/>
        <v/>
      </c>
      <c r="AB215" s="126" t="str">
        <f t="shared" si="315"/>
        <v/>
      </c>
      <c r="AC215" s="126" t="str">
        <f t="shared" si="315"/>
        <v/>
      </c>
      <c r="AD215" s="126" t="str">
        <f t="shared" si="315"/>
        <v/>
      </c>
      <c r="AE215" s="126" t="str">
        <f t="shared" si="316"/>
        <v/>
      </c>
      <c r="AF215" s="126" t="str">
        <f t="shared" si="316"/>
        <v/>
      </c>
      <c r="AG215" s="126" t="str">
        <f t="shared" si="316"/>
        <v/>
      </c>
      <c r="AH215" s="126" t="str">
        <f t="shared" si="316"/>
        <v/>
      </c>
      <c r="AI215" s="126" t="str">
        <f t="shared" si="316"/>
        <v/>
      </c>
      <c r="AJ215" s="126" t="str">
        <f t="shared" si="316"/>
        <v/>
      </c>
      <c r="AK215" s="126" t="str">
        <f t="shared" si="316"/>
        <v/>
      </c>
      <c r="AL215" s="126" t="str">
        <f t="shared" si="316"/>
        <v/>
      </c>
      <c r="AM215" s="126" t="str">
        <f t="shared" si="316"/>
        <v/>
      </c>
      <c r="AN215" s="126" t="str">
        <f t="shared" si="316"/>
        <v/>
      </c>
      <c r="AO215" s="126" t="str">
        <f t="shared" si="316"/>
        <v/>
      </c>
      <c r="AP215" s="126" t="str">
        <f t="shared" si="316"/>
        <v/>
      </c>
      <c r="AQ215" s="126" t="str">
        <f t="shared" si="316"/>
        <v/>
      </c>
      <c r="AR215" s="126" t="str">
        <f t="shared" si="316"/>
        <v/>
      </c>
      <c r="AS215" s="126" t="str">
        <f t="shared" si="316"/>
        <v/>
      </c>
      <c r="AT215" s="126" t="str">
        <f t="shared" si="316"/>
        <v/>
      </c>
      <c r="AU215" s="126" t="str">
        <f t="shared" si="317"/>
        <v/>
      </c>
      <c r="AV215" s="126" t="str">
        <f t="shared" si="317"/>
        <v/>
      </c>
      <c r="AW215" s="126" t="str">
        <f t="shared" si="317"/>
        <v/>
      </c>
      <c r="AX215" s="126" t="str">
        <f t="shared" si="317"/>
        <v/>
      </c>
      <c r="AY215" s="126" t="str">
        <f t="shared" si="317"/>
        <v/>
      </c>
      <c r="AZ215" s="126" t="str">
        <f t="shared" si="317"/>
        <v/>
      </c>
      <c r="BA215" s="126" t="str">
        <f t="shared" si="317"/>
        <v/>
      </c>
      <c r="BB215" s="126" t="str">
        <f t="shared" si="317"/>
        <v/>
      </c>
      <c r="BC215" s="126" t="str">
        <f t="shared" si="317"/>
        <v/>
      </c>
      <c r="BD215" s="126" t="str">
        <f t="shared" si="317"/>
        <v/>
      </c>
      <c r="BE215" s="126" t="str">
        <f t="shared" si="317"/>
        <v/>
      </c>
      <c r="BF215" s="126" t="str">
        <f t="shared" si="317"/>
        <v/>
      </c>
      <c r="BG215" s="126" t="str">
        <f t="shared" si="317"/>
        <v/>
      </c>
      <c r="BH215" s="126" t="str">
        <f t="shared" si="317"/>
        <v/>
      </c>
      <c r="BI215" s="126" t="str">
        <f t="shared" si="317"/>
        <v/>
      </c>
      <c r="BJ215" s="126" t="str">
        <f t="shared" si="317"/>
        <v/>
      </c>
      <c r="BK215" s="126" t="str">
        <f t="shared" si="318"/>
        <v/>
      </c>
      <c r="BL215" s="126" t="str">
        <f t="shared" si="318"/>
        <v/>
      </c>
      <c r="BM215" s="126" t="str">
        <f t="shared" si="318"/>
        <v/>
      </c>
      <c r="BN215" s="126" t="str">
        <f t="shared" si="318"/>
        <v/>
      </c>
      <c r="BO215" s="126" t="str">
        <f t="shared" si="318"/>
        <v/>
      </c>
      <c r="BP215" s="126" t="str">
        <f t="shared" si="318"/>
        <v/>
      </c>
      <c r="BQ215" s="126" t="str">
        <f t="shared" si="318"/>
        <v/>
      </c>
      <c r="BR215" s="126" t="str">
        <f t="shared" si="318"/>
        <v/>
      </c>
      <c r="BS215" s="126" t="str">
        <f t="shared" si="318"/>
        <v/>
      </c>
      <c r="BT215" s="126" t="str">
        <f t="shared" si="318"/>
        <v/>
      </c>
      <c r="BU215" s="126" t="str">
        <f t="shared" si="318"/>
        <v/>
      </c>
      <c r="BV215" s="194"/>
      <c r="BW215" s="194"/>
      <c r="BX215" s="194"/>
      <c r="BZ215" s="116" t="s">
        <v>268</v>
      </c>
      <c r="CA215" s="118" t="s">
        <v>97</v>
      </c>
      <c r="CB215" s="113">
        <f t="shared" si="326"/>
        <v>10</v>
      </c>
      <c r="CC215" s="116" t="str">
        <f t="shared" ca="1" si="319"/>
        <v>BUCK FULGOR</v>
      </c>
      <c r="CD215" s="117">
        <f t="shared" ca="1" si="327"/>
        <v>0</v>
      </c>
      <c r="CE215" s="117">
        <f t="shared" ca="1" si="320"/>
        <v>0</v>
      </c>
      <c r="CF215" s="117">
        <f t="shared" ca="1" si="320"/>
        <v>0</v>
      </c>
      <c r="CG215" s="117">
        <f t="shared" ca="1" si="320"/>
        <v>0</v>
      </c>
      <c r="CH215" s="117">
        <f t="shared" ca="1" si="321"/>
        <v>0</v>
      </c>
      <c r="CI215" s="117">
        <f t="shared" ca="1" si="322"/>
        <v>0</v>
      </c>
      <c r="CJ215" s="127" cm="1">
        <f t="array" aca="1" ref="CJ215" ca="1">IFERROR(AVERAGE(IF(CD215:CG215&gt;1,CD215:CG215)),0)</f>
        <v>0</v>
      </c>
      <c r="CK215" s="127">
        <f ca="1">CJ215+(COUNTIFS($CJ$206:$CJ215,CJ215)-1)*0.00001</f>
        <v>9.0000000000000006E-5</v>
      </c>
      <c r="CL215" s="127">
        <f t="shared" ca="1" si="328"/>
        <v>5.0000000000000001E-4</v>
      </c>
      <c r="CM215" s="140">
        <f t="shared" ca="1" si="329"/>
        <v>0</v>
      </c>
      <c r="CN215" s="120" t="str">
        <f t="shared" ca="1" si="330"/>
        <v>BUCK FULGOR</v>
      </c>
      <c r="CO215" s="113"/>
      <c r="CP215" s="113" t="s">
        <v>152</v>
      </c>
      <c r="CQ215" s="112" t="str">
        <f ca="1">IF(CH266&lt;&gt;1,"sd",SUM(CQ212:CQ214))</f>
        <v>sd</v>
      </c>
      <c r="CR215" s="115"/>
    </row>
    <row r="216" spans="1:96" ht="12.75" customHeight="1" x14ac:dyDescent="0.25">
      <c r="A216" s="213">
        <v>4</v>
      </c>
      <c r="B216" s="110" t="str">
        <f ca="1">'ANVA-MDS Sin Fung.'!CQ221</f>
        <v>sd</v>
      </c>
      <c r="C216" s="214">
        <v>0.15</v>
      </c>
      <c r="D216" s="115" t="str">
        <f ca="1">IF(B216&gt;C216,"ns","*")</f>
        <v>ns</v>
      </c>
      <c r="K216" s="101">
        <f t="shared" si="331"/>
        <v>11</v>
      </c>
      <c r="L216" s="125" t="str">
        <f t="shared" ca="1" si="323"/>
        <v>BUCK PRETAL</v>
      </c>
      <c r="M216" s="126">
        <f t="shared" ca="1" si="324"/>
        <v>4.9000000000000009E-4</v>
      </c>
      <c r="N216" s="126" t="str">
        <f t="shared" ca="1" si="325"/>
        <v>ns</v>
      </c>
      <c r="O216" s="126" t="str">
        <f t="shared" ca="1" si="315"/>
        <v>ns</v>
      </c>
      <c r="P216" s="126" t="str">
        <f t="shared" ca="1" si="315"/>
        <v>ns</v>
      </c>
      <c r="Q216" s="126" t="str">
        <f t="shared" ca="1" si="315"/>
        <v>ns</v>
      </c>
      <c r="R216" s="126" t="str">
        <f t="shared" ca="1" si="315"/>
        <v>ns</v>
      </c>
      <c r="S216" s="126" t="str">
        <f t="shared" ca="1" si="315"/>
        <v>ns</v>
      </c>
      <c r="T216" s="126" t="str">
        <f t="shared" ca="1" si="315"/>
        <v>ns</v>
      </c>
      <c r="U216" s="126" t="str">
        <f t="shared" ca="1" si="315"/>
        <v>ns</v>
      </c>
      <c r="V216" s="126" t="str">
        <f t="shared" ca="1" si="315"/>
        <v>ns</v>
      </c>
      <c r="W216" s="126" t="str">
        <f t="shared" ca="1" si="315"/>
        <v>ns</v>
      </c>
      <c r="X216" s="126" t="str">
        <f t="shared" ca="1" si="315"/>
        <v>ns</v>
      </c>
      <c r="Y216" s="126" t="str">
        <f t="shared" si="315"/>
        <v/>
      </c>
      <c r="Z216" s="126" t="str">
        <f t="shared" si="315"/>
        <v/>
      </c>
      <c r="AA216" s="126" t="str">
        <f t="shared" si="315"/>
        <v/>
      </c>
      <c r="AB216" s="126" t="str">
        <f t="shared" si="315"/>
        <v/>
      </c>
      <c r="AC216" s="126" t="str">
        <f t="shared" si="315"/>
        <v/>
      </c>
      <c r="AD216" s="126" t="str">
        <f t="shared" si="315"/>
        <v/>
      </c>
      <c r="AE216" s="126" t="str">
        <f t="shared" si="316"/>
        <v/>
      </c>
      <c r="AF216" s="126" t="str">
        <f t="shared" si="316"/>
        <v/>
      </c>
      <c r="AG216" s="126" t="str">
        <f t="shared" si="316"/>
        <v/>
      </c>
      <c r="AH216" s="126" t="str">
        <f t="shared" si="316"/>
        <v/>
      </c>
      <c r="AI216" s="126" t="str">
        <f t="shared" si="316"/>
        <v/>
      </c>
      <c r="AJ216" s="126" t="str">
        <f t="shared" si="316"/>
        <v/>
      </c>
      <c r="AK216" s="126" t="str">
        <f t="shared" si="316"/>
        <v/>
      </c>
      <c r="AL216" s="126" t="str">
        <f t="shared" si="316"/>
        <v/>
      </c>
      <c r="AM216" s="126" t="str">
        <f t="shared" si="316"/>
        <v/>
      </c>
      <c r="AN216" s="126" t="str">
        <f t="shared" si="316"/>
        <v/>
      </c>
      <c r="AO216" s="126" t="str">
        <f t="shared" si="316"/>
        <v/>
      </c>
      <c r="AP216" s="126" t="str">
        <f t="shared" si="316"/>
        <v/>
      </c>
      <c r="AQ216" s="126" t="str">
        <f t="shared" si="316"/>
        <v/>
      </c>
      <c r="AR216" s="126" t="str">
        <f t="shared" si="316"/>
        <v/>
      </c>
      <c r="AS216" s="126" t="str">
        <f t="shared" si="316"/>
        <v/>
      </c>
      <c r="AT216" s="126" t="str">
        <f t="shared" si="316"/>
        <v/>
      </c>
      <c r="AU216" s="126" t="str">
        <f t="shared" si="317"/>
        <v/>
      </c>
      <c r="AV216" s="126" t="str">
        <f t="shared" si="317"/>
        <v/>
      </c>
      <c r="AW216" s="126" t="str">
        <f t="shared" si="317"/>
        <v/>
      </c>
      <c r="AX216" s="126" t="str">
        <f t="shared" si="317"/>
        <v/>
      </c>
      <c r="AY216" s="126" t="str">
        <f t="shared" si="317"/>
        <v/>
      </c>
      <c r="AZ216" s="126" t="str">
        <f t="shared" si="317"/>
        <v/>
      </c>
      <c r="BA216" s="126" t="str">
        <f t="shared" si="317"/>
        <v/>
      </c>
      <c r="BB216" s="126" t="str">
        <f t="shared" si="317"/>
        <v/>
      </c>
      <c r="BC216" s="126" t="str">
        <f t="shared" si="317"/>
        <v/>
      </c>
      <c r="BD216" s="126" t="str">
        <f t="shared" si="317"/>
        <v/>
      </c>
      <c r="BE216" s="126" t="str">
        <f t="shared" si="317"/>
        <v/>
      </c>
      <c r="BF216" s="126" t="str">
        <f t="shared" si="317"/>
        <v/>
      </c>
      <c r="BG216" s="126" t="str">
        <f t="shared" si="317"/>
        <v/>
      </c>
      <c r="BH216" s="126" t="str">
        <f t="shared" si="317"/>
        <v/>
      </c>
      <c r="BI216" s="126" t="str">
        <f t="shared" si="317"/>
        <v/>
      </c>
      <c r="BJ216" s="126" t="str">
        <f t="shared" si="317"/>
        <v/>
      </c>
      <c r="BK216" s="126" t="str">
        <f t="shared" si="318"/>
        <v/>
      </c>
      <c r="BL216" s="126" t="str">
        <f t="shared" si="318"/>
        <v/>
      </c>
      <c r="BM216" s="126" t="str">
        <f t="shared" si="318"/>
        <v/>
      </c>
      <c r="BN216" s="126" t="str">
        <f t="shared" si="318"/>
        <v/>
      </c>
      <c r="BO216" s="126" t="str">
        <f t="shared" si="318"/>
        <v/>
      </c>
      <c r="BP216" s="126" t="str">
        <f t="shared" si="318"/>
        <v/>
      </c>
      <c r="BQ216" s="126" t="str">
        <f t="shared" si="318"/>
        <v/>
      </c>
      <c r="BR216" s="126" t="str">
        <f t="shared" si="318"/>
        <v/>
      </c>
      <c r="BS216" s="126" t="str">
        <f t="shared" si="318"/>
        <v/>
      </c>
      <c r="BT216" s="126" t="str">
        <f t="shared" si="318"/>
        <v/>
      </c>
      <c r="BU216" s="126" t="str">
        <f t="shared" si="318"/>
        <v/>
      </c>
      <c r="BV216" s="194"/>
      <c r="BW216" s="194"/>
      <c r="BX216" s="194"/>
      <c r="BZ216" s="116" t="s">
        <v>268</v>
      </c>
      <c r="CA216" s="118" t="s">
        <v>97</v>
      </c>
      <c r="CB216" s="113">
        <f t="shared" si="326"/>
        <v>11</v>
      </c>
      <c r="CC216" s="116" t="str">
        <f t="shared" ca="1" si="319"/>
        <v>BUCK PRETAL</v>
      </c>
      <c r="CD216" s="117">
        <f t="shared" ca="1" si="327"/>
        <v>0</v>
      </c>
      <c r="CE216" s="117">
        <f t="shared" ca="1" si="320"/>
        <v>0</v>
      </c>
      <c r="CF216" s="117">
        <f t="shared" ca="1" si="320"/>
        <v>0</v>
      </c>
      <c r="CG216" s="117">
        <f t="shared" ca="1" si="320"/>
        <v>0</v>
      </c>
      <c r="CH216" s="117">
        <f t="shared" ca="1" si="321"/>
        <v>0</v>
      </c>
      <c r="CI216" s="117">
        <f t="shared" ca="1" si="322"/>
        <v>0</v>
      </c>
      <c r="CJ216" s="127" cm="1">
        <f t="array" aca="1" ref="CJ216" ca="1">IFERROR(AVERAGE(IF(CD216:CG216&gt;1,CD216:CG216)),0)</f>
        <v>0</v>
      </c>
      <c r="CK216" s="127">
        <f ca="1">CJ216+(COUNTIFS($CJ$206:$CJ216,CJ216)-1)*0.00001</f>
        <v>1E-4</v>
      </c>
      <c r="CL216" s="127">
        <f t="shared" ca="1" si="328"/>
        <v>4.9000000000000009E-4</v>
      </c>
      <c r="CM216" s="140">
        <f t="shared" ca="1" si="329"/>
        <v>0</v>
      </c>
      <c r="CN216" s="120" t="str">
        <f t="shared" ca="1" si="330"/>
        <v>BUCK PRETAL</v>
      </c>
      <c r="CO216" s="113"/>
      <c r="CP216" s="113" t="s">
        <v>80</v>
      </c>
      <c r="CQ216" s="112" t="str">
        <f t="array" aca="1" ref="CQ216" ca="1">IF(CH266&lt;&gt;1,"sd",SUM(IF(CI206:CI265&gt;1,(CI206:CI265)^2))/CQ207-CQ211)</f>
        <v>sd</v>
      </c>
      <c r="CR216" s="115"/>
    </row>
    <row r="217" spans="1:96" ht="12.75" customHeight="1" x14ac:dyDescent="0.25">
      <c r="A217" s="213">
        <v>4</v>
      </c>
      <c r="B217" s="2"/>
      <c r="K217" s="101">
        <f t="shared" si="331"/>
        <v>12</v>
      </c>
      <c r="L217" s="125" t="str">
        <f t="shared" ca="1" si="323"/>
        <v>GINGKO</v>
      </c>
      <c r="M217" s="126">
        <f t="shared" ca="1" si="324"/>
        <v>4.8000000000000007E-4</v>
      </c>
      <c r="N217" s="126" t="str">
        <f t="shared" ca="1" si="325"/>
        <v>ns</v>
      </c>
      <c r="O217" s="126" t="str">
        <f t="shared" ca="1" si="315"/>
        <v>ns</v>
      </c>
      <c r="P217" s="126" t="str">
        <f t="shared" ca="1" si="315"/>
        <v>ns</v>
      </c>
      <c r="Q217" s="126" t="str">
        <f t="shared" ca="1" si="315"/>
        <v>ns</v>
      </c>
      <c r="R217" s="126" t="str">
        <f t="shared" ca="1" si="315"/>
        <v>ns</v>
      </c>
      <c r="S217" s="126" t="str">
        <f t="shared" ca="1" si="315"/>
        <v>ns</v>
      </c>
      <c r="T217" s="126" t="str">
        <f t="shared" ca="1" si="315"/>
        <v>ns</v>
      </c>
      <c r="U217" s="126" t="str">
        <f t="shared" ca="1" si="315"/>
        <v>ns</v>
      </c>
      <c r="V217" s="126" t="str">
        <f t="shared" ca="1" si="315"/>
        <v>ns</v>
      </c>
      <c r="W217" s="126" t="str">
        <f t="shared" ca="1" si="315"/>
        <v>ns</v>
      </c>
      <c r="X217" s="126" t="str">
        <f t="shared" ca="1" si="315"/>
        <v>ns</v>
      </c>
      <c r="Y217" s="126" t="str">
        <f t="shared" ca="1" si="315"/>
        <v>ns</v>
      </c>
      <c r="Z217" s="126" t="str">
        <f t="shared" si="315"/>
        <v/>
      </c>
      <c r="AA217" s="126" t="str">
        <f t="shared" si="315"/>
        <v/>
      </c>
      <c r="AB217" s="126" t="str">
        <f t="shared" si="315"/>
        <v/>
      </c>
      <c r="AC217" s="126" t="str">
        <f t="shared" si="315"/>
        <v/>
      </c>
      <c r="AD217" s="126" t="str">
        <f t="shared" si="315"/>
        <v/>
      </c>
      <c r="AE217" s="126" t="str">
        <f t="shared" si="316"/>
        <v/>
      </c>
      <c r="AF217" s="126" t="str">
        <f t="shared" si="316"/>
        <v/>
      </c>
      <c r="AG217" s="126" t="str">
        <f t="shared" si="316"/>
        <v/>
      </c>
      <c r="AH217" s="126" t="str">
        <f t="shared" si="316"/>
        <v/>
      </c>
      <c r="AI217" s="126" t="str">
        <f t="shared" si="316"/>
        <v/>
      </c>
      <c r="AJ217" s="126" t="str">
        <f t="shared" si="316"/>
        <v/>
      </c>
      <c r="AK217" s="126" t="str">
        <f t="shared" si="316"/>
        <v/>
      </c>
      <c r="AL217" s="126" t="str">
        <f t="shared" si="316"/>
        <v/>
      </c>
      <c r="AM217" s="126" t="str">
        <f t="shared" si="316"/>
        <v/>
      </c>
      <c r="AN217" s="126" t="str">
        <f t="shared" si="316"/>
        <v/>
      </c>
      <c r="AO217" s="126" t="str">
        <f t="shared" si="316"/>
        <v/>
      </c>
      <c r="AP217" s="126" t="str">
        <f t="shared" si="316"/>
        <v/>
      </c>
      <c r="AQ217" s="126" t="str">
        <f t="shared" si="316"/>
        <v/>
      </c>
      <c r="AR217" s="126" t="str">
        <f t="shared" si="316"/>
        <v/>
      </c>
      <c r="AS217" s="126" t="str">
        <f t="shared" si="316"/>
        <v/>
      </c>
      <c r="AT217" s="126" t="str">
        <f t="shared" si="316"/>
        <v/>
      </c>
      <c r="AU217" s="126" t="str">
        <f t="shared" si="317"/>
        <v/>
      </c>
      <c r="AV217" s="126" t="str">
        <f t="shared" si="317"/>
        <v/>
      </c>
      <c r="AW217" s="126" t="str">
        <f t="shared" si="317"/>
        <v/>
      </c>
      <c r="AX217" s="126" t="str">
        <f t="shared" si="317"/>
        <v/>
      </c>
      <c r="AY217" s="126" t="str">
        <f t="shared" si="317"/>
        <v/>
      </c>
      <c r="AZ217" s="126" t="str">
        <f t="shared" si="317"/>
        <v/>
      </c>
      <c r="BA217" s="126" t="str">
        <f t="shared" si="317"/>
        <v/>
      </c>
      <c r="BB217" s="126" t="str">
        <f t="shared" si="317"/>
        <v/>
      </c>
      <c r="BC217" s="126" t="str">
        <f t="shared" si="317"/>
        <v/>
      </c>
      <c r="BD217" s="126" t="str">
        <f t="shared" si="317"/>
        <v/>
      </c>
      <c r="BE217" s="126" t="str">
        <f t="shared" si="317"/>
        <v/>
      </c>
      <c r="BF217" s="126" t="str">
        <f t="shared" si="317"/>
        <v/>
      </c>
      <c r="BG217" s="126" t="str">
        <f t="shared" si="317"/>
        <v/>
      </c>
      <c r="BH217" s="126" t="str">
        <f t="shared" si="317"/>
        <v/>
      </c>
      <c r="BI217" s="126" t="str">
        <f t="shared" si="317"/>
        <v/>
      </c>
      <c r="BJ217" s="126" t="str">
        <f t="shared" si="317"/>
        <v/>
      </c>
      <c r="BK217" s="126" t="str">
        <f t="shared" si="318"/>
        <v/>
      </c>
      <c r="BL217" s="126" t="str">
        <f t="shared" si="318"/>
        <v/>
      </c>
      <c r="BM217" s="126" t="str">
        <f t="shared" si="318"/>
        <v/>
      </c>
      <c r="BN217" s="126" t="str">
        <f t="shared" si="318"/>
        <v/>
      </c>
      <c r="BO217" s="126" t="str">
        <f t="shared" si="318"/>
        <v/>
      </c>
      <c r="BP217" s="126" t="str">
        <f t="shared" si="318"/>
        <v/>
      </c>
      <c r="BQ217" s="126" t="str">
        <f t="shared" si="318"/>
        <v/>
      </c>
      <c r="BR217" s="126" t="str">
        <f t="shared" si="318"/>
        <v/>
      </c>
      <c r="BS217" s="126" t="str">
        <f t="shared" si="318"/>
        <v/>
      </c>
      <c r="BT217" s="126" t="str">
        <f t="shared" si="318"/>
        <v/>
      </c>
      <c r="BU217" s="126" t="str">
        <f t="shared" si="318"/>
        <v/>
      </c>
      <c r="BV217" s="194"/>
      <c r="BW217" s="194"/>
      <c r="BX217" s="194"/>
      <c r="BZ217" s="116" t="s">
        <v>268</v>
      </c>
      <c r="CA217" s="118" t="s">
        <v>97</v>
      </c>
      <c r="CB217" s="113">
        <f t="shared" si="326"/>
        <v>12</v>
      </c>
      <c r="CC217" s="116" t="str">
        <f t="shared" ca="1" si="319"/>
        <v>GINGKO</v>
      </c>
      <c r="CD217" s="117">
        <f t="shared" ca="1" si="327"/>
        <v>0</v>
      </c>
      <c r="CE217" s="117">
        <f t="shared" ca="1" si="320"/>
        <v>0</v>
      </c>
      <c r="CF217" s="117">
        <f t="shared" ca="1" si="320"/>
        <v>0</v>
      </c>
      <c r="CG217" s="117">
        <f t="shared" ca="1" si="320"/>
        <v>0</v>
      </c>
      <c r="CH217" s="117">
        <f t="shared" ca="1" si="321"/>
        <v>0</v>
      </c>
      <c r="CI217" s="117">
        <f t="shared" ca="1" si="322"/>
        <v>0</v>
      </c>
      <c r="CJ217" s="127" cm="1">
        <f t="array" aca="1" ref="CJ217" ca="1">IFERROR(AVERAGE(IF(CD217:CG217&gt;1,CD217:CG217)),0)</f>
        <v>0</v>
      </c>
      <c r="CK217" s="127">
        <f ca="1">CJ217+(COUNTIFS($CJ$206:$CJ217,CJ217)-1)*0.00001</f>
        <v>1.1E-4</v>
      </c>
      <c r="CL217" s="127">
        <f t="shared" ca="1" si="328"/>
        <v>4.8000000000000007E-4</v>
      </c>
      <c r="CM217" s="140">
        <f t="shared" ca="1" si="329"/>
        <v>0</v>
      </c>
      <c r="CN217" s="120" t="str">
        <f t="shared" ca="1" si="330"/>
        <v>GINGKO</v>
      </c>
      <c r="CO217" s="113"/>
      <c r="CP217" s="113" t="s">
        <v>79</v>
      </c>
      <c r="CQ217" s="112" t="str">
        <f t="array" aca="1" ref="CQ217" ca="1">IF(CH266&lt;&gt;1,"sd",SUM(IF(CD267:CG267&gt;1,(CD267:CG267)^2))/CQ206-CQ211)</f>
        <v>sd</v>
      </c>
      <c r="CR217" s="115"/>
    </row>
    <row r="218" spans="1:96" ht="12.75" customHeight="1" x14ac:dyDescent="0.25">
      <c r="A218" s="213">
        <v>4</v>
      </c>
      <c r="K218" s="101">
        <f t="shared" si="331"/>
        <v>13</v>
      </c>
      <c r="L218" s="125" t="str">
        <f t="shared" ca="1" si="323"/>
        <v>IS CANARIO</v>
      </c>
      <c r="M218" s="126">
        <f t="shared" ca="1" si="324"/>
        <v>4.7000000000000004E-4</v>
      </c>
      <c r="N218" s="126" t="str">
        <f t="shared" ca="1" si="325"/>
        <v>ns</v>
      </c>
      <c r="O218" s="126" t="str">
        <f t="shared" ca="1" si="315"/>
        <v>ns</v>
      </c>
      <c r="P218" s="126" t="str">
        <f t="shared" ca="1" si="315"/>
        <v>ns</v>
      </c>
      <c r="Q218" s="126" t="str">
        <f t="shared" ca="1" si="315"/>
        <v>ns</v>
      </c>
      <c r="R218" s="126" t="str">
        <f t="shared" ca="1" si="315"/>
        <v>ns</v>
      </c>
      <c r="S218" s="126" t="str">
        <f t="shared" ca="1" si="315"/>
        <v>ns</v>
      </c>
      <c r="T218" s="126" t="str">
        <f t="shared" ca="1" si="315"/>
        <v>ns</v>
      </c>
      <c r="U218" s="126" t="str">
        <f t="shared" ca="1" si="315"/>
        <v>ns</v>
      </c>
      <c r="V218" s="126" t="str">
        <f t="shared" ca="1" si="315"/>
        <v>ns</v>
      </c>
      <c r="W218" s="126" t="str">
        <f t="shared" ca="1" si="315"/>
        <v>ns</v>
      </c>
      <c r="X218" s="126" t="str">
        <f t="shared" ca="1" si="315"/>
        <v>ns</v>
      </c>
      <c r="Y218" s="126" t="str">
        <f t="shared" ca="1" si="315"/>
        <v>ns</v>
      </c>
      <c r="Z218" s="126" t="str">
        <f t="shared" ca="1" si="315"/>
        <v>ns</v>
      </c>
      <c r="AA218" s="126" t="str">
        <f t="shared" si="315"/>
        <v/>
      </c>
      <c r="AB218" s="126" t="str">
        <f t="shared" si="315"/>
        <v/>
      </c>
      <c r="AC218" s="126" t="str">
        <f t="shared" si="315"/>
        <v/>
      </c>
      <c r="AD218" s="126" t="str">
        <f t="shared" si="315"/>
        <v/>
      </c>
      <c r="AE218" s="126" t="str">
        <f t="shared" si="316"/>
        <v/>
      </c>
      <c r="AF218" s="126" t="str">
        <f t="shared" si="316"/>
        <v/>
      </c>
      <c r="AG218" s="126" t="str">
        <f t="shared" si="316"/>
        <v/>
      </c>
      <c r="AH218" s="126" t="str">
        <f t="shared" si="316"/>
        <v/>
      </c>
      <c r="AI218" s="126" t="str">
        <f t="shared" si="316"/>
        <v/>
      </c>
      <c r="AJ218" s="126" t="str">
        <f t="shared" si="316"/>
        <v/>
      </c>
      <c r="AK218" s="126" t="str">
        <f t="shared" si="316"/>
        <v/>
      </c>
      <c r="AL218" s="126" t="str">
        <f t="shared" si="316"/>
        <v/>
      </c>
      <c r="AM218" s="126" t="str">
        <f t="shared" si="316"/>
        <v/>
      </c>
      <c r="AN218" s="126" t="str">
        <f t="shared" si="316"/>
        <v/>
      </c>
      <c r="AO218" s="126" t="str">
        <f t="shared" si="316"/>
        <v/>
      </c>
      <c r="AP218" s="126" t="str">
        <f t="shared" si="316"/>
        <v/>
      </c>
      <c r="AQ218" s="126" t="str">
        <f t="shared" si="316"/>
        <v/>
      </c>
      <c r="AR218" s="126" t="str">
        <f t="shared" si="316"/>
        <v/>
      </c>
      <c r="AS218" s="126" t="str">
        <f t="shared" si="316"/>
        <v/>
      </c>
      <c r="AT218" s="126" t="str">
        <f t="shared" si="316"/>
        <v/>
      </c>
      <c r="AU218" s="126" t="str">
        <f t="shared" si="317"/>
        <v/>
      </c>
      <c r="AV218" s="126" t="str">
        <f t="shared" si="317"/>
        <v/>
      </c>
      <c r="AW218" s="126" t="str">
        <f t="shared" si="317"/>
        <v/>
      </c>
      <c r="AX218" s="126" t="str">
        <f t="shared" si="317"/>
        <v/>
      </c>
      <c r="AY218" s="126" t="str">
        <f t="shared" si="317"/>
        <v/>
      </c>
      <c r="AZ218" s="126" t="str">
        <f t="shared" si="317"/>
        <v/>
      </c>
      <c r="BA218" s="126" t="str">
        <f t="shared" si="317"/>
        <v/>
      </c>
      <c r="BB218" s="126" t="str">
        <f t="shared" si="317"/>
        <v/>
      </c>
      <c r="BC218" s="126" t="str">
        <f t="shared" si="317"/>
        <v/>
      </c>
      <c r="BD218" s="126" t="str">
        <f t="shared" si="317"/>
        <v/>
      </c>
      <c r="BE218" s="126" t="str">
        <f t="shared" si="317"/>
        <v/>
      </c>
      <c r="BF218" s="126" t="str">
        <f t="shared" si="317"/>
        <v/>
      </c>
      <c r="BG218" s="126" t="str">
        <f t="shared" si="317"/>
        <v/>
      </c>
      <c r="BH218" s="126" t="str">
        <f t="shared" si="317"/>
        <v/>
      </c>
      <c r="BI218" s="126" t="str">
        <f t="shared" si="317"/>
        <v/>
      </c>
      <c r="BJ218" s="126" t="str">
        <f t="shared" si="317"/>
        <v/>
      </c>
      <c r="BK218" s="126" t="str">
        <f t="shared" si="318"/>
        <v/>
      </c>
      <c r="BL218" s="126" t="str">
        <f t="shared" si="318"/>
        <v/>
      </c>
      <c r="BM218" s="126" t="str">
        <f t="shared" si="318"/>
        <v/>
      </c>
      <c r="BN218" s="126" t="str">
        <f t="shared" si="318"/>
        <v/>
      </c>
      <c r="BO218" s="126" t="str">
        <f t="shared" si="318"/>
        <v/>
      </c>
      <c r="BP218" s="126" t="str">
        <f t="shared" si="318"/>
        <v/>
      </c>
      <c r="BQ218" s="126" t="str">
        <f t="shared" si="318"/>
        <v/>
      </c>
      <c r="BR218" s="126" t="str">
        <f t="shared" si="318"/>
        <v/>
      </c>
      <c r="BS218" s="126" t="str">
        <f t="shared" si="318"/>
        <v/>
      </c>
      <c r="BT218" s="126" t="str">
        <f t="shared" si="318"/>
        <v/>
      </c>
      <c r="BU218" s="126" t="str">
        <f t="shared" si="318"/>
        <v/>
      </c>
      <c r="BV218" s="194"/>
      <c r="BW218" s="194"/>
      <c r="BX218" s="194"/>
      <c r="BZ218" s="116" t="s">
        <v>268</v>
      </c>
      <c r="CA218" s="118" t="s">
        <v>97</v>
      </c>
      <c r="CB218" s="113">
        <f t="shared" si="326"/>
        <v>13</v>
      </c>
      <c r="CC218" s="116" t="str">
        <f t="shared" ca="1" si="319"/>
        <v>IS CANARIO</v>
      </c>
      <c r="CD218" s="117">
        <f t="shared" ca="1" si="327"/>
        <v>0</v>
      </c>
      <c r="CE218" s="117">
        <f t="shared" ca="1" si="320"/>
        <v>0</v>
      </c>
      <c r="CF218" s="117">
        <f t="shared" ca="1" si="320"/>
        <v>0</v>
      </c>
      <c r="CG218" s="117">
        <f t="shared" ca="1" si="320"/>
        <v>0</v>
      </c>
      <c r="CH218" s="117">
        <f t="shared" ca="1" si="321"/>
        <v>0</v>
      </c>
      <c r="CI218" s="117">
        <f t="shared" ca="1" si="322"/>
        <v>0</v>
      </c>
      <c r="CJ218" s="127" cm="1">
        <f t="array" aca="1" ref="CJ218" ca="1">IFERROR(AVERAGE(IF(CD218:CG218&gt;1,CD218:CG218)),0)</f>
        <v>0</v>
      </c>
      <c r="CK218" s="127">
        <f ca="1">CJ218+(COUNTIFS($CJ$206:$CJ218,CJ218)-1)*0.00001</f>
        <v>1.2000000000000002E-4</v>
      </c>
      <c r="CL218" s="127">
        <f t="shared" ca="1" si="328"/>
        <v>4.7000000000000004E-4</v>
      </c>
      <c r="CM218" s="140">
        <f t="shared" ca="1" si="329"/>
        <v>0</v>
      </c>
      <c r="CN218" s="120" t="str">
        <f t="shared" ca="1" si="330"/>
        <v>IS CANARIO</v>
      </c>
      <c r="CO218" s="113"/>
      <c r="CP218" s="113" t="s">
        <v>81</v>
      </c>
      <c r="CQ218" s="112" t="str">
        <f ca="1">IF(CH266&lt;&gt;1,"sd",CQ219-CQ217-CQ216)</f>
        <v>sd</v>
      </c>
      <c r="CR218" s="115"/>
    </row>
    <row r="219" spans="1:96" ht="12.75" customHeight="1" x14ac:dyDescent="0.25">
      <c r="A219" s="213">
        <v>4</v>
      </c>
      <c r="B219" s="2" t="s">
        <v>274</v>
      </c>
      <c r="K219" s="101">
        <f t="shared" si="331"/>
        <v>14</v>
      </c>
      <c r="L219" s="125" t="str">
        <f t="shared" ca="1" si="323"/>
        <v>IS TORDO</v>
      </c>
      <c r="M219" s="126">
        <f t="shared" ca="1" si="324"/>
        <v>4.6000000000000001E-4</v>
      </c>
      <c r="N219" s="126" t="str">
        <f t="shared" ca="1" si="325"/>
        <v>ns</v>
      </c>
      <c r="O219" s="126" t="str">
        <f t="shared" ca="1" si="315"/>
        <v>ns</v>
      </c>
      <c r="P219" s="126" t="str">
        <f t="shared" ca="1" si="315"/>
        <v>ns</v>
      </c>
      <c r="Q219" s="126" t="str">
        <f t="shared" ca="1" si="315"/>
        <v>ns</v>
      </c>
      <c r="R219" s="126" t="str">
        <f t="shared" ca="1" si="315"/>
        <v>ns</v>
      </c>
      <c r="S219" s="126" t="str">
        <f t="shared" ca="1" si="315"/>
        <v>ns</v>
      </c>
      <c r="T219" s="126" t="str">
        <f t="shared" ca="1" si="315"/>
        <v>ns</v>
      </c>
      <c r="U219" s="126" t="str">
        <f t="shared" ca="1" si="315"/>
        <v>ns</v>
      </c>
      <c r="V219" s="126" t="str">
        <f t="shared" ca="1" si="315"/>
        <v>ns</v>
      </c>
      <c r="W219" s="126" t="str">
        <f t="shared" ca="1" si="315"/>
        <v>ns</v>
      </c>
      <c r="X219" s="126" t="str">
        <f t="shared" ca="1" si="315"/>
        <v>ns</v>
      </c>
      <c r="Y219" s="126" t="str">
        <f t="shared" ca="1" si="315"/>
        <v>ns</v>
      </c>
      <c r="Z219" s="126" t="str">
        <f t="shared" ca="1" si="315"/>
        <v>ns</v>
      </c>
      <c r="AA219" s="126" t="str">
        <f t="shared" ca="1" si="315"/>
        <v>ns</v>
      </c>
      <c r="AB219" s="126" t="str">
        <f t="shared" si="315"/>
        <v/>
      </c>
      <c r="AC219" s="126" t="str">
        <f t="shared" si="315"/>
        <v/>
      </c>
      <c r="AD219" s="126" t="str">
        <f t="shared" si="315"/>
        <v/>
      </c>
      <c r="AE219" s="126" t="str">
        <f t="shared" si="316"/>
        <v/>
      </c>
      <c r="AF219" s="126" t="str">
        <f t="shared" si="316"/>
        <v/>
      </c>
      <c r="AG219" s="126" t="str">
        <f t="shared" si="316"/>
        <v/>
      </c>
      <c r="AH219" s="126" t="str">
        <f t="shared" si="316"/>
        <v/>
      </c>
      <c r="AI219" s="126" t="str">
        <f t="shared" si="316"/>
        <v/>
      </c>
      <c r="AJ219" s="126" t="str">
        <f t="shared" si="316"/>
        <v/>
      </c>
      <c r="AK219" s="126" t="str">
        <f t="shared" si="316"/>
        <v/>
      </c>
      <c r="AL219" s="126" t="str">
        <f t="shared" si="316"/>
        <v/>
      </c>
      <c r="AM219" s="126" t="str">
        <f t="shared" si="316"/>
        <v/>
      </c>
      <c r="AN219" s="126" t="str">
        <f t="shared" si="316"/>
        <v/>
      </c>
      <c r="AO219" s="126" t="str">
        <f t="shared" si="316"/>
        <v/>
      </c>
      <c r="AP219" s="126" t="str">
        <f t="shared" si="316"/>
        <v/>
      </c>
      <c r="AQ219" s="126" t="str">
        <f t="shared" si="316"/>
        <v/>
      </c>
      <c r="AR219" s="126" t="str">
        <f t="shared" si="316"/>
        <v/>
      </c>
      <c r="AS219" s="126" t="str">
        <f t="shared" si="316"/>
        <v/>
      </c>
      <c r="AT219" s="126" t="str">
        <f t="shared" si="316"/>
        <v/>
      </c>
      <c r="AU219" s="126" t="str">
        <f t="shared" si="317"/>
        <v/>
      </c>
      <c r="AV219" s="126" t="str">
        <f t="shared" si="317"/>
        <v/>
      </c>
      <c r="AW219" s="126" t="str">
        <f t="shared" si="317"/>
        <v/>
      </c>
      <c r="AX219" s="126" t="str">
        <f t="shared" si="317"/>
        <v/>
      </c>
      <c r="AY219" s="126" t="str">
        <f t="shared" si="317"/>
        <v/>
      </c>
      <c r="AZ219" s="126" t="str">
        <f t="shared" si="317"/>
        <v/>
      </c>
      <c r="BA219" s="126" t="str">
        <f t="shared" si="317"/>
        <v/>
      </c>
      <c r="BB219" s="126" t="str">
        <f t="shared" si="317"/>
        <v/>
      </c>
      <c r="BC219" s="126" t="str">
        <f t="shared" si="317"/>
        <v/>
      </c>
      <c r="BD219" s="126" t="str">
        <f t="shared" si="317"/>
        <v/>
      </c>
      <c r="BE219" s="126" t="str">
        <f t="shared" si="317"/>
        <v/>
      </c>
      <c r="BF219" s="126" t="str">
        <f t="shared" si="317"/>
        <v/>
      </c>
      <c r="BG219" s="126" t="str">
        <f t="shared" si="317"/>
        <v/>
      </c>
      <c r="BH219" s="126" t="str">
        <f t="shared" si="317"/>
        <v/>
      </c>
      <c r="BI219" s="126" t="str">
        <f t="shared" si="317"/>
        <v/>
      </c>
      <c r="BJ219" s="126" t="str">
        <f t="shared" si="317"/>
        <v/>
      </c>
      <c r="BK219" s="126" t="str">
        <f t="shared" si="318"/>
        <v/>
      </c>
      <c r="BL219" s="126" t="str">
        <f t="shared" si="318"/>
        <v/>
      </c>
      <c r="BM219" s="126" t="str">
        <f t="shared" si="318"/>
        <v/>
      </c>
      <c r="BN219" s="126" t="str">
        <f t="shared" si="318"/>
        <v/>
      </c>
      <c r="BO219" s="126" t="str">
        <f t="shared" si="318"/>
        <v/>
      </c>
      <c r="BP219" s="126" t="str">
        <f t="shared" si="318"/>
        <v/>
      </c>
      <c r="BQ219" s="126" t="str">
        <f t="shared" si="318"/>
        <v/>
      </c>
      <c r="BR219" s="126" t="str">
        <f t="shared" si="318"/>
        <v/>
      </c>
      <c r="BS219" s="126" t="str">
        <f t="shared" si="318"/>
        <v/>
      </c>
      <c r="BT219" s="126" t="str">
        <f t="shared" si="318"/>
        <v/>
      </c>
      <c r="BU219" s="126" t="str">
        <f t="shared" si="318"/>
        <v/>
      </c>
      <c r="BV219" s="194"/>
      <c r="BW219" s="194"/>
      <c r="BX219" s="194"/>
      <c r="BZ219" s="116" t="s">
        <v>268</v>
      </c>
      <c r="CA219" s="118" t="s">
        <v>97</v>
      </c>
      <c r="CB219" s="113">
        <f t="shared" si="326"/>
        <v>14</v>
      </c>
      <c r="CC219" s="116" t="str">
        <f t="shared" ca="1" si="319"/>
        <v>IS TORDO</v>
      </c>
      <c r="CD219" s="117">
        <f t="shared" ca="1" si="327"/>
        <v>0</v>
      </c>
      <c r="CE219" s="117">
        <f t="shared" ca="1" si="320"/>
        <v>0</v>
      </c>
      <c r="CF219" s="117">
        <f t="shared" ca="1" si="320"/>
        <v>0</v>
      </c>
      <c r="CG219" s="117">
        <f t="shared" ca="1" si="320"/>
        <v>0</v>
      </c>
      <c r="CH219" s="117">
        <f t="shared" ca="1" si="321"/>
        <v>0</v>
      </c>
      <c r="CI219" s="117">
        <f t="shared" ca="1" si="322"/>
        <v>0</v>
      </c>
      <c r="CJ219" s="127" cm="1">
        <f t="array" aca="1" ref="CJ219" ca="1">IFERROR(AVERAGE(IF(CD219:CG219&gt;1,CD219:CG219)),0)</f>
        <v>0</v>
      </c>
      <c r="CK219" s="127">
        <f ca="1">CJ219+(COUNTIFS($CJ$206:$CJ219,CJ219)-1)*0.00001</f>
        <v>1.3000000000000002E-4</v>
      </c>
      <c r="CL219" s="127">
        <f t="shared" ca="1" si="328"/>
        <v>4.6000000000000001E-4</v>
      </c>
      <c r="CM219" s="140">
        <f t="shared" ca="1" si="329"/>
        <v>0</v>
      </c>
      <c r="CN219" s="120" t="str">
        <f t="shared" ca="1" si="330"/>
        <v>IS TORDO</v>
      </c>
      <c r="CO219" s="113"/>
      <c r="CP219" s="113" t="s">
        <v>78</v>
      </c>
      <c r="CQ219" s="112" t="str">
        <f t="array" aca="1" ref="CQ219" ca="1">IF(CH266&lt;&gt;1,"sd",SUM(IF(CD206:CG265&gt;1,(CD206:CG265)^2))-CQ211)</f>
        <v>sd</v>
      </c>
      <c r="CR219" s="115"/>
    </row>
    <row r="220" spans="1:96" ht="12.75" customHeight="1" x14ac:dyDescent="0.25">
      <c r="A220" s="213">
        <v>4</v>
      </c>
      <c r="B220" s="103" t="str">
        <f ca="1">'ANVA-MDS Sin Fung.'!CQ225</f>
        <v>sd</v>
      </c>
      <c r="K220" s="101">
        <f t="shared" si="331"/>
        <v>15</v>
      </c>
      <c r="L220" s="125" t="str">
        <f t="shared" ca="1" si="323"/>
        <v>JURAMENTO</v>
      </c>
      <c r="M220" s="126">
        <f t="shared" ca="1" si="324"/>
        <v>4.5000000000000004E-4</v>
      </c>
      <c r="N220" s="126" t="str">
        <f t="shared" ca="1" si="325"/>
        <v>ns</v>
      </c>
      <c r="O220" s="126" t="str">
        <f t="shared" ca="1" si="315"/>
        <v>ns</v>
      </c>
      <c r="P220" s="126" t="str">
        <f t="shared" ca="1" si="315"/>
        <v>ns</v>
      </c>
      <c r="Q220" s="126" t="str">
        <f t="shared" ca="1" si="315"/>
        <v>ns</v>
      </c>
      <c r="R220" s="126" t="str">
        <f t="shared" ca="1" si="315"/>
        <v>ns</v>
      </c>
      <c r="S220" s="126" t="str">
        <f t="shared" ca="1" si="315"/>
        <v>ns</v>
      </c>
      <c r="T220" s="126" t="str">
        <f t="shared" ca="1" si="315"/>
        <v>ns</v>
      </c>
      <c r="U220" s="126" t="str">
        <f t="shared" ca="1" si="315"/>
        <v>ns</v>
      </c>
      <c r="V220" s="126" t="str">
        <f t="shared" ca="1" si="315"/>
        <v>ns</v>
      </c>
      <c r="W220" s="126" t="str">
        <f t="shared" ca="1" si="315"/>
        <v>ns</v>
      </c>
      <c r="X220" s="126" t="str">
        <f t="shared" ca="1" si="315"/>
        <v>ns</v>
      </c>
      <c r="Y220" s="126" t="str">
        <f t="shared" ca="1" si="315"/>
        <v>ns</v>
      </c>
      <c r="Z220" s="126" t="str">
        <f t="shared" ca="1" si="315"/>
        <v>ns</v>
      </c>
      <c r="AA220" s="126" t="str">
        <f t="shared" ca="1" si="315"/>
        <v>ns</v>
      </c>
      <c r="AB220" s="126" t="str">
        <f t="shared" ca="1" si="315"/>
        <v>ns</v>
      </c>
      <c r="AC220" s="126" t="str">
        <f t="shared" si="315"/>
        <v/>
      </c>
      <c r="AD220" s="126" t="str">
        <f t="shared" si="315"/>
        <v/>
      </c>
      <c r="AE220" s="126" t="str">
        <f t="shared" si="316"/>
        <v/>
      </c>
      <c r="AF220" s="126" t="str">
        <f t="shared" si="316"/>
        <v/>
      </c>
      <c r="AG220" s="126" t="str">
        <f t="shared" si="316"/>
        <v/>
      </c>
      <c r="AH220" s="126" t="str">
        <f t="shared" si="316"/>
        <v/>
      </c>
      <c r="AI220" s="126" t="str">
        <f t="shared" si="316"/>
        <v/>
      </c>
      <c r="AJ220" s="126" t="str">
        <f t="shared" si="316"/>
        <v/>
      </c>
      <c r="AK220" s="126" t="str">
        <f t="shared" si="316"/>
        <v/>
      </c>
      <c r="AL220" s="126" t="str">
        <f t="shared" si="316"/>
        <v/>
      </c>
      <c r="AM220" s="126" t="str">
        <f t="shared" si="316"/>
        <v/>
      </c>
      <c r="AN220" s="126" t="str">
        <f t="shared" si="316"/>
        <v/>
      </c>
      <c r="AO220" s="126" t="str">
        <f t="shared" si="316"/>
        <v/>
      </c>
      <c r="AP220" s="126" t="str">
        <f t="shared" si="316"/>
        <v/>
      </c>
      <c r="AQ220" s="126" t="str">
        <f t="shared" si="316"/>
        <v/>
      </c>
      <c r="AR220" s="126" t="str">
        <f t="shared" si="316"/>
        <v/>
      </c>
      <c r="AS220" s="126" t="str">
        <f t="shared" si="316"/>
        <v/>
      </c>
      <c r="AT220" s="126" t="str">
        <f t="shared" si="316"/>
        <v/>
      </c>
      <c r="AU220" s="126" t="str">
        <f t="shared" si="317"/>
        <v/>
      </c>
      <c r="AV220" s="126" t="str">
        <f t="shared" si="317"/>
        <v/>
      </c>
      <c r="AW220" s="126" t="str">
        <f t="shared" si="317"/>
        <v/>
      </c>
      <c r="AX220" s="126" t="str">
        <f t="shared" si="317"/>
        <v/>
      </c>
      <c r="AY220" s="126" t="str">
        <f t="shared" si="317"/>
        <v/>
      </c>
      <c r="AZ220" s="126" t="str">
        <f t="shared" si="317"/>
        <v/>
      </c>
      <c r="BA220" s="126" t="str">
        <f t="shared" si="317"/>
        <v/>
      </c>
      <c r="BB220" s="126" t="str">
        <f t="shared" si="317"/>
        <v/>
      </c>
      <c r="BC220" s="126" t="str">
        <f t="shared" si="317"/>
        <v/>
      </c>
      <c r="BD220" s="126" t="str">
        <f t="shared" si="317"/>
        <v/>
      </c>
      <c r="BE220" s="126" t="str">
        <f t="shared" si="317"/>
        <v/>
      </c>
      <c r="BF220" s="126" t="str">
        <f t="shared" si="317"/>
        <v/>
      </c>
      <c r="BG220" s="126" t="str">
        <f t="shared" si="317"/>
        <v/>
      </c>
      <c r="BH220" s="126" t="str">
        <f t="shared" si="317"/>
        <v/>
      </c>
      <c r="BI220" s="126" t="str">
        <f t="shared" si="317"/>
        <v/>
      </c>
      <c r="BJ220" s="126" t="str">
        <f t="shared" si="317"/>
        <v/>
      </c>
      <c r="BK220" s="126" t="str">
        <f t="shared" si="318"/>
        <v/>
      </c>
      <c r="BL220" s="126" t="str">
        <f t="shared" si="318"/>
        <v/>
      </c>
      <c r="BM220" s="126" t="str">
        <f t="shared" si="318"/>
        <v/>
      </c>
      <c r="BN220" s="126" t="str">
        <f t="shared" si="318"/>
        <v/>
      </c>
      <c r="BO220" s="126" t="str">
        <f t="shared" si="318"/>
        <v/>
      </c>
      <c r="BP220" s="126" t="str">
        <f t="shared" si="318"/>
        <v/>
      </c>
      <c r="BQ220" s="126" t="str">
        <f t="shared" si="318"/>
        <v/>
      </c>
      <c r="BR220" s="126" t="str">
        <f t="shared" si="318"/>
        <v/>
      </c>
      <c r="BS220" s="126" t="str">
        <f t="shared" si="318"/>
        <v/>
      </c>
      <c r="BT220" s="126" t="str">
        <f t="shared" si="318"/>
        <v/>
      </c>
      <c r="BU220" s="126" t="str">
        <f t="shared" si="318"/>
        <v/>
      </c>
      <c r="BV220" s="194"/>
      <c r="BW220" s="194"/>
      <c r="BX220" s="194"/>
      <c r="BZ220" s="116" t="s">
        <v>268</v>
      </c>
      <c r="CA220" s="118" t="s">
        <v>97</v>
      </c>
      <c r="CB220" s="113">
        <f t="shared" si="326"/>
        <v>15</v>
      </c>
      <c r="CC220" s="116" t="str">
        <f t="shared" ca="1" si="319"/>
        <v>JURAMENTO</v>
      </c>
      <c r="CD220" s="117">
        <f t="shared" ca="1" si="327"/>
        <v>0</v>
      </c>
      <c r="CE220" s="117">
        <f t="shared" ca="1" si="320"/>
        <v>0</v>
      </c>
      <c r="CF220" s="117">
        <f t="shared" ca="1" si="320"/>
        <v>0</v>
      </c>
      <c r="CG220" s="117">
        <f t="shared" ca="1" si="320"/>
        <v>0</v>
      </c>
      <c r="CH220" s="117">
        <f t="shared" ca="1" si="321"/>
        <v>0</v>
      </c>
      <c r="CI220" s="117">
        <f t="shared" ca="1" si="322"/>
        <v>0</v>
      </c>
      <c r="CJ220" s="127" cm="1">
        <f t="array" aca="1" ref="CJ220" ca="1">IFERROR(AVERAGE(IF(CD220:CG220&gt;1,CD220:CG220)),0)</f>
        <v>0</v>
      </c>
      <c r="CK220" s="127">
        <f ca="1">CJ220+(COUNTIFS($CJ$206:$CJ220,CJ220)-1)*0.00001</f>
        <v>1.4000000000000001E-4</v>
      </c>
      <c r="CL220" s="127">
        <f t="shared" ca="1" si="328"/>
        <v>4.5000000000000004E-4</v>
      </c>
      <c r="CM220" s="140">
        <f t="shared" ca="1" si="329"/>
        <v>0</v>
      </c>
      <c r="CN220" s="120" t="str">
        <f t="shared" ca="1" si="330"/>
        <v>JURAMENTO</v>
      </c>
      <c r="CO220" s="113"/>
      <c r="CP220" s="113" t="s">
        <v>82</v>
      </c>
      <c r="CQ220" s="112" t="str">
        <f ca="1">IF(CH266&lt;&gt;1,"sd",CQ218/CQ214)</f>
        <v>sd</v>
      </c>
      <c r="CR220" s="115"/>
    </row>
    <row r="221" spans="1:96" ht="12.75" customHeight="1" x14ac:dyDescent="0.25">
      <c r="A221" s="213">
        <v>4</v>
      </c>
      <c r="B221" s="3"/>
      <c r="K221" s="101">
        <f t="shared" si="331"/>
        <v>16</v>
      </c>
      <c r="L221" s="125" t="str">
        <f t="shared" ca="1" si="323"/>
        <v>KLEIN LITIO</v>
      </c>
      <c r="M221" s="126">
        <f t="shared" ca="1" si="324"/>
        <v>4.4000000000000002E-4</v>
      </c>
      <c r="N221" s="126" t="str">
        <f t="shared" ca="1" si="325"/>
        <v>ns</v>
      </c>
      <c r="O221" s="126" t="str">
        <f t="shared" ca="1" si="315"/>
        <v>ns</v>
      </c>
      <c r="P221" s="126" t="str">
        <f t="shared" ca="1" si="315"/>
        <v>ns</v>
      </c>
      <c r="Q221" s="126" t="str">
        <f t="shared" ca="1" si="315"/>
        <v>ns</v>
      </c>
      <c r="R221" s="126" t="str">
        <f t="shared" ca="1" si="315"/>
        <v>ns</v>
      </c>
      <c r="S221" s="126" t="str">
        <f t="shared" ca="1" si="315"/>
        <v>ns</v>
      </c>
      <c r="T221" s="126" t="str">
        <f t="shared" ca="1" si="315"/>
        <v>ns</v>
      </c>
      <c r="U221" s="126" t="str">
        <f t="shared" ca="1" si="315"/>
        <v>ns</v>
      </c>
      <c r="V221" s="126" t="str">
        <f t="shared" ca="1" si="315"/>
        <v>ns</v>
      </c>
      <c r="W221" s="126" t="str">
        <f t="shared" ca="1" si="315"/>
        <v>ns</v>
      </c>
      <c r="X221" s="126" t="str">
        <f t="shared" ca="1" si="315"/>
        <v>ns</v>
      </c>
      <c r="Y221" s="126" t="str">
        <f t="shared" ca="1" si="315"/>
        <v>ns</v>
      </c>
      <c r="Z221" s="126" t="str">
        <f t="shared" ca="1" si="315"/>
        <v>ns</v>
      </c>
      <c r="AA221" s="126" t="str">
        <f t="shared" ca="1" si="315"/>
        <v>ns</v>
      </c>
      <c r="AB221" s="126" t="str">
        <f t="shared" ca="1" si="315"/>
        <v>ns</v>
      </c>
      <c r="AC221" s="126" t="str">
        <f t="shared" ca="1" si="315"/>
        <v>ns</v>
      </c>
      <c r="AD221" s="126" t="str">
        <f t="shared" ref="AD221:AS236" si="333">IF(AD$5&gt;$K221,"",IF($L221=0,"",IF($G$9&gt;$H$9,"ns",IF(ABS($M221-INDEX($CL$206:$CL$265,AD$5,1))&gt;$B$224,"s","ns"))))</f>
        <v/>
      </c>
      <c r="AE221" s="126" t="str">
        <f t="shared" si="316"/>
        <v/>
      </c>
      <c r="AF221" s="126" t="str">
        <f t="shared" si="316"/>
        <v/>
      </c>
      <c r="AG221" s="126" t="str">
        <f t="shared" si="316"/>
        <v/>
      </c>
      <c r="AH221" s="126" t="str">
        <f t="shared" si="316"/>
        <v/>
      </c>
      <c r="AI221" s="126" t="str">
        <f t="shared" si="316"/>
        <v/>
      </c>
      <c r="AJ221" s="126" t="str">
        <f t="shared" si="316"/>
        <v/>
      </c>
      <c r="AK221" s="126" t="str">
        <f t="shared" si="316"/>
        <v/>
      </c>
      <c r="AL221" s="126" t="str">
        <f t="shared" si="316"/>
        <v/>
      </c>
      <c r="AM221" s="126" t="str">
        <f t="shared" si="316"/>
        <v/>
      </c>
      <c r="AN221" s="126" t="str">
        <f t="shared" si="316"/>
        <v/>
      </c>
      <c r="AO221" s="126" t="str">
        <f t="shared" si="316"/>
        <v/>
      </c>
      <c r="AP221" s="126" t="str">
        <f t="shared" si="316"/>
        <v/>
      </c>
      <c r="AQ221" s="126" t="str">
        <f t="shared" si="316"/>
        <v/>
      </c>
      <c r="AR221" s="126" t="str">
        <f t="shared" si="316"/>
        <v/>
      </c>
      <c r="AS221" s="126" t="str">
        <f t="shared" si="316"/>
        <v/>
      </c>
      <c r="AT221" s="126" t="str">
        <f t="shared" ref="AT221:BI236" si="334">IF(AT$5&gt;$K221,"",IF($L221=0,"",IF($G$9&gt;$H$9,"ns",IF(ABS($M221-INDEX($CL$206:$CL$265,AT$5,1))&gt;$B$224,"s","ns"))))</f>
        <v/>
      </c>
      <c r="AU221" s="126" t="str">
        <f t="shared" si="317"/>
        <v/>
      </c>
      <c r="AV221" s="126" t="str">
        <f t="shared" si="317"/>
        <v/>
      </c>
      <c r="AW221" s="126" t="str">
        <f t="shared" si="317"/>
        <v/>
      </c>
      <c r="AX221" s="126" t="str">
        <f t="shared" si="317"/>
        <v/>
      </c>
      <c r="AY221" s="126" t="str">
        <f t="shared" si="317"/>
        <v/>
      </c>
      <c r="AZ221" s="126" t="str">
        <f t="shared" si="317"/>
        <v/>
      </c>
      <c r="BA221" s="126" t="str">
        <f t="shared" si="317"/>
        <v/>
      </c>
      <c r="BB221" s="126" t="str">
        <f t="shared" si="317"/>
        <v/>
      </c>
      <c r="BC221" s="126" t="str">
        <f t="shared" si="317"/>
        <v/>
      </c>
      <c r="BD221" s="126" t="str">
        <f t="shared" si="317"/>
        <v/>
      </c>
      <c r="BE221" s="126" t="str">
        <f t="shared" si="317"/>
        <v/>
      </c>
      <c r="BF221" s="126" t="str">
        <f t="shared" si="317"/>
        <v/>
      </c>
      <c r="BG221" s="126" t="str">
        <f t="shared" si="317"/>
        <v/>
      </c>
      <c r="BH221" s="126" t="str">
        <f t="shared" si="317"/>
        <v/>
      </c>
      <c r="BI221" s="126" t="str">
        <f t="shared" si="317"/>
        <v/>
      </c>
      <c r="BJ221" s="126" t="str">
        <f t="shared" ref="BJ221:BU236" si="335">IF(BJ$5&gt;$K221,"",IF($L221=0,"",IF($G$9&gt;$H$9,"ns",IF(ABS($M221-INDEX($CL$206:$CL$265,BJ$5,1))&gt;$B$224,"s","ns"))))</f>
        <v/>
      </c>
      <c r="BK221" s="126" t="str">
        <f t="shared" si="318"/>
        <v/>
      </c>
      <c r="BL221" s="126" t="str">
        <f t="shared" si="318"/>
        <v/>
      </c>
      <c r="BM221" s="126" t="str">
        <f t="shared" si="318"/>
        <v/>
      </c>
      <c r="BN221" s="126" t="str">
        <f t="shared" si="318"/>
        <v/>
      </c>
      <c r="BO221" s="126" t="str">
        <f t="shared" si="318"/>
        <v/>
      </c>
      <c r="BP221" s="126" t="str">
        <f t="shared" si="318"/>
        <v/>
      </c>
      <c r="BQ221" s="126" t="str">
        <f t="shared" si="318"/>
        <v/>
      </c>
      <c r="BR221" s="126" t="str">
        <f t="shared" si="318"/>
        <v/>
      </c>
      <c r="BS221" s="126" t="str">
        <f t="shared" si="318"/>
        <v/>
      </c>
      <c r="BT221" s="126" t="str">
        <f t="shared" si="318"/>
        <v/>
      </c>
      <c r="BU221" s="126" t="str">
        <f t="shared" si="318"/>
        <v/>
      </c>
      <c r="BV221" s="194"/>
      <c r="BW221" s="194"/>
      <c r="BX221" s="194"/>
      <c r="BZ221" s="116" t="s">
        <v>268</v>
      </c>
      <c r="CA221" s="118" t="s">
        <v>97</v>
      </c>
      <c r="CB221" s="113">
        <f t="shared" si="326"/>
        <v>16</v>
      </c>
      <c r="CC221" s="116" t="str">
        <f t="shared" ca="1" si="319"/>
        <v>KLEIN LITIO</v>
      </c>
      <c r="CD221" s="117">
        <f t="shared" ca="1" si="327"/>
        <v>0</v>
      </c>
      <c r="CE221" s="117">
        <f t="shared" ca="1" si="320"/>
        <v>0</v>
      </c>
      <c r="CF221" s="117">
        <f t="shared" ca="1" si="320"/>
        <v>0</v>
      </c>
      <c r="CG221" s="117">
        <f t="shared" ca="1" si="320"/>
        <v>0</v>
      </c>
      <c r="CH221" s="117">
        <f t="shared" ca="1" si="321"/>
        <v>0</v>
      </c>
      <c r="CI221" s="117">
        <f t="shared" ca="1" si="322"/>
        <v>0</v>
      </c>
      <c r="CJ221" s="127" cm="1">
        <f t="array" aca="1" ref="CJ221" ca="1">IFERROR(AVERAGE(IF(CD221:CG221&gt;1,CD221:CG221)),0)</f>
        <v>0</v>
      </c>
      <c r="CK221" s="127">
        <f ca="1">CJ221+(COUNTIFS($CJ$206:$CJ221,CJ221)-1)*0.00001</f>
        <v>1.5000000000000001E-4</v>
      </c>
      <c r="CL221" s="127">
        <f t="shared" ca="1" si="328"/>
        <v>4.4000000000000002E-4</v>
      </c>
      <c r="CM221" s="140">
        <f t="shared" ca="1" si="329"/>
        <v>0</v>
      </c>
      <c r="CN221" s="120" t="str">
        <f t="shared" ca="1" si="330"/>
        <v>KLEIN LITIO</v>
      </c>
      <c r="CO221" s="113"/>
      <c r="CP221" s="113" t="s">
        <v>83</v>
      </c>
      <c r="CQ221" s="123" t="str">
        <f ca="1">IF(CH266&lt;&gt;1,"sd",SQRT(CQ220)/CQ210)</f>
        <v>sd</v>
      </c>
      <c r="CR221" s="115"/>
    </row>
    <row r="222" spans="1:96" ht="12.75" customHeight="1" x14ac:dyDescent="0.25">
      <c r="A222" s="213">
        <v>4</v>
      </c>
      <c r="B222" s="3"/>
      <c r="K222" s="101">
        <f t="shared" si="331"/>
        <v>17</v>
      </c>
      <c r="L222" s="125" t="str">
        <f t="shared" ca="1" si="323"/>
        <v>LG PICAZO</v>
      </c>
      <c r="M222" s="126">
        <f t="shared" ca="1" si="324"/>
        <v>4.3000000000000004E-4</v>
      </c>
      <c r="N222" s="126" t="str">
        <f t="shared" ca="1" si="325"/>
        <v>ns</v>
      </c>
      <c r="O222" s="126" t="str">
        <f t="shared" ca="1" si="325"/>
        <v>ns</v>
      </c>
      <c r="P222" s="126" t="str">
        <f t="shared" ca="1" si="325"/>
        <v>ns</v>
      </c>
      <c r="Q222" s="126" t="str">
        <f t="shared" ca="1" si="325"/>
        <v>ns</v>
      </c>
      <c r="R222" s="126" t="str">
        <f t="shared" ca="1" si="325"/>
        <v>ns</v>
      </c>
      <c r="S222" s="126" t="str">
        <f t="shared" ca="1" si="325"/>
        <v>ns</v>
      </c>
      <c r="T222" s="126" t="str">
        <f t="shared" ca="1" si="325"/>
        <v>ns</v>
      </c>
      <c r="U222" s="126" t="str">
        <f t="shared" ca="1" si="325"/>
        <v>ns</v>
      </c>
      <c r="V222" s="126" t="str">
        <f t="shared" ca="1" si="325"/>
        <v>ns</v>
      </c>
      <c r="W222" s="126" t="str">
        <f t="shared" ca="1" si="325"/>
        <v>ns</v>
      </c>
      <c r="X222" s="126" t="str">
        <f t="shared" ca="1" si="325"/>
        <v>ns</v>
      </c>
      <c r="Y222" s="126" t="str">
        <f t="shared" ca="1" si="325"/>
        <v>ns</v>
      </c>
      <c r="Z222" s="126" t="str">
        <f t="shared" ca="1" si="325"/>
        <v>ns</v>
      </c>
      <c r="AA222" s="126" t="str">
        <f t="shared" ca="1" si="325"/>
        <v>ns</v>
      </c>
      <c r="AB222" s="126" t="str">
        <f t="shared" ca="1" si="325"/>
        <v>ns</v>
      </c>
      <c r="AC222" s="126" t="str">
        <f t="shared" ca="1" si="325"/>
        <v>ns</v>
      </c>
      <c r="AD222" s="126" t="str">
        <f t="shared" ca="1" si="333"/>
        <v>ns</v>
      </c>
      <c r="AE222" s="126" t="str">
        <f t="shared" si="333"/>
        <v/>
      </c>
      <c r="AF222" s="126" t="str">
        <f t="shared" si="333"/>
        <v/>
      </c>
      <c r="AG222" s="126" t="str">
        <f t="shared" si="333"/>
        <v/>
      </c>
      <c r="AH222" s="126" t="str">
        <f t="shared" si="333"/>
        <v/>
      </c>
      <c r="AI222" s="126" t="str">
        <f t="shared" si="333"/>
        <v/>
      </c>
      <c r="AJ222" s="126" t="str">
        <f t="shared" si="333"/>
        <v/>
      </c>
      <c r="AK222" s="126" t="str">
        <f t="shared" si="333"/>
        <v/>
      </c>
      <c r="AL222" s="126" t="str">
        <f t="shared" si="333"/>
        <v/>
      </c>
      <c r="AM222" s="126" t="str">
        <f t="shared" si="333"/>
        <v/>
      </c>
      <c r="AN222" s="126" t="str">
        <f t="shared" si="333"/>
        <v/>
      </c>
      <c r="AO222" s="126" t="str">
        <f t="shared" si="333"/>
        <v/>
      </c>
      <c r="AP222" s="126" t="str">
        <f t="shared" si="333"/>
        <v/>
      </c>
      <c r="AQ222" s="126" t="str">
        <f t="shared" si="333"/>
        <v/>
      </c>
      <c r="AR222" s="126" t="str">
        <f t="shared" si="333"/>
        <v/>
      </c>
      <c r="AS222" s="126" t="str">
        <f t="shared" si="333"/>
        <v/>
      </c>
      <c r="AT222" s="126" t="str">
        <f t="shared" si="334"/>
        <v/>
      </c>
      <c r="AU222" s="126" t="str">
        <f t="shared" si="334"/>
        <v/>
      </c>
      <c r="AV222" s="126" t="str">
        <f t="shared" si="334"/>
        <v/>
      </c>
      <c r="AW222" s="126" t="str">
        <f t="shared" si="334"/>
        <v/>
      </c>
      <c r="AX222" s="126" t="str">
        <f t="shared" si="334"/>
        <v/>
      </c>
      <c r="AY222" s="126" t="str">
        <f t="shared" si="334"/>
        <v/>
      </c>
      <c r="AZ222" s="126" t="str">
        <f t="shared" si="334"/>
        <v/>
      </c>
      <c r="BA222" s="126" t="str">
        <f t="shared" si="334"/>
        <v/>
      </c>
      <c r="BB222" s="126" t="str">
        <f t="shared" si="334"/>
        <v/>
      </c>
      <c r="BC222" s="126" t="str">
        <f t="shared" si="334"/>
        <v/>
      </c>
      <c r="BD222" s="126" t="str">
        <f t="shared" si="334"/>
        <v/>
      </c>
      <c r="BE222" s="126" t="str">
        <f t="shared" si="334"/>
        <v/>
      </c>
      <c r="BF222" s="126" t="str">
        <f t="shared" si="334"/>
        <v/>
      </c>
      <c r="BG222" s="126" t="str">
        <f t="shared" si="334"/>
        <v/>
      </c>
      <c r="BH222" s="126" t="str">
        <f t="shared" si="334"/>
        <v/>
      </c>
      <c r="BI222" s="126" t="str">
        <f t="shared" si="334"/>
        <v/>
      </c>
      <c r="BJ222" s="126" t="str">
        <f t="shared" si="335"/>
        <v/>
      </c>
      <c r="BK222" s="126" t="str">
        <f t="shared" si="335"/>
        <v/>
      </c>
      <c r="BL222" s="126" t="str">
        <f t="shared" si="335"/>
        <v/>
      </c>
      <c r="BM222" s="126" t="str">
        <f t="shared" si="335"/>
        <v/>
      </c>
      <c r="BN222" s="126" t="str">
        <f t="shared" si="335"/>
        <v/>
      </c>
      <c r="BO222" s="126" t="str">
        <f t="shared" si="335"/>
        <v/>
      </c>
      <c r="BP222" s="126" t="str">
        <f t="shared" si="335"/>
        <v/>
      </c>
      <c r="BQ222" s="126" t="str">
        <f t="shared" si="335"/>
        <v/>
      </c>
      <c r="BR222" s="126" t="str">
        <f t="shared" si="335"/>
        <v/>
      </c>
      <c r="BS222" s="126" t="str">
        <f t="shared" si="335"/>
        <v/>
      </c>
      <c r="BT222" s="126" t="str">
        <f t="shared" si="335"/>
        <v/>
      </c>
      <c r="BU222" s="126" t="str">
        <f t="shared" si="335"/>
        <v/>
      </c>
      <c r="BV222" s="194"/>
      <c r="BW222" s="194"/>
      <c r="BX222" s="194"/>
      <c r="BZ222" s="116" t="s">
        <v>268</v>
      </c>
      <c r="CA222" s="118" t="s">
        <v>97</v>
      </c>
      <c r="CB222" s="113">
        <f t="shared" si="326"/>
        <v>17</v>
      </c>
      <c r="CC222" s="116" t="str">
        <f t="shared" ca="1" si="319"/>
        <v>LG PICAZO</v>
      </c>
      <c r="CD222" s="117">
        <f t="shared" ca="1" si="327"/>
        <v>0</v>
      </c>
      <c r="CE222" s="117">
        <f t="shared" ca="1" si="327"/>
        <v>0</v>
      </c>
      <c r="CF222" s="117">
        <f t="shared" ca="1" si="327"/>
        <v>0</v>
      </c>
      <c r="CG222" s="117">
        <f t="shared" ca="1" si="327"/>
        <v>0</v>
      </c>
      <c r="CH222" s="117">
        <f t="shared" ca="1" si="321"/>
        <v>0</v>
      </c>
      <c r="CI222" s="117">
        <f t="shared" ca="1" si="322"/>
        <v>0</v>
      </c>
      <c r="CJ222" s="127" cm="1">
        <f t="array" aca="1" ref="CJ222" ca="1">IFERROR(AVERAGE(IF(CD222:CG222&gt;1,CD222:CG222)),0)</f>
        <v>0</v>
      </c>
      <c r="CK222" s="127">
        <f ca="1">CJ222+(COUNTIFS($CJ$206:$CJ222,CJ222)-1)*0.00001</f>
        <v>1.6000000000000001E-4</v>
      </c>
      <c r="CL222" s="127">
        <f t="shared" ca="1" si="328"/>
        <v>4.3000000000000004E-4</v>
      </c>
      <c r="CM222" s="140">
        <f t="shared" ca="1" si="329"/>
        <v>0</v>
      </c>
      <c r="CN222" s="120" t="str">
        <f t="shared" ca="1" si="330"/>
        <v>LG PICAZO</v>
      </c>
      <c r="CO222" s="113"/>
      <c r="CP222" s="113" t="s">
        <v>84</v>
      </c>
      <c r="CQ222" s="112" t="str">
        <f ca="1">IF(CH266&lt;&gt;1,"sd",SQRT(CQ220/CQ207))</f>
        <v>sd</v>
      </c>
      <c r="CR222" s="115"/>
    </row>
    <row r="223" spans="1:96" ht="12.75" customHeight="1" x14ac:dyDescent="0.25">
      <c r="A223" s="213">
        <v>4</v>
      </c>
      <c r="B223" s="2" t="s">
        <v>277</v>
      </c>
      <c r="K223" s="101">
        <f t="shared" si="331"/>
        <v>18</v>
      </c>
      <c r="L223" s="125" t="str">
        <f t="shared" ca="1" si="323"/>
        <v>MIGNON</v>
      </c>
      <c r="M223" s="126">
        <f t="shared" ca="1" si="324"/>
        <v>4.2000000000000002E-4</v>
      </c>
      <c r="N223" s="126" t="str">
        <f t="shared" ref="N223:AC238" ca="1" si="336">IF(N$5&gt;$K223,"",IF($L223=0,"",IF($G$9&gt;$H$9,"ns",IF(ABS($M223-INDEX($CL$206:$CL$265,N$5,1))&gt;$B$224,"s","ns"))))</f>
        <v>ns</v>
      </c>
      <c r="O223" s="126" t="str">
        <f t="shared" ca="1" si="336"/>
        <v>ns</v>
      </c>
      <c r="P223" s="126" t="str">
        <f t="shared" ca="1" si="336"/>
        <v>ns</v>
      </c>
      <c r="Q223" s="126" t="str">
        <f t="shared" ca="1" si="336"/>
        <v>ns</v>
      </c>
      <c r="R223" s="126" t="str">
        <f t="shared" ca="1" si="336"/>
        <v>ns</v>
      </c>
      <c r="S223" s="126" t="str">
        <f t="shared" ca="1" si="336"/>
        <v>ns</v>
      </c>
      <c r="T223" s="126" t="str">
        <f t="shared" ca="1" si="336"/>
        <v>ns</v>
      </c>
      <c r="U223" s="126" t="str">
        <f t="shared" ca="1" si="336"/>
        <v>ns</v>
      </c>
      <c r="V223" s="126" t="str">
        <f t="shared" ca="1" si="336"/>
        <v>ns</v>
      </c>
      <c r="W223" s="126" t="str">
        <f t="shared" ca="1" si="336"/>
        <v>ns</v>
      </c>
      <c r="X223" s="126" t="str">
        <f t="shared" ca="1" si="336"/>
        <v>ns</v>
      </c>
      <c r="Y223" s="126" t="str">
        <f t="shared" ca="1" si="336"/>
        <v>ns</v>
      </c>
      <c r="Z223" s="126" t="str">
        <f t="shared" ca="1" si="336"/>
        <v>ns</v>
      </c>
      <c r="AA223" s="126" t="str">
        <f t="shared" ca="1" si="336"/>
        <v>ns</v>
      </c>
      <c r="AB223" s="126" t="str">
        <f t="shared" ca="1" si="336"/>
        <v>ns</v>
      </c>
      <c r="AC223" s="126" t="str">
        <f t="shared" ca="1" si="336"/>
        <v>ns</v>
      </c>
      <c r="AD223" s="126" t="str">
        <f t="shared" ca="1" si="333"/>
        <v>ns</v>
      </c>
      <c r="AE223" s="126" t="str">
        <f t="shared" ca="1" si="333"/>
        <v>ns</v>
      </c>
      <c r="AF223" s="126" t="str">
        <f t="shared" si="333"/>
        <v/>
      </c>
      <c r="AG223" s="126" t="str">
        <f t="shared" si="333"/>
        <v/>
      </c>
      <c r="AH223" s="126" t="str">
        <f t="shared" si="333"/>
        <v/>
      </c>
      <c r="AI223" s="126" t="str">
        <f t="shared" si="333"/>
        <v/>
      </c>
      <c r="AJ223" s="126" t="str">
        <f t="shared" si="333"/>
        <v/>
      </c>
      <c r="AK223" s="126" t="str">
        <f t="shared" si="333"/>
        <v/>
      </c>
      <c r="AL223" s="126" t="str">
        <f t="shared" si="333"/>
        <v/>
      </c>
      <c r="AM223" s="126" t="str">
        <f t="shared" si="333"/>
        <v/>
      </c>
      <c r="AN223" s="126" t="str">
        <f t="shared" si="333"/>
        <v/>
      </c>
      <c r="AO223" s="126" t="str">
        <f t="shared" si="333"/>
        <v/>
      </c>
      <c r="AP223" s="126" t="str">
        <f t="shared" si="333"/>
        <v/>
      </c>
      <c r="AQ223" s="126" t="str">
        <f t="shared" si="333"/>
        <v/>
      </c>
      <c r="AR223" s="126" t="str">
        <f t="shared" si="333"/>
        <v/>
      </c>
      <c r="AS223" s="126" t="str">
        <f t="shared" si="333"/>
        <v/>
      </c>
      <c r="AT223" s="126" t="str">
        <f t="shared" si="334"/>
        <v/>
      </c>
      <c r="AU223" s="126" t="str">
        <f t="shared" si="334"/>
        <v/>
      </c>
      <c r="AV223" s="126" t="str">
        <f t="shared" si="334"/>
        <v/>
      </c>
      <c r="AW223" s="126" t="str">
        <f t="shared" si="334"/>
        <v/>
      </c>
      <c r="AX223" s="126" t="str">
        <f t="shared" si="334"/>
        <v/>
      </c>
      <c r="AY223" s="126" t="str">
        <f t="shared" si="334"/>
        <v/>
      </c>
      <c r="AZ223" s="126" t="str">
        <f t="shared" si="334"/>
        <v/>
      </c>
      <c r="BA223" s="126" t="str">
        <f t="shared" si="334"/>
        <v/>
      </c>
      <c r="BB223" s="126" t="str">
        <f t="shared" si="334"/>
        <v/>
      </c>
      <c r="BC223" s="126" t="str">
        <f t="shared" si="334"/>
        <v/>
      </c>
      <c r="BD223" s="126" t="str">
        <f t="shared" si="334"/>
        <v/>
      </c>
      <c r="BE223" s="126" t="str">
        <f t="shared" si="334"/>
        <v/>
      </c>
      <c r="BF223" s="126" t="str">
        <f t="shared" si="334"/>
        <v/>
      </c>
      <c r="BG223" s="126" t="str">
        <f t="shared" si="334"/>
        <v/>
      </c>
      <c r="BH223" s="126" t="str">
        <f t="shared" si="334"/>
        <v/>
      </c>
      <c r="BI223" s="126" t="str">
        <f t="shared" si="334"/>
        <v/>
      </c>
      <c r="BJ223" s="126" t="str">
        <f t="shared" si="335"/>
        <v/>
      </c>
      <c r="BK223" s="126" t="str">
        <f t="shared" si="335"/>
        <v/>
      </c>
      <c r="BL223" s="126" t="str">
        <f t="shared" si="335"/>
        <v/>
      </c>
      <c r="BM223" s="126" t="str">
        <f t="shared" si="335"/>
        <v/>
      </c>
      <c r="BN223" s="126" t="str">
        <f t="shared" si="335"/>
        <v/>
      </c>
      <c r="BO223" s="126" t="str">
        <f t="shared" si="335"/>
        <v/>
      </c>
      <c r="BP223" s="126" t="str">
        <f t="shared" si="335"/>
        <v/>
      </c>
      <c r="BQ223" s="126" t="str">
        <f t="shared" si="335"/>
        <v/>
      </c>
      <c r="BR223" s="126" t="str">
        <f t="shared" si="335"/>
        <v/>
      </c>
      <c r="BS223" s="126" t="str">
        <f t="shared" si="335"/>
        <v/>
      </c>
      <c r="BT223" s="126" t="str">
        <f t="shared" si="335"/>
        <v/>
      </c>
      <c r="BU223" s="126" t="str">
        <f t="shared" si="335"/>
        <v/>
      </c>
      <c r="BV223" s="194"/>
      <c r="BW223" s="194"/>
      <c r="BX223" s="194"/>
      <c r="BZ223" s="116" t="s">
        <v>268</v>
      </c>
      <c r="CA223" s="118" t="s">
        <v>97</v>
      </c>
      <c r="CB223" s="113">
        <f t="shared" si="326"/>
        <v>18</v>
      </c>
      <c r="CC223" s="116" t="str">
        <f t="shared" ca="1" si="319"/>
        <v>MIGNON</v>
      </c>
      <c r="CD223" s="117">
        <f t="shared" ca="1" si="327"/>
        <v>0</v>
      </c>
      <c r="CE223" s="117">
        <f t="shared" ca="1" si="327"/>
        <v>0</v>
      </c>
      <c r="CF223" s="117">
        <f t="shared" ca="1" si="327"/>
        <v>0</v>
      </c>
      <c r="CG223" s="117">
        <f t="shared" ca="1" si="327"/>
        <v>0</v>
      </c>
      <c r="CH223" s="117">
        <f t="shared" ca="1" si="321"/>
        <v>0</v>
      </c>
      <c r="CI223" s="117">
        <f t="shared" ca="1" si="322"/>
        <v>0</v>
      </c>
      <c r="CJ223" s="127" cm="1">
        <f t="array" aca="1" ref="CJ223" ca="1">IFERROR(AVERAGE(IF(CD223:CG223&gt;1,CD223:CG223)),0)</f>
        <v>0</v>
      </c>
      <c r="CK223" s="127">
        <f ca="1">CJ223+(COUNTIFS($CJ$206:$CJ223,CJ223)-1)*0.00001</f>
        <v>1.7000000000000001E-4</v>
      </c>
      <c r="CL223" s="127">
        <f t="shared" ca="1" si="328"/>
        <v>4.2000000000000002E-4</v>
      </c>
      <c r="CM223" s="140">
        <f t="shared" ca="1" si="329"/>
        <v>0</v>
      </c>
      <c r="CN223" s="120" t="str">
        <f t="shared" ca="1" si="330"/>
        <v>MIGNON</v>
      </c>
      <c r="CO223" s="113"/>
      <c r="CP223" s="113" t="s">
        <v>85</v>
      </c>
      <c r="CQ223" s="112" t="str">
        <f ca="1">IF(CH266&lt;&gt;1,"sd",CQ222*SQRT(2))</f>
        <v>sd</v>
      </c>
      <c r="CR223" s="115"/>
    </row>
    <row r="224" spans="1:96" ht="12.75" customHeight="1" x14ac:dyDescent="0.25">
      <c r="A224" s="213">
        <v>4</v>
      </c>
      <c r="B224" s="103" t="str">
        <f ca="1">'ANVA-MDS Sin Fung.'!CQ224</f>
        <v>sd</v>
      </c>
      <c r="K224" s="101">
        <f t="shared" si="331"/>
        <v>19</v>
      </c>
      <c r="L224" s="125" t="str">
        <f t="shared" ca="1" si="323"/>
        <v>MS INTA 924</v>
      </c>
      <c r="M224" s="126">
        <f t="shared" ca="1" si="324"/>
        <v>4.1000000000000005E-4</v>
      </c>
      <c r="N224" s="126" t="str">
        <f t="shared" ca="1" si="336"/>
        <v>ns</v>
      </c>
      <c r="O224" s="126" t="str">
        <f t="shared" ca="1" si="336"/>
        <v>ns</v>
      </c>
      <c r="P224" s="126" t="str">
        <f t="shared" ca="1" si="336"/>
        <v>ns</v>
      </c>
      <c r="Q224" s="126" t="str">
        <f t="shared" ca="1" si="336"/>
        <v>ns</v>
      </c>
      <c r="R224" s="126" t="str">
        <f t="shared" ca="1" si="336"/>
        <v>ns</v>
      </c>
      <c r="S224" s="126" t="str">
        <f t="shared" ca="1" si="336"/>
        <v>ns</v>
      </c>
      <c r="T224" s="126" t="str">
        <f t="shared" ca="1" si="336"/>
        <v>ns</v>
      </c>
      <c r="U224" s="126" t="str">
        <f t="shared" ca="1" si="336"/>
        <v>ns</v>
      </c>
      <c r="V224" s="126" t="str">
        <f t="shared" ca="1" si="336"/>
        <v>ns</v>
      </c>
      <c r="W224" s="126" t="str">
        <f t="shared" ca="1" si="336"/>
        <v>ns</v>
      </c>
      <c r="X224" s="126" t="str">
        <f t="shared" ca="1" si="336"/>
        <v>ns</v>
      </c>
      <c r="Y224" s="126" t="str">
        <f t="shared" ca="1" si="336"/>
        <v>ns</v>
      </c>
      <c r="Z224" s="126" t="str">
        <f t="shared" ca="1" si="336"/>
        <v>ns</v>
      </c>
      <c r="AA224" s="126" t="str">
        <f t="shared" ca="1" si="336"/>
        <v>ns</v>
      </c>
      <c r="AB224" s="126" t="str">
        <f t="shared" ca="1" si="336"/>
        <v>ns</v>
      </c>
      <c r="AC224" s="126" t="str">
        <f t="shared" ca="1" si="336"/>
        <v>ns</v>
      </c>
      <c r="AD224" s="126" t="str">
        <f t="shared" ca="1" si="333"/>
        <v>ns</v>
      </c>
      <c r="AE224" s="126" t="str">
        <f t="shared" ca="1" si="333"/>
        <v>ns</v>
      </c>
      <c r="AF224" s="126" t="str">
        <f t="shared" ca="1" si="333"/>
        <v>ns</v>
      </c>
      <c r="AG224" s="126" t="str">
        <f t="shared" si="333"/>
        <v/>
      </c>
      <c r="AH224" s="126" t="str">
        <f t="shared" si="333"/>
        <v/>
      </c>
      <c r="AI224" s="126" t="str">
        <f t="shared" si="333"/>
        <v/>
      </c>
      <c r="AJ224" s="126" t="str">
        <f t="shared" si="333"/>
        <v/>
      </c>
      <c r="AK224" s="126" t="str">
        <f t="shared" si="333"/>
        <v/>
      </c>
      <c r="AL224" s="126" t="str">
        <f t="shared" si="333"/>
        <v/>
      </c>
      <c r="AM224" s="126" t="str">
        <f t="shared" si="333"/>
        <v/>
      </c>
      <c r="AN224" s="126" t="str">
        <f t="shared" si="333"/>
        <v/>
      </c>
      <c r="AO224" s="126" t="str">
        <f t="shared" si="333"/>
        <v/>
      </c>
      <c r="AP224" s="126" t="str">
        <f t="shared" si="333"/>
        <v/>
      </c>
      <c r="AQ224" s="126" t="str">
        <f t="shared" si="333"/>
        <v/>
      </c>
      <c r="AR224" s="126" t="str">
        <f t="shared" si="333"/>
        <v/>
      </c>
      <c r="AS224" s="126" t="str">
        <f t="shared" si="333"/>
        <v/>
      </c>
      <c r="AT224" s="126" t="str">
        <f t="shared" si="334"/>
        <v/>
      </c>
      <c r="AU224" s="126" t="str">
        <f t="shared" si="334"/>
        <v/>
      </c>
      <c r="AV224" s="126" t="str">
        <f t="shared" si="334"/>
        <v/>
      </c>
      <c r="AW224" s="126" t="str">
        <f t="shared" si="334"/>
        <v/>
      </c>
      <c r="AX224" s="126" t="str">
        <f t="shared" si="334"/>
        <v/>
      </c>
      <c r="AY224" s="126" t="str">
        <f t="shared" si="334"/>
        <v/>
      </c>
      <c r="AZ224" s="126" t="str">
        <f t="shared" si="334"/>
        <v/>
      </c>
      <c r="BA224" s="126" t="str">
        <f t="shared" si="334"/>
        <v/>
      </c>
      <c r="BB224" s="126" t="str">
        <f t="shared" si="334"/>
        <v/>
      </c>
      <c r="BC224" s="126" t="str">
        <f t="shared" si="334"/>
        <v/>
      </c>
      <c r="BD224" s="126" t="str">
        <f t="shared" si="334"/>
        <v/>
      </c>
      <c r="BE224" s="126" t="str">
        <f t="shared" si="334"/>
        <v/>
      </c>
      <c r="BF224" s="126" t="str">
        <f t="shared" si="334"/>
        <v/>
      </c>
      <c r="BG224" s="126" t="str">
        <f t="shared" si="334"/>
        <v/>
      </c>
      <c r="BH224" s="126" t="str">
        <f t="shared" si="334"/>
        <v/>
      </c>
      <c r="BI224" s="126" t="str">
        <f t="shared" si="334"/>
        <v/>
      </c>
      <c r="BJ224" s="126" t="str">
        <f t="shared" si="335"/>
        <v/>
      </c>
      <c r="BK224" s="126" t="str">
        <f t="shared" si="335"/>
        <v/>
      </c>
      <c r="BL224" s="126" t="str">
        <f t="shared" si="335"/>
        <v/>
      </c>
      <c r="BM224" s="126" t="str">
        <f t="shared" si="335"/>
        <v/>
      </c>
      <c r="BN224" s="126" t="str">
        <f t="shared" si="335"/>
        <v/>
      </c>
      <c r="BO224" s="126" t="str">
        <f t="shared" si="335"/>
        <v/>
      </c>
      <c r="BP224" s="126" t="str">
        <f t="shared" si="335"/>
        <v/>
      </c>
      <c r="BQ224" s="126" t="str">
        <f t="shared" si="335"/>
        <v/>
      </c>
      <c r="BR224" s="126" t="str">
        <f t="shared" si="335"/>
        <v/>
      </c>
      <c r="BS224" s="126" t="str">
        <f t="shared" si="335"/>
        <v/>
      </c>
      <c r="BT224" s="126" t="str">
        <f t="shared" si="335"/>
        <v/>
      </c>
      <c r="BU224" s="126" t="str">
        <f t="shared" si="335"/>
        <v/>
      </c>
      <c r="BV224" s="194"/>
      <c r="BW224" s="194"/>
      <c r="BX224" s="194"/>
      <c r="BZ224" s="116" t="s">
        <v>268</v>
      </c>
      <c r="CA224" s="118" t="s">
        <v>97</v>
      </c>
      <c r="CB224" s="113">
        <f t="shared" si="326"/>
        <v>19</v>
      </c>
      <c r="CC224" s="116" t="str">
        <f t="shared" ca="1" si="319"/>
        <v>MS INTA 924</v>
      </c>
      <c r="CD224" s="117">
        <f t="shared" ca="1" si="327"/>
        <v>0</v>
      </c>
      <c r="CE224" s="117">
        <f t="shared" ca="1" si="327"/>
        <v>0</v>
      </c>
      <c r="CF224" s="117">
        <f t="shared" ca="1" si="327"/>
        <v>0</v>
      </c>
      <c r="CG224" s="117">
        <f t="shared" ca="1" si="327"/>
        <v>0</v>
      </c>
      <c r="CH224" s="117">
        <f t="shared" ca="1" si="321"/>
        <v>0</v>
      </c>
      <c r="CI224" s="117">
        <f t="shared" ca="1" si="322"/>
        <v>0</v>
      </c>
      <c r="CJ224" s="127" cm="1">
        <f t="array" aca="1" ref="CJ224" ca="1">IFERROR(AVERAGE(IF(CD224:CG224&gt;1,CD224:CG224)),0)</f>
        <v>0</v>
      </c>
      <c r="CK224" s="127">
        <f ca="1">CJ224+(COUNTIFS($CJ$206:$CJ224,CJ224)-1)*0.00001</f>
        <v>1.8000000000000001E-4</v>
      </c>
      <c r="CL224" s="127">
        <f t="shared" ca="1" si="328"/>
        <v>4.1000000000000005E-4</v>
      </c>
      <c r="CM224" s="140">
        <f t="shared" ca="1" si="329"/>
        <v>0</v>
      </c>
      <c r="CN224" s="120" t="str">
        <f t="shared" ca="1" si="330"/>
        <v>MS INTA 924</v>
      </c>
      <c r="CO224" s="113"/>
      <c r="CP224" s="113" t="s">
        <v>86</v>
      </c>
      <c r="CQ224" s="112" t="str">
        <f ca="1">IF(CH266&lt;&gt;1,"sd",TINV(0.05,CQ214)*CQ223)</f>
        <v>sd</v>
      </c>
      <c r="CR224" s="115"/>
    </row>
    <row r="225" spans="1:96" ht="12.75" customHeight="1" x14ac:dyDescent="0.25">
      <c r="A225" s="213">
        <v>4</v>
      </c>
      <c r="B225" s="3" t="s">
        <v>121</v>
      </c>
      <c r="K225" s="101">
        <f t="shared" si="331"/>
        <v>20</v>
      </c>
      <c r="L225" s="125" t="str">
        <f t="shared" ca="1" si="323"/>
        <v>NEO 30T23</v>
      </c>
      <c r="M225" s="126">
        <f t="shared" ca="1" si="324"/>
        <v>4.0000000000000002E-4</v>
      </c>
      <c r="N225" s="126" t="str">
        <f t="shared" ca="1" si="336"/>
        <v>ns</v>
      </c>
      <c r="O225" s="126" t="str">
        <f t="shared" ca="1" si="336"/>
        <v>ns</v>
      </c>
      <c r="P225" s="126" t="str">
        <f t="shared" ca="1" si="336"/>
        <v>ns</v>
      </c>
      <c r="Q225" s="126" t="str">
        <f t="shared" ca="1" si="336"/>
        <v>ns</v>
      </c>
      <c r="R225" s="126" t="str">
        <f t="shared" ca="1" si="336"/>
        <v>ns</v>
      </c>
      <c r="S225" s="126" t="str">
        <f t="shared" ca="1" si="336"/>
        <v>ns</v>
      </c>
      <c r="T225" s="126" t="str">
        <f t="shared" ca="1" si="336"/>
        <v>ns</v>
      </c>
      <c r="U225" s="126" t="str">
        <f t="shared" ca="1" si="336"/>
        <v>ns</v>
      </c>
      <c r="V225" s="126" t="str">
        <f t="shared" ca="1" si="336"/>
        <v>ns</v>
      </c>
      <c r="W225" s="126" t="str">
        <f t="shared" ca="1" si="336"/>
        <v>ns</v>
      </c>
      <c r="X225" s="126" t="str">
        <f t="shared" ca="1" si="336"/>
        <v>ns</v>
      </c>
      <c r="Y225" s="126" t="str">
        <f t="shared" ca="1" si="336"/>
        <v>ns</v>
      </c>
      <c r="Z225" s="126" t="str">
        <f t="shared" ca="1" si="336"/>
        <v>ns</v>
      </c>
      <c r="AA225" s="126" t="str">
        <f t="shared" ca="1" si="336"/>
        <v>ns</v>
      </c>
      <c r="AB225" s="126" t="str">
        <f t="shared" ca="1" si="336"/>
        <v>ns</v>
      </c>
      <c r="AC225" s="126" t="str">
        <f t="shared" ca="1" si="336"/>
        <v>ns</v>
      </c>
      <c r="AD225" s="126" t="str">
        <f t="shared" ca="1" si="333"/>
        <v>ns</v>
      </c>
      <c r="AE225" s="126" t="str">
        <f t="shared" ca="1" si="333"/>
        <v>ns</v>
      </c>
      <c r="AF225" s="126" t="str">
        <f t="shared" ca="1" si="333"/>
        <v>ns</v>
      </c>
      <c r="AG225" s="126" t="str">
        <f t="shared" ca="1" si="333"/>
        <v>ns</v>
      </c>
      <c r="AH225" s="126" t="str">
        <f t="shared" si="333"/>
        <v/>
      </c>
      <c r="AI225" s="126" t="str">
        <f t="shared" si="333"/>
        <v/>
      </c>
      <c r="AJ225" s="126" t="str">
        <f t="shared" si="333"/>
        <v/>
      </c>
      <c r="AK225" s="126" t="str">
        <f t="shared" si="333"/>
        <v/>
      </c>
      <c r="AL225" s="126" t="str">
        <f t="shared" si="333"/>
        <v/>
      </c>
      <c r="AM225" s="126" t="str">
        <f t="shared" si="333"/>
        <v/>
      </c>
      <c r="AN225" s="126" t="str">
        <f t="shared" si="333"/>
        <v/>
      </c>
      <c r="AO225" s="126" t="str">
        <f t="shared" si="333"/>
        <v/>
      </c>
      <c r="AP225" s="126" t="str">
        <f t="shared" si="333"/>
        <v/>
      </c>
      <c r="AQ225" s="126" t="str">
        <f t="shared" si="333"/>
        <v/>
      </c>
      <c r="AR225" s="126" t="str">
        <f t="shared" si="333"/>
        <v/>
      </c>
      <c r="AS225" s="126" t="str">
        <f t="shared" si="333"/>
        <v/>
      </c>
      <c r="AT225" s="126" t="str">
        <f t="shared" si="334"/>
        <v/>
      </c>
      <c r="AU225" s="126" t="str">
        <f t="shared" si="334"/>
        <v/>
      </c>
      <c r="AV225" s="126" t="str">
        <f t="shared" si="334"/>
        <v/>
      </c>
      <c r="AW225" s="126" t="str">
        <f t="shared" si="334"/>
        <v/>
      </c>
      <c r="AX225" s="126" t="str">
        <f t="shared" si="334"/>
        <v/>
      </c>
      <c r="AY225" s="126" t="str">
        <f t="shared" si="334"/>
        <v/>
      </c>
      <c r="AZ225" s="126" t="str">
        <f t="shared" si="334"/>
        <v/>
      </c>
      <c r="BA225" s="126" t="str">
        <f t="shared" si="334"/>
        <v/>
      </c>
      <c r="BB225" s="126" t="str">
        <f t="shared" si="334"/>
        <v/>
      </c>
      <c r="BC225" s="126" t="str">
        <f t="shared" si="334"/>
        <v/>
      </c>
      <c r="BD225" s="126" t="str">
        <f t="shared" si="334"/>
        <v/>
      </c>
      <c r="BE225" s="126" t="str">
        <f t="shared" si="334"/>
        <v/>
      </c>
      <c r="BF225" s="126" t="str">
        <f t="shared" si="334"/>
        <v/>
      </c>
      <c r="BG225" s="126" t="str">
        <f t="shared" si="334"/>
        <v/>
      </c>
      <c r="BH225" s="126" t="str">
        <f t="shared" si="334"/>
        <v/>
      </c>
      <c r="BI225" s="126" t="str">
        <f t="shared" si="334"/>
        <v/>
      </c>
      <c r="BJ225" s="126" t="str">
        <f t="shared" si="335"/>
        <v/>
      </c>
      <c r="BK225" s="126" t="str">
        <f t="shared" si="335"/>
        <v/>
      </c>
      <c r="BL225" s="126" t="str">
        <f t="shared" si="335"/>
        <v/>
      </c>
      <c r="BM225" s="126" t="str">
        <f t="shared" si="335"/>
        <v/>
      </c>
      <c r="BN225" s="126" t="str">
        <f t="shared" si="335"/>
        <v/>
      </c>
      <c r="BO225" s="126" t="str">
        <f t="shared" si="335"/>
        <v/>
      </c>
      <c r="BP225" s="126" t="str">
        <f t="shared" si="335"/>
        <v/>
      </c>
      <c r="BQ225" s="126" t="str">
        <f t="shared" si="335"/>
        <v/>
      </c>
      <c r="BR225" s="126" t="str">
        <f t="shared" si="335"/>
        <v/>
      </c>
      <c r="BS225" s="126" t="str">
        <f t="shared" si="335"/>
        <v/>
      </c>
      <c r="BT225" s="126" t="str">
        <f t="shared" si="335"/>
        <v/>
      </c>
      <c r="BU225" s="126" t="str">
        <f t="shared" si="335"/>
        <v/>
      </c>
      <c r="BV225" s="194"/>
      <c r="BW225" s="194"/>
      <c r="BX225" s="194"/>
      <c r="BZ225" s="116" t="s">
        <v>268</v>
      </c>
      <c r="CA225" s="118" t="s">
        <v>97</v>
      </c>
      <c r="CB225" s="113">
        <f t="shared" si="326"/>
        <v>20</v>
      </c>
      <c r="CC225" s="116" t="str">
        <f t="shared" ca="1" si="319"/>
        <v>NEO 30T23</v>
      </c>
      <c r="CD225" s="117">
        <f t="shared" ca="1" si="327"/>
        <v>0</v>
      </c>
      <c r="CE225" s="117">
        <f t="shared" ca="1" si="327"/>
        <v>0</v>
      </c>
      <c r="CF225" s="117">
        <f t="shared" ca="1" si="327"/>
        <v>0</v>
      </c>
      <c r="CG225" s="117">
        <f t="shared" ca="1" si="327"/>
        <v>0</v>
      </c>
      <c r="CH225" s="117">
        <f t="shared" ca="1" si="321"/>
        <v>0</v>
      </c>
      <c r="CI225" s="117">
        <f t="shared" ca="1" si="322"/>
        <v>0</v>
      </c>
      <c r="CJ225" s="127" cm="1">
        <f t="array" aca="1" ref="CJ225" ca="1">IFERROR(AVERAGE(IF(CD225:CG225&gt;1,CD225:CG225)),0)</f>
        <v>0</v>
      </c>
      <c r="CK225" s="127">
        <f ca="1">CJ225+(COUNTIFS($CJ$206:$CJ225,CJ225)-1)*0.00001</f>
        <v>1.9000000000000001E-4</v>
      </c>
      <c r="CL225" s="127">
        <f t="shared" ca="1" si="328"/>
        <v>4.0000000000000002E-4</v>
      </c>
      <c r="CM225" s="140">
        <f t="shared" ca="1" si="329"/>
        <v>0</v>
      </c>
      <c r="CN225" s="120" t="str">
        <f t="shared" ca="1" si="330"/>
        <v>NEO 30T23</v>
      </c>
      <c r="CO225" s="113"/>
      <c r="CP225" s="113" t="s">
        <v>89</v>
      </c>
      <c r="CQ225" s="112" t="str">
        <f ca="1">IF(CH266&lt;&gt;1,"sd",CQ216/CQ219)</f>
        <v>sd</v>
      </c>
      <c r="CR225" s="115"/>
    </row>
    <row r="226" spans="1:96" ht="12.75" customHeight="1" x14ac:dyDescent="0.25">
      <c r="A226" s="213">
        <v>4</v>
      </c>
      <c r="B226" s="3" t="s">
        <v>122</v>
      </c>
      <c r="K226" s="101">
        <f t="shared" si="331"/>
        <v>21</v>
      </c>
      <c r="L226" s="125">
        <f t="shared" ca="1" si="323"/>
        <v>0</v>
      </c>
      <c r="M226" s="126">
        <f t="shared" ca="1" si="324"/>
        <v>3.9000000000000005E-4</v>
      </c>
      <c r="N226" s="126" t="str">
        <f t="shared" ca="1" si="336"/>
        <v/>
      </c>
      <c r="O226" s="126" t="str">
        <f t="shared" ca="1" si="336"/>
        <v/>
      </c>
      <c r="P226" s="126" t="str">
        <f t="shared" ca="1" si="336"/>
        <v/>
      </c>
      <c r="Q226" s="126" t="str">
        <f t="shared" ca="1" si="336"/>
        <v/>
      </c>
      <c r="R226" s="126" t="str">
        <f t="shared" ca="1" si="336"/>
        <v/>
      </c>
      <c r="S226" s="126" t="str">
        <f t="shared" ca="1" si="336"/>
        <v/>
      </c>
      <c r="T226" s="126" t="str">
        <f t="shared" ca="1" si="336"/>
        <v/>
      </c>
      <c r="U226" s="126" t="str">
        <f t="shared" ca="1" si="336"/>
        <v/>
      </c>
      <c r="V226" s="126" t="str">
        <f t="shared" ca="1" si="336"/>
        <v/>
      </c>
      <c r="W226" s="126" t="str">
        <f t="shared" ca="1" si="336"/>
        <v/>
      </c>
      <c r="X226" s="126" t="str">
        <f t="shared" ca="1" si="336"/>
        <v/>
      </c>
      <c r="Y226" s="126" t="str">
        <f t="shared" ca="1" si="336"/>
        <v/>
      </c>
      <c r="Z226" s="126" t="str">
        <f t="shared" ca="1" si="336"/>
        <v/>
      </c>
      <c r="AA226" s="126" t="str">
        <f t="shared" ca="1" si="336"/>
        <v/>
      </c>
      <c r="AB226" s="126" t="str">
        <f t="shared" ca="1" si="336"/>
        <v/>
      </c>
      <c r="AC226" s="126" t="str">
        <f t="shared" ca="1" si="336"/>
        <v/>
      </c>
      <c r="AD226" s="126" t="str">
        <f t="shared" ca="1" si="333"/>
        <v/>
      </c>
      <c r="AE226" s="126" t="str">
        <f t="shared" ca="1" si="333"/>
        <v/>
      </c>
      <c r="AF226" s="126" t="str">
        <f t="shared" ca="1" si="333"/>
        <v/>
      </c>
      <c r="AG226" s="126" t="str">
        <f t="shared" ca="1" si="333"/>
        <v/>
      </c>
      <c r="AH226" s="126" t="str">
        <f t="shared" ca="1" si="333"/>
        <v/>
      </c>
      <c r="AI226" s="126" t="str">
        <f t="shared" si="333"/>
        <v/>
      </c>
      <c r="AJ226" s="126" t="str">
        <f t="shared" si="333"/>
        <v/>
      </c>
      <c r="AK226" s="126" t="str">
        <f t="shared" si="333"/>
        <v/>
      </c>
      <c r="AL226" s="126" t="str">
        <f t="shared" si="333"/>
        <v/>
      </c>
      <c r="AM226" s="126" t="str">
        <f t="shared" si="333"/>
        <v/>
      </c>
      <c r="AN226" s="126" t="str">
        <f t="shared" si="333"/>
        <v/>
      </c>
      <c r="AO226" s="126" t="str">
        <f t="shared" si="333"/>
        <v/>
      </c>
      <c r="AP226" s="126" t="str">
        <f t="shared" si="333"/>
        <v/>
      </c>
      <c r="AQ226" s="126" t="str">
        <f t="shared" si="333"/>
        <v/>
      </c>
      <c r="AR226" s="126" t="str">
        <f t="shared" si="333"/>
        <v/>
      </c>
      <c r="AS226" s="126" t="str">
        <f t="shared" si="333"/>
        <v/>
      </c>
      <c r="AT226" s="126" t="str">
        <f t="shared" si="334"/>
        <v/>
      </c>
      <c r="AU226" s="126" t="str">
        <f t="shared" si="334"/>
        <v/>
      </c>
      <c r="AV226" s="126" t="str">
        <f t="shared" si="334"/>
        <v/>
      </c>
      <c r="AW226" s="126" t="str">
        <f t="shared" si="334"/>
        <v/>
      </c>
      <c r="AX226" s="126" t="str">
        <f t="shared" si="334"/>
        <v/>
      </c>
      <c r="AY226" s="126" t="str">
        <f t="shared" si="334"/>
        <v/>
      </c>
      <c r="AZ226" s="126" t="str">
        <f t="shared" si="334"/>
        <v/>
      </c>
      <c r="BA226" s="126" t="str">
        <f t="shared" si="334"/>
        <v/>
      </c>
      <c r="BB226" s="126" t="str">
        <f t="shared" si="334"/>
        <v/>
      </c>
      <c r="BC226" s="126" t="str">
        <f t="shared" si="334"/>
        <v/>
      </c>
      <c r="BD226" s="126" t="str">
        <f t="shared" si="334"/>
        <v/>
      </c>
      <c r="BE226" s="126" t="str">
        <f t="shared" si="334"/>
        <v/>
      </c>
      <c r="BF226" s="126" t="str">
        <f t="shared" si="334"/>
        <v/>
      </c>
      <c r="BG226" s="126" t="str">
        <f t="shared" si="334"/>
        <v/>
      </c>
      <c r="BH226" s="126" t="str">
        <f t="shared" si="334"/>
        <v/>
      </c>
      <c r="BI226" s="126" t="str">
        <f t="shared" si="334"/>
        <v/>
      </c>
      <c r="BJ226" s="126" t="str">
        <f t="shared" si="335"/>
        <v/>
      </c>
      <c r="BK226" s="126" t="str">
        <f t="shared" si="335"/>
        <v/>
      </c>
      <c r="BL226" s="126" t="str">
        <f t="shared" si="335"/>
        <v/>
      </c>
      <c r="BM226" s="126" t="str">
        <f t="shared" si="335"/>
        <v/>
      </c>
      <c r="BN226" s="126" t="str">
        <f t="shared" si="335"/>
        <v/>
      </c>
      <c r="BO226" s="126" t="str">
        <f t="shared" si="335"/>
        <v/>
      </c>
      <c r="BP226" s="126" t="str">
        <f t="shared" si="335"/>
        <v/>
      </c>
      <c r="BQ226" s="126" t="str">
        <f t="shared" si="335"/>
        <v/>
      </c>
      <c r="BR226" s="126" t="str">
        <f t="shared" si="335"/>
        <v/>
      </c>
      <c r="BS226" s="126" t="str">
        <f t="shared" si="335"/>
        <v/>
      </c>
      <c r="BT226" s="126" t="str">
        <f t="shared" si="335"/>
        <v/>
      </c>
      <c r="BU226" s="126" t="str">
        <f t="shared" si="335"/>
        <v/>
      </c>
      <c r="BV226" s="194"/>
      <c r="BW226" s="194"/>
      <c r="BX226" s="194"/>
      <c r="BZ226" s="116" t="s">
        <v>268</v>
      </c>
      <c r="CA226" s="118" t="s">
        <v>97</v>
      </c>
      <c r="CB226" s="113">
        <f t="shared" si="326"/>
        <v>21</v>
      </c>
      <c r="CC226" s="116">
        <f t="shared" ca="1" si="319"/>
        <v>0</v>
      </c>
      <c r="CD226" s="117">
        <f t="shared" ca="1" si="327"/>
        <v>0</v>
      </c>
      <c r="CE226" s="117">
        <f t="shared" ca="1" si="327"/>
        <v>0</v>
      </c>
      <c r="CF226" s="117">
        <f t="shared" ca="1" si="327"/>
        <v>0</v>
      </c>
      <c r="CG226" s="117">
        <f t="shared" ca="1" si="327"/>
        <v>0</v>
      </c>
      <c r="CH226" s="117">
        <f t="shared" ca="1" si="321"/>
        <v>0</v>
      </c>
      <c r="CI226" s="117">
        <f t="shared" ca="1" si="322"/>
        <v>0</v>
      </c>
      <c r="CJ226" s="127" cm="1">
        <f t="array" aca="1" ref="CJ226" ca="1">IFERROR(AVERAGE(IF(CD226:CG226&gt;1,CD226:CG226)),0)</f>
        <v>0</v>
      </c>
      <c r="CK226" s="127">
        <f ca="1">CJ226+(COUNTIFS($CJ$206:$CJ226,CJ226)-1)*0.00001</f>
        <v>2.0000000000000001E-4</v>
      </c>
      <c r="CL226" s="127">
        <f t="shared" ca="1" si="328"/>
        <v>3.9000000000000005E-4</v>
      </c>
      <c r="CM226" s="140">
        <f t="shared" ca="1" si="329"/>
        <v>0</v>
      </c>
      <c r="CN226" s="120">
        <f t="shared" ca="1" si="330"/>
        <v>0</v>
      </c>
      <c r="CO226" s="113"/>
      <c r="CP226" s="115"/>
      <c r="CQ226" s="115"/>
      <c r="CR226" s="115"/>
    </row>
    <row r="227" spans="1:96" ht="12.75" customHeight="1" x14ac:dyDescent="0.25">
      <c r="A227" s="213">
        <v>4</v>
      </c>
      <c r="K227" s="101">
        <f t="shared" si="331"/>
        <v>22</v>
      </c>
      <c r="L227" s="125">
        <f t="shared" ca="1" si="323"/>
        <v>0</v>
      </c>
      <c r="M227" s="126">
        <f t="shared" ca="1" si="324"/>
        <v>3.8000000000000002E-4</v>
      </c>
      <c r="N227" s="126" t="str">
        <f t="shared" ca="1" si="336"/>
        <v/>
      </c>
      <c r="O227" s="126" t="str">
        <f t="shared" ca="1" si="336"/>
        <v/>
      </c>
      <c r="P227" s="126" t="str">
        <f t="shared" ca="1" si="336"/>
        <v/>
      </c>
      <c r="Q227" s="126" t="str">
        <f t="shared" ca="1" si="336"/>
        <v/>
      </c>
      <c r="R227" s="126" t="str">
        <f t="shared" ca="1" si="336"/>
        <v/>
      </c>
      <c r="S227" s="126" t="str">
        <f t="shared" ca="1" si="336"/>
        <v/>
      </c>
      <c r="T227" s="126" t="str">
        <f t="shared" ca="1" si="336"/>
        <v/>
      </c>
      <c r="U227" s="126" t="str">
        <f t="shared" ca="1" si="336"/>
        <v/>
      </c>
      <c r="V227" s="126" t="str">
        <f t="shared" ca="1" si="336"/>
        <v/>
      </c>
      <c r="W227" s="126" t="str">
        <f t="shared" ca="1" si="336"/>
        <v/>
      </c>
      <c r="X227" s="126" t="str">
        <f t="shared" ca="1" si="336"/>
        <v/>
      </c>
      <c r="Y227" s="126" t="str">
        <f t="shared" ca="1" si="336"/>
        <v/>
      </c>
      <c r="Z227" s="126" t="str">
        <f t="shared" ca="1" si="336"/>
        <v/>
      </c>
      <c r="AA227" s="126" t="str">
        <f t="shared" ca="1" si="336"/>
        <v/>
      </c>
      <c r="AB227" s="126" t="str">
        <f t="shared" ca="1" si="336"/>
        <v/>
      </c>
      <c r="AC227" s="126" t="str">
        <f t="shared" ca="1" si="336"/>
        <v/>
      </c>
      <c r="AD227" s="126" t="str">
        <f t="shared" ca="1" si="333"/>
        <v/>
      </c>
      <c r="AE227" s="126" t="str">
        <f t="shared" ca="1" si="333"/>
        <v/>
      </c>
      <c r="AF227" s="126" t="str">
        <f t="shared" ca="1" si="333"/>
        <v/>
      </c>
      <c r="AG227" s="126" t="str">
        <f t="shared" ca="1" si="333"/>
        <v/>
      </c>
      <c r="AH227" s="126" t="str">
        <f t="shared" ca="1" si="333"/>
        <v/>
      </c>
      <c r="AI227" s="126" t="str">
        <f t="shared" ca="1" si="333"/>
        <v/>
      </c>
      <c r="AJ227" s="126" t="str">
        <f t="shared" si="333"/>
        <v/>
      </c>
      <c r="AK227" s="126" t="str">
        <f t="shared" si="333"/>
        <v/>
      </c>
      <c r="AL227" s="126" t="str">
        <f t="shared" si="333"/>
        <v/>
      </c>
      <c r="AM227" s="126" t="str">
        <f t="shared" si="333"/>
        <v/>
      </c>
      <c r="AN227" s="126" t="str">
        <f t="shared" si="333"/>
        <v/>
      </c>
      <c r="AO227" s="126" t="str">
        <f t="shared" si="333"/>
        <v/>
      </c>
      <c r="AP227" s="126" t="str">
        <f t="shared" si="333"/>
        <v/>
      </c>
      <c r="AQ227" s="126" t="str">
        <f t="shared" si="333"/>
        <v/>
      </c>
      <c r="AR227" s="126" t="str">
        <f t="shared" si="333"/>
        <v/>
      </c>
      <c r="AS227" s="126" t="str">
        <f t="shared" si="333"/>
        <v/>
      </c>
      <c r="AT227" s="126" t="str">
        <f t="shared" si="334"/>
        <v/>
      </c>
      <c r="AU227" s="126" t="str">
        <f t="shared" si="334"/>
        <v/>
      </c>
      <c r="AV227" s="126" t="str">
        <f t="shared" si="334"/>
        <v/>
      </c>
      <c r="AW227" s="126" t="str">
        <f t="shared" si="334"/>
        <v/>
      </c>
      <c r="AX227" s="126" t="str">
        <f t="shared" si="334"/>
        <v/>
      </c>
      <c r="AY227" s="126" t="str">
        <f t="shared" si="334"/>
        <v/>
      </c>
      <c r="AZ227" s="126" t="str">
        <f t="shared" si="334"/>
        <v/>
      </c>
      <c r="BA227" s="126" t="str">
        <f t="shared" si="334"/>
        <v/>
      </c>
      <c r="BB227" s="126" t="str">
        <f t="shared" si="334"/>
        <v/>
      </c>
      <c r="BC227" s="126" t="str">
        <f t="shared" si="334"/>
        <v/>
      </c>
      <c r="BD227" s="126" t="str">
        <f t="shared" si="334"/>
        <v/>
      </c>
      <c r="BE227" s="126" t="str">
        <f t="shared" si="334"/>
        <v/>
      </c>
      <c r="BF227" s="126" t="str">
        <f t="shared" si="334"/>
        <v/>
      </c>
      <c r="BG227" s="126" t="str">
        <f t="shared" si="334"/>
        <v/>
      </c>
      <c r="BH227" s="126" t="str">
        <f t="shared" si="334"/>
        <v/>
      </c>
      <c r="BI227" s="126" t="str">
        <f t="shared" si="334"/>
        <v/>
      </c>
      <c r="BJ227" s="126" t="str">
        <f t="shared" si="335"/>
        <v/>
      </c>
      <c r="BK227" s="126" t="str">
        <f t="shared" si="335"/>
        <v/>
      </c>
      <c r="BL227" s="126" t="str">
        <f t="shared" si="335"/>
        <v/>
      </c>
      <c r="BM227" s="126" t="str">
        <f t="shared" si="335"/>
        <v/>
      </c>
      <c r="BN227" s="126" t="str">
        <f t="shared" si="335"/>
        <v/>
      </c>
      <c r="BO227" s="126" t="str">
        <f t="shared" si="335"/>
        <v/>
      </c>
      <c r="BP227" s="126" t="str">
        <f t="shared" si="335"/>
        <v/>
      </c>
      <c r="BQ227" s="126" t="str">
        <f t="shared" si="335"/>
        <v/>
      </c>
      <c r="BR227" s="126" t="str">
        <f t="shared" si="335"/>
        <v/>
      </c>
      <c r="BS227" s="126" t="str">
        <f t="shared" si="335"/>
        <v/>
      </c>
      <c r="BT227" s="126" t="str">
        <f t="shared" si="335"/>
        <v/>
      </c>
      <c r="BU227" s="126" t="str">
        <f t="shared" si="335"/>
        <v/>
      </c>
      <c r="BV227" s="194"/>
      <c r="BW227" s="194"/>
      <c r="BX227" s="194"/>
      <c r="BZ227" s="116" t="s">
        <v>268</v>
      </c>
      <c r="CA227" s="118" t="s">
        <v>97</v>
      </c>
      <c r="CB227" s="113">
        <f t="shared" si="326"/>
        <v>22</v>
      </c>
      <c r="CC227" s="116">
        <f t="shared" ca="1" si="319"/>
        <v>0</v>
      </c>
      <c r="CD227" s="117">
        <f t="shared" ca="1" si="327"/>
        <v>0</v>
      </c>
      <c r="CE227" s="117">
        <f t="shared" ca="1" si="327"/>
        <v>0</v>
      </c>
      <c r="CF227" s="117">
        <f t="shared" ca="1" si="327"/>
        <v>0</v>
      </c>
      <c r="CG227" s="117">
        <f t="shared" ca="1" si="327"/>
        <v>0</v>
      </c>
      <c r="CH227" s="117">
        <f t="shared" ca="1" si="321"/>
        <v>0</v>
      </c>
      <c r="CI227" s="117">
        <f t="shared" ca="1" si="322"/>
        <v>0</v>
      </c>
      <c r="CJ227" s="127" cm="1">
        <f t="array" aca="1" ref="CJ227" ca="1">IFERROR(AVERAGE(IF(CD227:CG227&gt;1,CD227:CG227)),0)</f>
        <v>0</v>
      </c>
      <c r="CK227" s="127">
        <f ca="1">CJ227+(COUNTIFS($CJ$206:$CJ227,CJ227)-1)*0.00001</f>
        <v>2.1000000000000001E-4</v>
      </c>
      <c r="CL227" s="127">
        <f t="shared" ca="1" si="328"/>
        <v>3.8000000000000002E-4</v>
      </c>
      <c r="CM227" s="140">
        <f t="shared" ca="1" si="329"/>
        <v>0</v>
      </c>
      <c r="CN227" s="120">
        <f t="shared" ca="1" si="330"/>
        <v>0</v>
      </c>
      <c r="CO227" s="113"/>
      <c r="CP227" s="115"/>
      <c r="CQ227" s="115"/>
      <c r="CR227" s="115"/>
    </row>
    <row r="228" spans="1:96" ht="12.75" customHeight="1" x14ac:dyDescent="0.25">
      <c r="A228" s="213">
        <v>4</v>
      </c>
      <c r="B228" s="4"/>
      <c r="K228" s="101">
        <f t="shared" si="331"/>
        <v>23</v>
      </c>
      <c r="L228" s="125">
        <f t="shared" ca="1" si="323"/>
        <v>0</v>
      </c>
      <c r="M228" s="126">
        <f t="shared" ca="1" si="324"/>
        <v>3.7000000000000005E-4</v>
      </c>
      <c r="N228" s="126" t="str">
        <f t="shared" ca="1" si="336"/>
        <v/>
      </c>
      <c r="O228" s="126" t="str">
        <f t="shared" ca="1" si="336"/>
        <v/>
      </c>
      <c r="P228" s="126" t="str">
        <f t="shared" ca="1" si="336"/>
        <v/>
      </c>
      <c r="Q228" s="126" t="str">
        <f t="shared" ca="1" si="336"/>
        <v/>
      </c>
      <c r="R228" s="126" t="str">
        <f t="shared" ca="1" si="336"/>
        <v/>
      </c>
      <c r="S228" s="126" t="str">
        <f t="shared" ca="1" si="336"/>
        <v/>
      </c>
      <c r="T228" s="126" t="str">
        <f t="shared" ca="1" si="336"/>
        <v/>
      </c>
      <c r="U228" s="126" t="str">
        <f t="shared" ca="1" si="336"/>
        <v/>
      </c>
      <c r="V228" s="126" t="str">
        <f t="shared" ca="1" si="336"/>
        <v/>
      </c>
      <c r="W228" s="126" t="str">
        <f t="shared" ca="1" si="336"/>
        <v/>
      </c>
      <c r="X228" s="126" t="str">
        <f t="shared" ca="1" si="336"/>
        <v/>
      </c>
      <c r="Y228" s="126" t="str">
        <f t="shared" ca="1" si="336"/>
        <v/>
      </c>
      <c r="Z228" s="126" t="str">
        <f t="shared" ca="1" si="336"/>
        <v/>
      </c>
      <c r="AA228" s="126" t="str">
        <f t="shared" ca="1" si="336"/>
        <v/>
      </c>
      <c r="AB228" s="126" t="str">
        <f t="shared" ca="1" si="336"/>
        <v/>
      </c>
      <c r="AC228" s="126" t="str">
        <f t="shared" ca="1" si="336"/>
        <v/>
      </c>
      <c r="AD228" s="126" t="str">
        <f t="shared" ca="1" si="333"/>
        <v/>
      </c>
      <c r="AE228" s="126" t="str">
        <f t="shared" ca="1" si="333"/>
        <v/>
      </c>
      <c r="AF228" s="126" t="str">
        <f t="shared" ca="1" si="333"/>
        <v/>
      </c>
      <c r="AG228" s="126" t="str">
        <f t="shared" ca="1" si="333"/>
        <v/>
      </c>
      <c r="AH228" s="126" t="str">
        <f t="shared" ca="1" si="333"/>
        <v/>
      </c>
      <c r="AI228" s="126" t="str">
        <f t="shared" ca="1" si="333"/>
        <v/>
      </c>
      <c r="AJ228" s="126" t="str">
        <f t="shared" ca="1" si="333"/>
        <v/>
      </c>
      <c r="AK228" s="126" t="str">
        <f t="shared" si="333"/>
        <v/>
      </c>
      <c r="AL228" s="126" t="str">
        <f t="shared" si="333"/>
        <v/>
      </c>
      <c r="AM228" s="126" t="str">
        <f t="shared" si="333"/>
        <v/>
      </c>
      <c r="AN228" s="126" t="str">
        <f t="shared" si="333"/>
        <v/>
      </c>
      <c r="AO228" s="126" t="str">
        <f t="shared" si="333"/>
        <v/>
      </c>
      <c r="AP228" s="126" t="str">
        <f t="shared" si="333"/>
        <v/>
      </c>
      <c r="AQ228" s="126" t="str">
        <f t="shared" si="333"/>
        <v/>
      </c>
      <c r="AR228" s="126" t="str">
        <f t="shared" si="333"/>
        <v/>
      </c>
      <c r="AS228" s="126" t="str">
        <f t="shared" si="333"/>
        <v/>
      </c>
      <c r="AT228" s="126" t="str">
        <f t="shared" si="334"/>
        <v/>
      </c>
      <c r="AU228" s="126" t="str">
        <f t="shared" si="334"/>
        <v/>
      </c>
      <c r="AV228" s="126" t="str">
        <f t="shared" si="334"/>
        <v/>
      </c>
      <c r="AW228" s="126" t="str">
        <f t="shared" si="334"/>
        <v/>
      </c>
      <c r="AX228" s="126" t="str">
        <f t="shared" si="334"/>
        <v/>
      </c>
      <c r="AY228" s="126" t="str">
        <f t="shared" si="334"/>
        <v/>
      </c>
      <c r="AZ228" s="126" t="str">
        <f t="shared" si="334"/>
        <v/>
      </c>
      <c r="BA228" s="126" t="str">
        <f t="shared" si="334"/>
        <v/>
      </c>
      <c r="BB228" s="126" t="str">
        <f t="shared" si="334"/>
        <v/>
      </c>
      <c r="BC228" s="126" t="str">
        <f t="shared" si="334"/>
        <v/>
      </c>
      <c r="BD228" s="126" t="str">
        <f t="shared" si="334"/>
        <v/>
      </c>
      <c r="BE228" s="126" t="str">
        <f t="shared" si="334"/>
        <v/>
      </c>
      <c r="BF228" s="126" t="str">
        <f t="shared" si="334"/>
        <v/>
      </c>
      <c r="BG228" s="126" t="str">
        <f t="shared" si="334"/>
        <v/>
      </c>
      <c r="BH228" s="126" t="str">
        <f t="shared" si="334"/>
        <v/>
      </c>
      <c r="BI228" s="126" t="str">
        <f t="shared" si="334"/>
        <v/>
      </c>
      <c r="BJ228" s="126" t="str">
        <f t="shared" si="335"/>
        <v/>
      </c>
      <c r="BK228" s="126" t="str">
        <f t="shared" si="335"/>
        <v/>
      </c>
      <c r="BL228" s="126" t="str">
        <f t="shared" si="335"/>
        <v/>
      </c>
      <c r="BM228" s="126" t="str">
        <f t="shared" si="335"/>
        <v/>
      </c>
      <c r="BN228" s="126" t="str">
        <f t="shared" si="335"/>
        <v/>
      </c>
      <c r="BO228" s="126" t="str">
        <f t="shared" si="335"/>
        <v/>
      </c>
      <c r="BP228" s="126" t="str">
        <f t="shared" si="335"/>
        <v/>
      </c>
      <c r="BQ228" s="126" t="str">
        <f t="shared" si="335"/>
        <v/>
      </c>
      <c r="BR228" s="126" t="str">
        <f t="shared" si="335"/>
        <v/>
      </c>
      <c r="BS228" s="126" t="str">
        <f t="shared" si="335"/>
        <v/>
      </c>
      <c r="BT228" s="126" t="str">
        <f t="shared" si="335"/>
        <v/>
      </c>
      <c r="BU228" s="126" t="str">
        <f t="shared" si="335"/>
        <v/>
      </c>
      <c r="BV228" s="194"/>
      <c r="BW228" s="194"/>
      <c r="BX228" s="194"/>
      <c r="BZ228" s="116" t="s">
        <v>268</v>
      </c>
      <c r="CA228" s="118" t="s">
        <v>97</v>
      </c>
      <c r="CB228" s="113">
        <f t="shared" si="326"/>
        <v>23</v>
      </c>
      <c r="CC228" s="116">
        <f t="shared" ca="1" si="319"/>
        <v>0</v>
      </c>
      <c r="CD228" s="117">
        <f t="shared" ca="1" si="327"/>
        <v>0</v>
      </c>
      <c r="CE228" s="117">
        <f t="shared" ca="1" si="327"/>
        <v>0</v>
      </c>
      <c r="CF228" s="117">
        <f t="shared" ca="1" si="327"/>
        <v>0</v>
      </c>
      <c r="CG228" s="117">
        <f t="shared" ca="1" si="327"/>
        <v>0</v>
      </c>
      <c r="CH228" s="117">
        <f t="shared" ca="1" si="321"/>
        <v>0</v>
      </c>
      <c r="CI228" s="117">
        <f t="shared" ca="1" si="322"/>
        <v>0</v>
      </c>
      <c r="CJ228" s="127" cm="1">
        <f t="array" aca="1" ref="CJ228" ca="1">IFERROR(AVERAGE(IF(CD228:CG228&gt;1,CD228:CG228)),0)</f>
        <v>0</v>
      </c>
      <c r="CK228" s="127">
        <f ca="1">CJ228+(COUNTIFS($CJ$206:$CJ228,CJ228)-1)*0.00001</f>
        <v>2.2000000000000001E-4</v>
      </c>
      <c r="CL228" s="127">
        <f t="shared" ca="1" si="328"/>
        <v>3.7000000000000005E-4</v>
      </c>
      <c r="CM228" s="140">
        <f t="shared" ca="1" si="329"/>
        <v>0</v>
      </c>
      <c r="CN228" s="120">
        <f t="shared" ca="1" si="330"/>
        <v>0</v>
      </c>
      <c r="CO228" s="113"/>
      <c r="CP228" s="115"/>
      <c r="CQ228" s="115"/>
      <c r="CR228" s="115"/>
    </row>
    <row r="229" spans="1:96" ht="12.75" customHeight="1" x14ac:dyDescent="0.25">
      <c r="A229" s="213">
        <v>4</v>
      </c>
      <c r="B229" s="2" t="s">
        <v>123</v>
      </c>
      <c r="K229" s="101">
        <f t="shared" si="331"/>
        <v>24</v>
      </c>
      <c r="L229" s="125">
        <f t="shared" ca="1" si="323"/>
        <v>0</v>
      </c>
      <c r="M229" s="126">
        <f t="shared" ca="1" si="324"/>
        <v>3.6000000000000002E-4</v>
      </c>
      <c r="N229" s="126" t="str">
        <f t="shared" ca="1" si="336"/>
        <v/>
      </c>
      <c r="O229" s="126" t="str">
        <f t="shared" ca="1" si="336"/>
        <v/>
      </c>
      <c r="P229" s="126" t="str">
        <f t="shared" ca="1" si="336"/>
        <v/>
      </c>
      <c r="Q229" s="126" t="str">
        <f t="shared" ca="1" si="336"/>
        <v/>
      </c>
      <c r="R229" s="126" t="str">
        <f t="shared" ca="1" si="336"/>
        <v/>
      </c>
      <c r="S229" s="126" t="str">
        <f t="shared" ca="1" si="336"/>
        <v/>
      </c>
      <c r="T229" s="126" t="str">
        <f t="shared" ca="1" si="336"/>
        <v/>
      </c>
      <c r="U229" s="126" t="str">
        <f t="shared" ca="1" si="336"/>
        <v/>
      </c>
      <c r="V229" s="126" t="str">
        <f t="shared" ca="1" si="336"/>
        <v/>
      </c>
      <c r="W229" s="126" t="str">
        <f t="shared" ca="1" si="336"/>
        <v/>
      </c>
      <c r="X229" s="126" t="str">
        <f t="shared" ca="1" si="336"/>
        <v/>
      </c>
      <c r="Y229" s="126" t="str">
        <f t="shared" ca="1" si="336"/>
        <v/>
      </c>
      <c r="Z229" s="126" t="str">
        <f t="shared" ca="1" si="336"/>
        <v/>
      </c>
      <c r="AA229" s="126" t="str">
        <f t="shared" ca="1" si="336"/>
        <v/>
      </c>
      <c r="AB229" s="126" t="str">
        <f t="shared" ca="1" si="336"/>
        <v/>
      </c>
      <c r="AC229" s="126" t="str">
        <f t="shared" ca="1" si="336"/>
        <v/>
      </c>
      <c r="AD229" s="126" t="str">
        <f t="shared" ca="1" si="333"/>
        <v/>
      </c>
      <c r="AE229" s="126" t="str">
        <f t="shared" ca="1" si="333"/>
        <v/>
      </c>
      <c r="AF229" s="126" t="str">
        <f t="shared" ca="1" si="333"/>
        <v/>
      </c>
      <c r="AG229" s="126" t="str">
        <f t="shared" ca="1" si="333"/>
        <v/>
      </c>
      <c r="AH229" s="126" t="str">
        <f t="shared" ca="1" si="333"/>
        <v/>
      </c>
      <c r="AI229" s="126" t="str">
        <f t="shared" ca="1" si="333"/>
        <v/>
      </c>
      <c r="AJ229" s="126" t="str">
        <f t="shared" ca="1" si="333"/>
        <v/>
      </c>
      <c r="AK229" s="126" t="str">
        <f t="shared" ca="1" si="333"/>
        <v/>
      </c>
      <c r="AL229" s="126" t="str">
        <f t="shared" si="333"/>
        <v/>
      </c>
      <c r="AM229" s="126" t="str">
        <f t="shared" si="333"/>
        <v/>
      </c>
      <c r="AN229" s="126" t="str">
        <f t="shared" si="333"/>
        <v/>
      </c>
      <c r="AO229" s="126" t="str">
        <f t="shared" si="333"/>
        <v/>
      </c>
      <c r="AP229" s="126" t="str">
        <f t="shared" si="333"/>
        <v/>
      </c>
      <c r="AQ229" s="126" t="str">
        <f t="shared" si="333"/>
        <v/>
      </c>
      <c r="AR229" s="126" t="str">
        <f t="shared" si="333"/>
        <v/>
      </c>
      <c r="AS229" s="126" t="str">
        <f t="shared" si="333"/>
        <v/>
      </c>
      <c r="AT229" s="126" t="str">
        <f t="shared" si="334"/>
        <v/>
      </c>
      <c r="AU229" s="126" t="str">
        <f t="shared" si="334"/>
        <v/>
      </c>
      <c r="AV229" s="126" t="str">
        <f t="shared" si="334"/>
        <v/>
      </c>
      <c r="AW229" s="126" t="str">
        <f t="shared" si="334"/>
        <v/>
      </c>
      <c r="AX229" s="126" t="str">
        <f t="shared" si="334"/>
        <v/>
      </c>
      <c r="AY229" s="126" t="str">
        <f t="shared" si="334"/>
        <v/>
      </c>
      <c r="AZ229" s="126" t="str">
        <f t="shared" si="334"/>
        <v/>
      </c>
      <c r="BA229" s="126" t="str">
        <f t="shared" si="334"/>
        <v/>
      </c>
      <c r="BB229" s="126" t="str">
        <f t="shared" si="334"/>
        <v/>
      </c>
      <c r="BC229" s="126" t="str">
        <f t="shared" si="334"/>
        <v/>
      </c>
      <c r="BD229" s="126" t="str">
        <f t="shared" si="334"/>
        <v/>
      </c>
      <c r="BE229" s="126" t="str">
        <f t="shared" si="334"/>
        <v/>
      </c>
      <c r="BF229" s="126" t="str">
        <f t="shared" si="334"/>
        <v/>
      </c>
      <c r="BG229" s="126" t="str">
        <f t="shared" si="334"/>
        <v/>
      </c>
      <c r="BH229" s="126" t="str">
        <f t="shared" si="334"/>
        <v/>
      </c>
      <c r="BI229" s="126" t="str">
        <f t="shared" si="334"/>
        <v/>
      </c>
      <c r="BJ229" s="126" t="str">
        <f t="shared" si="335"/>
        <v/>
      </c>
      <c r="BK229" s="126" t="str">
        <f t="shared" si="335"/>
        <v/>
      </c>
      <c r="BL229" s="126" t="str">
        <f t="shared" si="335"/>
        <v/>
      </c>
      <c r="BM229" s="126" t="str">
        <f t="shared" si="335"/>
        <v/>
      </c>
      <c r="BN229" s="126" t="str">
        <f t="shared" si="335"/>
        <v/>
      </c>
      <c r="BO229" s="126" t="str">
        <f t="shared" si="335"/>
        <v/>
      </c>
      <c r="BP229" s="126" t="str">
        <f t="shared" si="335"/>
        <v/>
      </c>
      <c r="BQ229" s="126" t="str">
        <f t="shared" si="335"/>
        <v/>
      </c>
      <c r="BR229" s="126" t="str">
        <f t="shared" si="335"/>
        <v/>
      </c>
      <c r="BS229" s="126" t="str">
        <f t="shared" si="335"/>
        <v/>
      </c>
      <c r="BT229" s="126" t="str">
        <f t="shared" si="335"/>
        <v/>
      </c>
      <c r="BU229" s="126" t="str">
        <f t="shared" si="335"/>
        <v/>
      </c>
      <c r="BV229" s="194"/>
      <c r="BW229" s="194"/>
      <c r="BX229" s="194"/>
      <c r="BZ229" s="116" t="s">
        <v>268</v>
      </c>
      <c r="CA229" s="118" t="s">
        <v>97</v>
      </c>
      <c r="CB229" s="113">
        <f t="shared" si="326"/>
        <v>24</v>
      </c>
      <c r="CC229" s="116">
        <f t="shared" ca="1" si="319"/>
        <v>0</v>
      </c>
      <c r="CD229" s="117">
        <f t="shared" ca="1" si="327"/>
        <v>0</v>
      </c>
      <c r="CE229" s="117">
        <f t="shared" ca="1" si="327"/>
        <v>0</v>
      </c>
      <c r="CF229" s="117">
        <f t="shared" ca="1" si="327"/>
        <v>0</v>
      </c>
      <c r="CG229" s="117">
        <f t="shared" ca="1" si="327"/>
        <v>0</v>
      </c>
      <c r="CH229" s="117">
        <f t="shared" ca="1" si="321"/>
        <v>0</v>
      </c>
      <c r="CI229" s="117">
        <f t="shared" ca="1" si="322"/>
        <v>0</v>
      </c>
      <c r="CJ229" s="127" cm="1">
        <f t="array" aca="1" ref="CJ229" ca="1">IFERROR(AVERAGE(IF(CD229:CG229&gt;1,CD229:CG229)),0)</f>
        <v>0</v>
      </c>
      <c r="CK229" s="127">
        <f ca="1">CJ229+(COUNTIFS($CJ$206:$CJ229,CJ229)-1)*0.00001</f>
        <v>2.3000000000000001E-4</v>
      </c>
      <c r="CL229" s="127">
        <f t="shared" ca="1" si="328"/>
        <v>3.6000000000000002E-4</v>
      </c>
      <c r="CM229" s="140">
        <f t="shared" ca="1" si="329"/>
        <v>0</v>
      </c>
      <c r="CN229" s="120">
        <f t="shared" ca="1" si="330"/>
        <v>0</v>
      </c>
      <c r="CO229" s="113"/>
      <c r="CP229" s="115"/>
      <c r="CQ229" s="115"/>
      <c r="CR229" s="115"/>
    </row>
    <row r="230" spans="1:96" ht="12.75" customHeight="1" x14ac:dyDescent="0.25">
      <c r="A230" s="213">
        <v>4</v>
      </c>
      <c r="B230" s="103" t="str">
        <f ca="1">'ANVA-MDS Sin Fung.'!CQ210</f>
        <v>sd</v>
      </c>
      <c r="K230" s="101">
        <f t="shared" si="331"/>
        <v>25</v>
      </c>
      <c r="L230" s="125">
        <f t="shared" ca="1" si="323"/>
        <v>0</v>
      </c>
      <c r="M230" s="126">
        <f t="shared" ca="1" si="324"/>
        <v>3.5000000000000005E-4</v>
      </c>
      <c r="N230" s="126" t="str">
        <f t="shared" ca="1" si="336"/>
        <v/>
      </c>
      <c r="O230" s="126" t="str">
        <f t="shared" ca="1" si="336"/>
        <v/>
      </c>
      <c r="P230" s="126" t="str">
        <f t="shared" ca="1" si="336"/>
        <v/>
      </c>
      <c r="Q230" s="126" t="str">
        <f t="shared" ca="1" si="336"/>
        <v/>
      </c>
      <c r="R230" s="126" t="str">
        <f t="shared" ca="1" si="336"/>
        <v/>
      </c>
      <c r="S230" s="126" t="str">
        <f t="shared" ca="1" si="336"/>
        <v/>
      </c>
      <c r="T230" s="126" t="str">
        <f t="shared" ca="1" si="336"/>
        <v/>
      </c>
      <c r="U230" s="126" t="str">
        <f t="shared" ca="1" si="336"/>
        <v/>
      </c>
      <c r="V230" s="126" t="str">
        <f t="shared" ca="1" si="336"/>
        <v/>
      </c>
      <c r="W230" s="126" t="str">
        <f t="shared" ca="1" si="336"/>
        <v/>
      </c>
      <c r="X230" s="126" t="str">
        <f t="shared" ca="1" si="336"/>
        <v/>
      </c>
      <c r="Y230" s="126" t="str">
        <f t="shared" ca="1" si="336"/>
        <v/>
      </c>
      <c r="Z230" s="126" t="str">
        <f t="shared" ca="1" si="336"/>
        <v/>
      </c>
      <c r="AA230" s="126" t="str">
        <f t="shared" ca="1" si="336"/>
        <v/>
      </c>
      <c r="AB230" s="126" t="str">
        <f t="shared" ca="1" si="336"/>
        <v/>
      </c>
      <c r="AC230" s="126" t="str">
        <f t="shared" ca="1" si="336"/>
        <v/>
      </c>
      <c r="AD230" s="126" t="str">
        <f t="shared" ca="1" si="333"/>
        <v/>
      </c>
      <c r="AE230" s="126" t="str">
        <f t="shared" ca="1" si="333"/>
        <v/>
      </c>
      <c r="AF230" s="126" t="str">
        <f t="shared" ca="1" si="333"/>
        <v/>
      </c>
      <c r="AG230" s="126" t="str">
        <f t="shared" ca="1" si="333"/>
        <v/>
      </c>
      <c r="AH230" s="126" t="str">
        <f t="shared" ca="1" si="333"/>
        <v/>
      </c>
      <c r="AI230" s="126" t="str">
        <f t="shared" ca="1" si="333"/>
        <v/>
      </c>
      <c r="AJ230" s="126" t="str">
        <f t="shared" ca="1" si="333"/>
        <v/>
      </c>
      <c r="AK230" s="126" t="str">
        <f t="shared" ca="1" si="333"/>
        <v/>
      </c>
      <c r="AL230" s="126" t="str">
        <f t="shared" ca="1" si="333"/>
        <v/>
      </c>
      <c r="AM230" s="126" t="str">
        <f t="shared" si="333"/>
        <v/>
      </c>
      <c r="AN230" s="126" t="str">
        <f t="shared" si="333"/>
        <v/>
      </c>
      <c r="AO230" s="126" t="str">
        <f t="shared" si="333"/>
        <v/>
      </c>
      <c r="AP230" s="126" t="str">
        <f t="shared" si="333"/>
        <v/>
      </c>
      <c r="AQ230" s="126" t="str">
        <f t="shared" si="333"/>
        <v/>
      </c>
      <c r="AR230" s="126" t="str">
        <f t="shared" si="333"/>
        <v/>
      </c>
      <c r="AS230" s="126" t="str">
        <f t="shared" si="333"/>
        <v/>
      </c>
      <c r="AT230" s="126" t="str">
        <f t="shared" si="334"/>
        <v/>
      </c>
      <c r="AU230" s="126" t="str">
        <f t="shared" si="334"/>
        <v/>
      </c>
      <c r="AV230" s="126" t="str">
        <f t="shared" si="334"/>
        <v/>
      </c>
      <c r="AW230" s="126" t="str">
        <f t="shared" si="334"/>
        <v/>
      </c>
      <c r="AX230" s="126" t="str">
        <f t="shared" si="334"/>
        <v/>
      </c>
      <c r="AY230" s="126" t="str">
        <f t="shared" si="334"/>
        <v/>
      </c>
      <c r="AZ230" s="126" t="str">
        <f t="shared" si="334"/>
        <v/>
      </c>
      <c r="BA230" s="126" t="str">
        <f t="shared" si="334"/>
        <v/>
      </c>
      <c r="BB230" s="126" t="str">
        <f t="shared" si="334"/>
        <v/>
      </c>
      <c r="BC230" s="126" t="str">
        <f t="shared" si="334"/>
        <v/>
      </c>
      <c r="BD230" s="126" t="str">
        <f t="shared" si="334"/>
        <v/>
      </c>
      <c r="BE230" s="126" t="str">
        <f t="shared" si="334"/>
        <v/>
      </c>
      <c r="BF230" s="126" t="str">
        <f t="shared" si="334"/>
        <v/>
      </c>
      <c r="BG230" s="126" t="str">
        <f t="shared" si="334"/>
        <v/>
      </c>
      <c r="BH230" s="126" t="str">
        <f t="shared" si="334"/>
        <v/>
      </c>
      <c r="BI230" s="126" t="str">
        <f t="shared" si="334"/>
        <v/>
      </c>
      <c r="BJ230" s="126" t="str">
        <f t="shared" si="335"/>
        <v/>
      </c>
      <c r="BK230" s="126" t="str">
        <f t="shared" si="335"/>
        <v/>
      </c>
      <c r="BL230" s="126" t="str">
        <f t="shared" si="335"/>
        <v/>
      </c>
      <c r="BM230" s="126" t="str">
        <f t="shared" si="335"/>
        <v/>
      </c>
      <c r="BN230" s="126" t="str">
        <f t="shared" si="335"/>
        <v/>
      </c>
      <c r="BO230" s="126" t="str">
        <f t="shared" si="335"/>
        <v/>
      </c>
      <c r="BP230" s="126" t="str">
        <f t="shared" si="335"/>
        <v/>
      </c>
      <c r="BQ230" s="126" t="str">
        <f t="shared" si="335"/>
        <v/>
      </c>
      <c r="BR230" s="126" t="str">
        <f t="shared" si="335"/>
        <v/>
      </c>
      <c r="BS230" s="126" t="str">
        <f t="shared" si="335"/>
        <v/>
      </c>
      <c r="BT230" s="126" t="str">
        <f t="shared" si="335"/>
        <v/>
      </c>
      <c r="BU230" s="126" t="str">
        <f t="shared" si="335"/>
        <v/>
      </c>
      <c r="BV230" s="194"/>
      <c r="BW230" s="194"/>
      <c r="BX230" s="194"/>
      <c r="BZ230" s="116" t="s">
        <v>268</v>
      </c>
      <c r="CA230" s="118" t="s">
        <v>97</v>
      </c>
      <c r="CB230" s="113">
        <f t="shared" si="326"/>
        <v>25</v>
      </c>
      <c r="CC230" s="116">
        <f t="shared" ca="1" si="319"/>
        <v>0</v>
      </c>
      <c r="CD230" s="117">
        <f t="shared" ca="1" si="327"/>
        <v>0</v>
      </c>
      <c r="CE230" s="117">
        <f t="shared" ca="1" si="327"/>
        <v>0</v>
      </c>
      <c r="CF230" s="117">
        <f t="shared" ca="1" si="327"/>
        <v>0</v>
      </c>
      <c r="CG230" s="117">
        <f t="shared" ca="1" si="327"/>
        <v>0</v>
      </c>
      <c r="CH230" s="117">
        <f t="shared" ca="1" si="321"/>
        <v>0</v>
      </c>
      <c r="CI230" s="117">
        <f t="shared" ca="1" si="322"/>
        <v>0</v>
      </c>
      <c r="CJ230" s="127" cm="1">
        <f t="array" aca="1" ref="CJ230" ca="1">IFERROR(AVERAGE(IF(CD230:CG230&gt;1,CD230:CG230)),0)</f>
        <v>0</v>
      </c>
      <c r="CK230" s="127">
        <f ca="1">CJ230+(COUNTIFS($CJ$206:$CJ230,CJ230)-1)*0.00001</f>
        <v>2.4000000000000003E-4</v>
      </c>
      <c r="CL230" s="127">
        <f t="shared" ca="1" si="328"/>
        <v>3.5000000000000005E-4</v>
      </c>
      <c r="CM230" s="140">
        <f t="shared" ca="1" si="329"/>
        <v>0</v>
      </c>
      <c r="CN230" s="120">
        <f t="shared" ca="1" si="330"/>
        <v>0</v>
      </c>
      <c r="CO230" s="113"/>
      <c r="CP230" s="115"/>
      <c r="CQ230" s="115"/>
      <c r="CR230" s="115"/>
    </row>
    <row r="231" spans="1:96" ht="12.75" customHeight="1" x14ac:dyDescent="0.25">
      <c r="A231" s="213">
        <v>4</v>
      </c>
      <c r="K231" s="101">
        <f t="shared" si="331"/>
        <v>26</v>
      </c>
      <c r="L231" s="125">
        <f t="shared" ca="1" si="323"/>
        <v>0</v>
      </c>
      <c r="M231" s="126">
        <f t="shared" ca="1" si="324"/>
        <v>3.4000000000000002E-4</v>
      </c>
      <c r="N231" s="126" t="str">
        <f t="shared" ca="1" si="336"/>
        <v/>
      </c>
      <c r="O231" s="126" t="str">
        <f t="shared" ca="1" si="336"/>
        <v/>
      </c>
      <c r="P231" s="126" t="str">
        <f t="shared" ca="1" si="336"/>
        <v/>
      </c>
      <c r="Q231" s="126" t="str">
        <f t="shared" ca="1" si="336"/>
        <v/>
      </c>
      <c r="R231" s="126" t="str">
        <f t="shared" ca="1" si="336"/>
        <v/>
      </c>
      <c r="S231" s="126" t="str">
        <f t="shared" ca="1" si="336"/>
        <v/>
      </c>
      <c r="T231" s="126" t="str">
        <f t="shared" ca="1" si="336"/>
        <v/>
      </c>
      <c r="U231" s="126" t="str">
        <f t="shared" ca="1" si="336"/>
        <v/>
      </c>
      <c r="V231" s="126" t="str">
        <f t="shared" ca="1" si="336"/>
        <v/>
      </c>
      <c r="W231" s="126" t="str">
        <f t="shared" ca="1" si="336"/>
        <v/>
      </c>
      <c r="X231" s="126" t="str">
        <f t="shared" ca="1" si="336"/>
        <v/>
      </c>
      <c r="Y231" s="126" t="str">
        <f t="shared" ca="1" si="336"/>
        <v/>
      </c>
      <c r="Z231" s="126" t="str">
        <f t="shared" ca="1" si="336"/>
        <v/>
      </c>
      <c r="AA231" s="126" t="str">
        <f t="shared" ca="1" si="336"/>
        <v/>
      </c>
      <c r="AB231" s="126" t="str">
        <f t="shared" ca="1" si="336"/>
        <v/>
      </c>
      <c r="AC231" s="126" t="str">
        <f t="shared" ca="1" si="336"/>
        <v/>
      </c>
      <c r="AD231" s="126" t="str">
        <f t="shared" ca="1" si="333"/>
        <v/>
      </c>
      <c r="AE231" s="126" t="str">
        <f t="shared" ca="1" si="333"/>
        <v/>
      </c>
      <c r="AF231" s="126" t="str">
        <f t="shared" ca="1" si="333"/>
        <v/>
      </c>
      <c r="AG231" s="126" t="str">
        <f t="shared" ca="1" si="333"/>
        <v/>
      </c>
      <c r="AH231" s="126" t="str">
        <f t="shared" ca="1" si="333"/>
        <v/>
      </c>
      <c r="AI231" s="126" t="str">
        <f t="shared" ca="1" si="333"/>
        <v/>
      </c>
      <c r="AJ231" s="126" t="str">
        <f t="shared" ca="1" si="333"/>
        <v/>
      </c>
      <c r="AK231" s="126" t="str">
        <f t="shared" ca="1" si="333"/>
        <v/>
      </c>
      <c r="AL231" s="126" t="str">
        <f t="shared" ca="1" si="333"/>
        <v/>
      </c>
      <c r="AM231" s="126" t="str">
        <f t="shared" ca="1" si="333"/>
        <v/>
      </c>
      <c r="AN231" s="126" t="str">
        <f t="shared" si="333"/>
        <v/>
      </c>
      <c r="AO231" s="126" t="str">
        <f t="shared" si="333"/>
        <v/>
      </c>
      <c r="AP231" s="126" t="str">
        <f t="shared" si="333"/>
        <v/>
      </c>
      <c r="AQ231" s="126" t="str">
        <f t="shared" si="333"/>
        <v/>
      </c>
      <c r="AR231" s="126" t="str">
        <f t="shared" si="333"/>
        <v/>
      </c>
      <c r="AS231" s="126" t="str">
        <f t="shared" si="333"/>
        <v/>
      </c>
      <c r="AT231" s="126" t="str">
        <f t="shared" si="334"/>
        <v/>
      </c>
      <c r="AU231" s="126" t="str">
        <f t="shared" si="334"/>
        <v/>
      </c>
      <c r="AV231" s="126" t="str">
        <f t="shared" si="334"/>
        <v/>
      </c>
      <c r="AW231" s="126" t="str">
        <f t="shared" si="334"/>
        <v/>
      </c>
      <c r="AX231" s="126" t="str">
        <f t="shared" si="334"/>
        <v/>
      </c>
      <c r="AY231" s="126" t="str">
        <f t="shared" si="334"/>
        <v/>
      </c>
      <c r="AZ231" s="126" t="str">
        <f t="shared" si="334"/>
        <v/>
      </c>
      <c r="BA231" s="126" t="str">
        <f t="shared" si="334"/>
        <v/>
      </c>
      <c r="BB231" s="126" t="str">
        <f t="shared" si="334"/>
        <v/>
      </c>
      <c r="BC231" s="126" t="str">
        <f t="shared" si="334"/>
        <v/>
      </c>
      <c r="BD231" s="126" t="str">
        <f t="shared" si="334"/>
        <v/>
      </c>
      <c r="BE231" s="126" t="str">
        <f t="shared" si="334"/>
        <v/>
      </c>
      <c r="BF231" s="126" t="str">
        <f t="shared" si="334"/>
        <v/>
      </c>
      <c r="BG231" s="126" t="str">
        <f t="shared" si="334"/>
        <v/>
      </c>
      <c r="BH231" s="126" t="str">
        <f t="shared" si="334"/>
        <v/>
      </c>
      <c r="BI231" s="126" t="str">
        <f t="shared" si="334"/>
        <v/>
      </c>
      <c r="BJ231" s="126" t="str">
        <f t="shared" si="335"/>
        <v/>
      </c>
      <c r="BK231" s="126" t="str">
        <f t="shared" si="335"/>
        <v/>
      </c>
      <c r="BL231" s="126" t="str">
        <f t="shared" si="335"/>
        <v/>
      </c>
      <c r="BM231" s="126" t="str">
        <f t="shared" si="335"/>
        <v/>
      </c>
      <c r="BN231" s="126" t="str">
        <f t="shared" si="335"/>
        <v/>
      </c>
      <c r="BO231" s="126" t="str">
        <f t="shared" si="335"/>
        <v/>
      </c>
      <c r="BP231" s="126" t="str">
        <f t="shared" si="335"/>
        <v/>
      </c>
      <c r="BQ231" s="126" t="str">
        <f t="shared" si="335"/>
        <v/>
      </c>
      <c r="BR231" s="126" t="str">
        <f t="shared" si="335"/>
        <v/>
      </c>
      <c r="BS231" s="126" t="str">
        <f t="shared" si="335"/>
        <v/>
      </c>
      <c r="BT231" s="126" t="str">
        <f t="shared" si="335"/>
        <v/>
      </c>
      <c r="BU231" s="126" t="str">
        <f t="shared" si="335"/>
        <v/>
      </c>
      <c r="BV231" s="194"/>
      <c r="BW231" s="194"/>
      <c r="BX231" s="194"/>
      <c r="BZ231" s="116" t="s">
        <v>268</v>
      </c>
      <c r="CA231" s="118" t="s">
        <v>97</v>
      </c>
      <c r="CB231" s="113">
        <f t="shared" si="326"/>
        <v>26</v>
      </c>
      <c r="CC231" s="116">
        <f t="shared" ca="1" si="319"/>
        <v>0</v>
      </c>
      <c r="CD231" s="117">
        <f t="shared" ca="1" si="327"/>
        <v>0</v>
      </c>
      <c r="CE231" s="117">
        <f t="shared" ca="1" si="327"/>
        <v>0</v>
      </c>
      <c r="CF231" s="117">
        <f t="shared" ca="1" si="327"/>
        <v>0</v>
      </c>
      <c r="CG231" s="117">
        <f t="shared" ca="1" si="327"/>
        <v>0</v>
      </c>
      <c r="CH231" s="117">
        <f t="shared" ca="1" si="321"/>
        <v>0</v>
      </c>
      <c r="CI231" s="117">
        <f t="shared" ca="1" si="322"/>
        <v>0</v>
      </c>
      <c r="CJ231" s="127" cm="1">
        <f t="array" aca="1" ref="CJ231" ca="1">IFERROR(AVERAGE(IF(CD231:CG231&gt;1,CD231:CG231)),0)</f>
        <v>0</v>
      </c>
      <c r="CK231" s="127">
        <f ca="1">CJ231+(COUNTIFS($CJ$206:$CJ231,CJ231)-1)*0.00001</f>
        <v>2.5000000000000001E-4</v>
      </c>
      <c r="CL231" s="127">
        <f t="shared" ca="1" si="328"/>
        <v>3.4000000000000002E-4</v>
      </c>
      <c r="CM231" s="140">
        <f t="shared" ca="1" si="329"/>
        <v>0</v>
      </c>
      <c r="CN231" s="120">
        <f t="shared" ca="1" si="330"/>
        <v>0</v>
      </c>
      <c r="CO231" s="113"/>
      <c r="CP231" s="115"/>
      <c r="CQ231" s="115"/>
      <c r="CR231" s="115"/>
    </row>
    <row r="232" spans="1:96" ht="12.75" customHeight="1" x14ac:dyDescent="0.25">
      <c r="A232" s="213">
        <v>4</v>
      </c>
      <c r="K232" s="101">
        <f t="shared" si="331"/>
        <v>27</v>
      </c>
      <c r="L232" s="125">
        <f t="shared" ca="1" si="323"/>
        <v>0</v>
      </c>
      <c r="M232" s="126">
        <f t="shared" ca="1" si="324"/>
        <v>3.3000000000000005E-4</v>
      </c>
      <c r="N232" s="126" t="str">
        <f t="shared" ca="1" si="336"/>
        <v/>
      </c>
      <c r="O232" s="126" t="str">
        <f t="shared" ca="1" si="336"/>
        <v/>
      </c>
      <c r="P232" s="126" t="str">
        <f t="shared" ca="1" si="336"/>
        <v/>
      </c>
      <c r="Q232" s="126" t="str">
        <f t="shared" ca="1" si="336"/>
        <v/>
      </c>
      <c r="R232" s="126" t="str">
        <f t="shared" ca="1" si="336"/>
        <v/>
      </c>
      <c r="S232" s="126" t="str">
        <f t="shared" ca="1" si="336"/>
        <v/>
      </c>
      <c r="T232" s="126" t="str">
        <f t="shared" ca="1" si="336"/>
        <v/>
      </c>
      <c r="U232" s="126" t="str">
        <f t="shared" ca="1" si="336"/>
        <v/>
      </c>
      <c r="V232" s="126" t="str">
        <f t="shared" ca="1" si="336"/>
        <v/>
      </c>
      <c r="W232" s="126" t="str">
        <f t="shared" ca="1" si="336"/>
        <v/>
      </c>
      <c r="X232" s="126" t="str">
        <f t="shared" ca="1" si="336"/>
        <v/>
      </c>
      <c r="Y232" s="126" t="str">
        <f t="shared" ca="1" si="336"/>
        <v/>
      </c>
      <c r="Z232" s="126" t="str">
        <f t="shared" ca="1" si="336"/>
        <v/>
      </c>
      <c r="AA232" s="126" t="str">
        <f t="shared" ca="1" si="336"/>
        <v/>
      </c>
      <c r="AB232" s="126" t="str">
        <f t="shared" ca="1" si="336"/>
        <v/>
      </c>
      <c r="AC232" s="126" t="str">
        <f t="shared" ca="1" si="336"/>
        <v/>
      </c>
      <c r="AD232" s="126" t="str">
        <f t="shared" ca="1" si="333"/>
        <v/>
      </c>
      <c r="AE232" s="126" t="str">
        <f t="shared" ca="1" si="333"/>
        <v/>
      </c>
      <c r="AF232" s="126" t="str">
        <f t="shared" ca="1" si="333"/>
        <v/>
      </c>
      <c r="AG232" s="126" t="str">
        <f t="shared" ca="1" si="333"/>
        <v/>
      </c>
      <c r="AH232" s="126" t="str">
        <f t="shared" ca="1" si="333"/>
        <v/>
      </c>
      <c r="AI232" s="126" t="str">
        <f t="shared" ca="1" si="333"/>
        <v/>
      </c>
      <c r="AJ232" s="126" t="str">
        <f t="shared" ca="1" si="333"/>
        <v/>
      </c>
      <c r="AK232" s="126" t="str">
        <f t="shared" ca="1" si="333"/>
        <v/>
      </c>
      <c r="AL232" s="126" t="str">
        <f t="shared" ca="1" si="333"/>
        <v/>
      </c>
      <c r="AM232" s="126" t="str">
        <f t="shared" ca="1" si="333"/>
        <v/>
      </c>
      <c r="AN232" s="126" t="str">
        <f t="shared" ca="1" si="333"/>
        <v/>
      </c>
      <c r="AO232" s="126" t="str">
        <f t="shared" si="333"/>
        <v/>
      </c>
      <c r="AP232" s="126" t="str">
        <f t="shared" si="333"/>
        <v/>
      </c>
      <c r="AQ232" s="126" t="str">
        <f t="shared" si="333"/>
        <v/>
      </c>
      <c r="AR232" s="126" t="str">
        <f t="shared" si="333"/>
        <v/>
      </c>
      <c r="AS232" s="126" t="str">
        <f t="shared" si="333"/>
        <v/>
      </c>
      <c r="AT232" s="126" t="str">
        <f t="shared" si="334"/>
        <v/>
      </c>
      <c r="AU232" s="126" t="str">
        <f t="shared" si="334"/>
        <v/>
      </c>
      <c r="AV232" s="126" t="str">
        <f t="shared" si="334"/>
        <v/>
      </c>
      <c r="AW232" s="126" t="str">
        <f t="shared" si="334"/>
        <v/>
      </c>
      <c r="AX232" s="126" t="str">
        <f t="shared" si="334"/>
        <v/>
      </c>
      <c r="AY232" s="126" t="str">
        <f t="shared" si="334"/>
        <v/>
      </c>
      <c r="AZ232" s="126" t="str">
        <f t="shared" si="334"/>
        <v/>
      </c>
      <c r="BA232" s="126" t="str">
        <f t="shared" si="334"/>
        <v/>
      </c>
      <c r="BB232" s="126" t="str">
        <f t="shared" si="334"/>
        <v/>
      </c>
      <c r="BC232" s="126" t="str">
        <f t="shared" si="334"/>
        <v/>
      </c>
      <c r="BD232" s="126" t="str">
        <f t="shared" si="334"/>
        <v/>
      </c>
      <c r="BE232" s="126" t="str">
        <f t="shared" si="334"/>
        <v/>
      </c>
      <c r="BF232" s="126" t="str">
        <f t="shared" si="334"/>
        <v/>
      </c>
      <c r="BG232" s="126" t="str">
        <f t="shared" si="334"/>
        <v/>
      </c>
      <c r="BH232" s="126" t="str">
        <f t="shared" si="334"/>
        <v/>
      </c>
      <c r="BI232" s="126" t="str">
        <f t="shared" si="334"/>
        <v/>
      </c>
      <c r="BJ232" s="126" t="str">
        <f t="shared" si="335"/>
        <v/>
      </c>
      <c r="BK232" s="126" t="str">
        <f t="shared" si="335"/>
        <v/>
      </c>
      <c r="BL232" s="126" t="str">
        <f t="shared" si="335"/>
        <v/>
      </c>
      <c r="BM232" s="126" t="str">
        <f t="shared" si="335"/>
        <v/>
      </c>
      <c r="BN232" s="126" t="str">
        <f t="shared" si="335"/>
        <v/>
      </c>
      <c r="BO232" s="126" t="str">
        <f t="shared" si="335"/>
        <v/>
      </c>
      <c r="BP232" s="126" t="str">
        <f t="shared" si="335"/>
        <v/>
      </c>
      <c r="BQ232" s="126" t="str">
        <f t="shared" si="335"/>
        <v/>
      </c>
      <c r="BR232" s="126" t="str">
        <f t="shared" si="335"/>
        <v/>
      </c>
      <c r="BS232" s="126" t="str">
        <f t="shared" si="335"/>
        <v/>
      </c>
      <c r="BT232" s="126" t="str">
        <f t="shared" si="335"/>
        <v/>
      </c>
      <c r="BU232" s="126" t="str">
        <f t="shared" si="335"/>
        <v/>
      </c>
      <c r="BV232" s="194"/>
      <c r="BW232" s="194"/>
      <c r="BX232" s="194"/>
      <c r="BZ232" s="116" t="s">
        <v>268</v>
      </c>
      <c r="CA232" s="118" t="s">
        <v>97</v>
      </c>
      <c r="CB232" s="113">
        <f t="shared" si="326"/>
        <v>27</v>
      </c>
      <c r="CC232" s="116">
        <f t="shared" ca="1" si="319"/>
        <v>0</v>
      </c>
      <c r="CD232" s="117">
        <f t="shared" ca="1" si="327"/>
        <v>0</v>
      </c>
      <c r="CE232" s="117">
        <f t="shared" ca="1" si="327"/>
        <v>0</v>
      </c>
      <c r="CF232" s="117">
        <f t="shared" ca="1" si="327"/>
        <v>0</v>
      </c>
      <c r="CG232" s="117">
        <f t="shared" ca="1" si="327"/>
        <v>0</v>
      </c>
      <c r="CH232" s="117">
        <f t="shared" ca="1" si="321"/>
        <v>0</v>
      </c>
      <c r="CI232" s="117">
        <f t="shared" ca="1" si="322"/>
        <v>0</v>
      </c>
      <c r="CJ232" s="127" cm="1">
        <f t="array" aca="1" ref="CJ232" ca="1">IFERROR(AVERAGE(IF(CD232:CG232&gt;1,CD232:CG232)),0)</f>
        <v>0</v>
      </c>
      <c r="CK232" s="127">
        <f ca="1">CJ232+(COUNTIFS($CJ$206:$CJ232,CJ232)-1)*0.00001</f>
        <v>2.6000000000000003E-4</v>
      </c>
      <c r="CL232" s="127">
        <f t="shared" ca="1" si="328"/>
        <v>3.3000000000000005E-4</v>
      </c>
      <c r="CM232" s="140">
        <f t="shared" ca="1" si="329"/>
        <v>0</v>
      </c>
      <c r="CN232" s="120">
        <f t="shared" ca="1" si="330"/>
        <v>0</v>
      </c>
      <c r="CO232" s="113"/>
      <c r="CP232" s="115"/>
      <c r="CQ232" s="115"/>
      <c r="CR232" s="115"/>
    </row>
    <row r="233" spans="1:96" ht="12.75" customHeight="1" x14ac:dyDescent="0.25">
      <c r="A233" s="213">
        <v>4</v>
      </c>
      <c r="K233" s="101">
        <f t="shared" si="331"/>
        <v>28</v>
      </c>
      <c r="L233" s="125">
        <f t="shared" ca="1" si="323"/>
        <v>0</v>
      </c>
      <c r="M233" s="126">
        <f t="shared" ca="1" si="324"/>
        <v>3.2000000000000003E-4</v>
      </c>
      <c r="N233" s="126" t="str">
        <f t="shared" ca="1" si="336"/>
        <v/>
      </c>
      <c r="O233" s="126" t="str">
        <f t="shared" ca="1" si="336"/>
        <v/>
      </c>
      <c r="P233" s="126" t="str">
        <f t="shared" ca="1" si="336"/>
        <v/>
      </c>
      <c r="Q233" s="126" t="str">
        <f t="shared" ca="1" si="336"/>
        <v/>
      </c>
      <c r="R233" s="126" t="str">
        <f t="shared" ca="1" si="336"/>
        <v/>
      </c>
      <c r="S233" s="126" t="str">
        <f t="shared" ca="1" si="336"/>
        <v/>
      </c>
      <c r="T233" s="126" t="str">
        <f t="shared" ca="1" si="336"/>
        <v/>
      </c>
      <c r="U233" s="126" t="str">
        <f t="shared" ca="1" si="336"/>
        <v/>
      </c>
      <c r="V233" s="126" t="str">
        <f t="shared" ca="1" si="336"/>
        <v/>
      </c>
      <c r="W233" s="126" t="str">
        <f t="shared" ca="1" si="336"/>
        <v/>
      </c>
      <c r="X233" s="126" t="str">
        <f t="shared" ca="1" si="336"/>
        <v/>
      </c>
      <c r="Y233" s="126" t="str">
        <f t="shared" ca="1" si="336"/>
        <v/>
      </c>
      <c r="Z233" s="126" t="str">
        <f t="shared" ca="1" si="336"/>
        <v/>
      </c>
      <c r="AA233" s="126" t="str">
        <f t="shared" ca="1" si="336"/>
        <v/>
      </c>
      <c r="AB233" s="126" t="str">
        <f t="shared" ca="1" si="336"/>
        <v/>
      </c>
      <c r="AC233" s="126" t="str">
        <f t="shared" ca="1" si="336"/>
        <v/>
      </c>
      <c r="AD233" s="126" t="str">
        <f t="shared" ca="1" si="333"/>
        <v/>
      </c>
      <c r="AE233" s="126" t="str">
        <f t="shared" ca="1" si="333"/>
        <v/>
      </c>
      <c r="AF233" s="126" t="str">
        <f t="shared" ca="1" si="333"/>
        <v/>
      </c>
      <c r="AG233" s="126" t="str">
        <f t="shared" ca="1" si="333"/>
        <v/>
      </c>
      <c r="AH233" s="126" t="str">
        <f t="shared" ca="1" si="333"/>
        <v/>
      </c>
      <c r="AI233" s="126" t="str">
        <f t="shared" ca="1" si="333"/>
        <v/>
      </c>
      <c r="AJ233" s="126" t="str">
        <f t="shared" ca="1" si="333"/>
        <v/>
      </c>
      <c r="AK233" s="126" t="str">
        <f t="shared" ca="1" si="333"/>
        <v/>
      </c>
      <c r="AL233" s="126" t="str">
        <f t="shared" ca="1" si="333"/>
        <v/>
      </c>
      <c r="AM233" s="126" t="str">
        <f t="shared" ca="1" si="333"/>
        <v/>
      </c>
      <c r="AN233" s="126" t="str">
        <f t="shared" ca="1" si="333"/>
        <v/>
      </c>
      <c r="AO233" s="126" t="str">
        <f t="shared" ca="1" si="333"/>
        <v/>
      </c>
      <c r="AP233" s="126" t="str">
        <f t="shared" si="333"/>
        <v/>
      </c>
      <c r="AQ233" s="126" t="str">
        <f t="shared" si="333"/>
        <v/>
      </c>
      <c r="AR233" s="126" t="str">
        <f t="shared" si="333"/>
        <v/>
      </c>
      <c r="AS233" s="126" t="str">
        <f t="shared" si="333"/>
        <v/>
      </c>
      <c r="AT233" s="126" t="str">
        <f t="shared" si="334"/>
        <v/>
      </c>
      <c r="AU233" s="126" t="str">
        <f t="shared" si="334"/>
        <v/>
      </c>
      <c r="AV233" s="126" t="str">
        <f t="shared" si="334"/>
        <v/>
      </c>
      <c r="AW233" s="126" t="str">
        <f t="shared" si="334"/>
        <v/>
      </c>
      <c r="AX233" s="126" t="str">
        <f t="shared" si="334"/>
        <v/>
      </c>
      <c r="AY233" s="126" t="str">
        <f t="shared" si="334"/>
        <v/>
      </c>
      <c r="AZ233" s="126" t="str">
        <f t="shared" si="334"/>
        <v/>
      </c>
      <c r="BA233" s="126" t="str">
        <f t="shared" si="334"/>
        <v/>
      </c>
      <c r="BB233" s="126" t="str">
        <f t="shared" si="334"/>
        <v/>
      </c>
      <c r="BC233" s="126" t="str">
        <f t="shared" si="334"/>
        <v/>
      </c>
      <c r="BD233" s="126" t="str">
        <f t="shared" si="334"/>
        <v/>
      </c>
      <c r="BE233" s="126" t="str">
        <f t="shared" si="334"/>
        <v/>
      </c>
      <c r="BF233" s="126" t="str">
        <f t="shared" si="334"/>
        <v/>
      </c>
      <c r="BG233" s="126" t="str">
        <f t="shared" si="334"/>
        <v/>
      </c>
      <c r="BH233" s="126" t="str">
        <f t="shared" si="334"/>
        <v/>
      </c>
      <c r="BI233" s="126" t="str">
        <f t="shared" si="334"/>
        <v/>
      </c>
      <c r="BJ233" s="126" t="str">
        <f t="shared" si="335"/>
        <v/>
      </c>
      <c r="BK233" s="126" t="str">
        <f t="shared" si="335"/>
        <v/>
      </c>
      <c r="BL233" s="126" t="str">
        <f t="shared" si="335"/>
        <v/>
      </c>
      <c r="BM233" s="126" t="str">
        <f t="shared" si="335"/>
        <v/>
      </c>
      <c r="BN233" s="126" t="str">
        <f t="shared" si="335"/>
        <v/>
      </c>
      <c r="BO233" s="126" t="str">
        <f t="shared" si="335"/>
        <v/>
      </c>
      <c r="BP233" s="126" t="str">
        <f t="shared" si="335"/>
        <v/>
      </c>
      <c r="BQ233" s="126" t="str">
        <f t="shared" si="335"/>
        <v/>
      </c>
      <c r="BR233" s="126" t="str">
        <f t="shared" si="335"/>
        <v/>
      </c>
      <c r="BS233" s="126" t="str">
        <f t="shared" si="335"/>
        <v/>
      </c>
      <c r="BT233" s="126" t="str">
        <f t="shared" si="335"/>
        <v/>
      </c>
      <c r="BU233" s="126" t="str">
        <f t="shared" si="335"/>
        <v/>
      </c>
      <c r="BV233" s="194"/>
      <c r="BW233" s="194"/>
      <c r="BX233" s="194"/>
      <c r="BZ233" s="116" t="s">
        <v>268</v>
      </c>
      <c r="CA233" s="118" t="s">
        <v>97</v>
      </c>
      <c r="CB233" s="113">
        <f t="shared" si="326"/>
        <v>28</v>
      </c>
      <c r="CC233" s="116">
        <f t="shared" ca="1" si="319"/>
        <v>0</v>
      </c>
      <c r="CD233" s="117">
        <f t="shared" ca="1" si="327"/>
        <v>0</v>
      </c>
      <c r="CE233" s="117">
        <f t="shared" ca="1" si="327"/>
        <v>0</v>
      </c>
      <c r="CF233" s="117">
        <f t="shared" ca="1" si="327"/>
        <v>0</v>
      </c>
      <c r="CG233" s="117">
        <f t="shared" ca="1" si="327"/>
        <v>0</v>
      </c>
      <c r="CH233" s="117">
        <f t="shared" ca="1" si="321"/>
        <v>0</v>
      </c>
      <c r="CI233" s="117">
        <f t="shared" ca="1" si="322"/>
        <v>0</v>
      </c>
      <c r="CJ233" s="127" cm="1">
        <f t="array" aca="1" ref="CJ233" ca="1">IFERROR(AVERAGE(IF(CD233:CG233&gt;1,CD233:CG233)),0)</f>
        <v>0</v>
      </c>
      <c r="CK233" s="127">
        <f ca="1">CJ233+(COUNTIFS($CJ$206:$CJ233,CJ233)-1)*0.00001</f>
        <v>2.7E-4</v>
      </c>
      <c r="CL233" s="127">
        <f t="shared" ca="1" si="328"/>
        <v>3.2000000000000003E-4</v>
      </c>
      <c r="CM233" s="140">
        <f t="shared" ca="1" si="329"/>
        <v>0</v>
      </c>
      <c r="CN233" s="120">
        <f t="shared" ca="1" si="330"/>
        <v>0</v>
      </c>
      <c r="CO233" s="113"/>
      <c r="CP233" s="113"/>
      <c r="CQ233" s="113"/>
      <c r="CR233" s="115"/>
    </row>
    <row r="234" spans="1:96" ht="12.75" customHeight="1" x14ac:dyDescent="0.25">
      <c r="A234" s="213">
        <v>4</v>
      </c>
      <c r="K234" s="101">
        <f t="shared" si="331"/>
        <v>29</v>
      </c>
      <c r="L234" s="125">
        <f t="shared" ca="1" si="323"/>
        <v>0</v>
      </c>
      <c r="M234" s="126">
        <f t="shared" ca="1" si="324"/>
        <v>3.1E-4</v>
      </c>
      <c r="N234" s="126" t="str">
        <f t="shared" ca="1" si="336"/>
        <v/>
      </c>
      <c r="O234" s="126" t="str">
        <f t="shared" ca="1" si="336"/>
        <v/>
      </c>
      <c r="P234" s="126" t="str">
        <f t="shared" ca="1" si="336"/>
        <v/>
      </c>
      <c r="Q234" s="126" t="str">
        <f t="shared" ca="1" si="336"/>
        <v/>
      </c>
      <c r="R234" s="126" t="str">
        <f t="shared" ca="1" si="336"/>
        <v/>
      </c>
      <c r="S234" s="126" t="str">
        <f t="shared" ca="1" si="336"/>
        <v/>
      </c>
      <c r="T234" s="126" t="str">
        <f t="shared" ca="1" si="336"/>
        <v/>
      </c>
      <c r="U234" s="126" t="str">
        <f t="shared" ca="1" si="336"/>
        <v/>
      </c>
      <c r="V234" s="126" t="str">
        <f t="shared" ca="1" si="336"/>
        <v/>
      </c>
      <c r="W234" s="126" t="str">
        <f t="shared" ca="1" si="336"/>
        <v/>
      </c>
      <c r="X234" s="126" t="str">
        <f t="shared" ca="1" si="336"/>
        <v/>
      </c>
      <c r="Y234" s="126" t="str">
        <f t="shared" ca="1" si="336"/>
        <v/>
      </c>
      <c r="Z234" s="126" t="str">
        <f t="shared" ca="1" si="336"/>
        <v/>
      </c>
      <c r="AA234" s="126" t="str">
        <f t="shared" ca="1" si="336"/>
        <v/>
      </c>
      <c r="AB234" s="126" t="str">
        <f t="shared" ca="1" si="336"/>
        <v/>
      </c>
      <c r="AC234" s="126" t="str">
        <f t="shared" ca="1" si="336"/>
        <v/>
      </c>
      <c r="AD234" s="126" t="str">
        <f t="shared" ca="1" si="333"/>
        <v/>
      </c>
      <c r="AE234" s="126" t="str">
        <f t="shared" ca="1" si="333"/>
        <v/>
      </c>
      <c r="AF234" s="126" t="str">
        <f t="shared" ca="1" si="333"/>
        <v/>
      </c>
      <c r="AG234" s="126" t="str">
        <f t="shared" ca="1" si="333"/>
        <v/>
      </c>
      <c r="AH234" s="126" t="str">
        <f t="shared" ca="1" si="333"/>
        <v/>
      </c>
      <c r="AI234" s="126" t="str">
        <f t="shared" ca="1" si="333"/>
        <v/>
      </c>
      <c r="AJ234" s="126" t="str">
        <f t="shared" ca="1" si="333"/>
        <v/>
      </c>
      <c r="AK234" s="126" t="str">
        <f t="shared" ca="1" si="333"/>
        <v/>
      </c>
      <c r="AL234" s="126" t="str">
        <f t="shared" ca="1" si="333"/>
        <v/>
      </c>
      <c r="AM234" s="126" t="str">
        <f t="shared" ca="1" si="333"/>
        <v/>
      </c>
      <c r="AN234" s="126" t="str">
        <f t="shared" ca="1" si="333"/>
        <v/>
      </c>
      <c r="AO234" s="126" t="str">
        <f t="shared" ca="1" si="333"/>
        <v/>
      </c>
      <c r="AP234" s="126" t="str">
        <f t="shared" ca="1" si="333"/>
        <v/>
      </c>
      <c r="AQ234" s="126" t="str">
        <f t="shared" si="333"/>
        <v/>
      </c>
      <c r="AR234" s="126" t="str">
        <f t="shared" si="333"/>
        <v/>
      </c>
      <c r="AS234" s="126" t="str">
        <f t="shared" si="333"/>
        <v/>
      </c>
      <c r="AT234" s="126" t="str">
        <f t="shared" si="334"/>
        <v/>
      </c>
      <c r="AU234" s="126" t="str">
        <f t="shared" si="334"/>
        <v/>
      </c>
      <c r="AV234" s="126" t="str">
        <f t="shared" si="334"/>
        <v/>
      </c>
      <c r="AW234" s="126" t="str">
        <f t="shared" si="334"/>
        <v/>
      </c>
      <c r="AX234" s="126" t="str">
        <f t="shared" si="334"/>
        <v/>
      </c>
      <c r="AY234" s="126" t="str">
        <f t="shared" si="334"/>
        <v/>
      </c>
      <c r="AZ234" s="126" t="str">
        <f t="shared" si="334"/>
        <v/>
      </c>
      <c r="BA234" s="126" t="str">
        <f t="shared" si="334"/>
        <v/>
      </c>
      <c r="BB234" s="126" t="str">
        <f t="shared" si="334"/>
        <v/>
      </c>
      <c r="BC234" s="126" t="str">
        <f t="shared" si="334"/>
        <v/>
      </c>
      <c r="BD234" s="126" t="str">
        <f t="shared" si="334"/>
        <v/>
      </c>
      <c r="BE234" s="126" t="str">
        <f t="shared" si="334"/>
        <v/>
      </c>
      <c r="BF234" s="126" t="str">
        <f t="shared" si="334"/>
        <v/>
      </c>
      <c r="BG234" s="126" t="str">
        <f t="shared" si="334"/>
        <v/>
      </c>
      <c r="BH234" s="126" t="str">
        <f t="shared" si="334"/>
        <v/>
      </c>
      <c r="BI234" s="126" t="str">
        <f t="shared" si="334"/>
        <v/>
      </c>
      <c r="BJ234" s="126" t="str">
        <f t="shared" si="335"/>
        <v/>
      </c>
      <c r="BK234" s="126" t="str">
        <f t="shared" si="335"/>
        <v/>
      </c>
      <c r="BL234" s="126" t="str">
        <f t="shared" si="335"/>
        <v/>
      </c>
      <c r="BM234" s="126" t="str">
        <f t="shared" si="335"/>
        <v/>
      </c>
      <c r="BN234" s="126" t="str">
        <f t="shared" si="335"/>
        <v/>
      </c>
      <c r="BO234" s="126" t="str">
        <f t="shared" si="335"/>
        <v/>
      </c>
      <c r="BP234" s="126" t="str">
        <f t="shared" si="335"/>
        <v/>
      </c>
      <c r="BQ234" s="126" t="str">
        <f t="shared" si="335"/>
        <v/>
      </c>
      <c r="BR234" s="126" t="str">
        <f t="shared" si="335"/>
        <v/>
      </c>
      <c r="BS234" s="126" t="str">
        <f t="shared" si="335"/>
        <v/>
      </c>
      <c r="BT234" s="126" t="str">
        <f t="shared" si="335"/>
        <v/>
      </c>
      <c r="BU234" s="126" t="str">
        <f t="shared" si="335"/>
        <v/>
      </c>
      <c r="BV234" s="194"/>
      <c r="BW234" s="194"/>
      <c r="BX234" s="194"/>
      <c r="BZ234" s="116" t="s">
        <v>268</v>
      </c>
      <c r="CA234" s="118" t="s">
        <v>97</v>
      </c>
      <c r="CB234" s="113">
        <f t="shared" si="326"/>
        <v>29</v>
      </c>
      <c r="CC234" s="116">
        <f t="shared" ca="1" si="319"/>
        <v>0</v>
      </c>
      <c r="CD234" s="117">
        <f t="shared" ca="1" si="327"/>
        <v>0</v>
      </c>
      <c r="CE234" s="117">
        <f t="shared" ca="1" si="327"/>
        <v>0</v>
      </c>
      <c r="CF234" s="117">
        <f t="shared" ca="1" si="327"/>
        <v>0</v>
      </c>
      <c r="CG234" s="117">
        <f t="shared" ca="1" si="327"/>
        <v>0</v>
      </c>
      <c r="CH234" s="117">
        <f t="shared" ca="1" si="321"/>
        <v>0</v>
      </c>
      <c r="CI234" s="117">
        <f t="shared" ca="1" si="322"/>
        <v>0</v>
      </c>
      <c r="CJ234" s="127" cm="1">
        <f t="array" aca="1" ref="CJ234" ca="1">IFERROR(AVERAGE(IF(CD234:CG234&gt;1,CD234:CG234)),0)</f>
        <v>0</v>
      </c>
      <c r="CK234" s="127">
        <f ca="1">CJ234+(COUNTIFS($CJ$206:$CJ234,CJ234)-1)*0.00001</f>
        <v>2.8000000000000003E-4</v>
      </c>
      <c r="CL234" s="127">
        <f t="shared" ca="1" si="328"/>
        <v>3.1E-4</v>
      </c>
      <c r="CM234" s="140">
        <f t="shared" ca="1" si="329"/>
        <v>0</v>
      </c>
      <c r="CN234" s="120">
        <f t="shared" ca="1" si="330"/>
        <v>0</v>
      </c>
      <c r="CO234" s="113"/>
      <c r="CP234" s="113"/>
      <c r="CQ234" s="113"/>
      <c r="CR234" s="115"/>
    </row>
    <row r="235" spans="1:96" ht="12.75" customHeight="1" x14ac:dyDescent="0.25">
      <c r="A235" s="213">
        <v>4</v>
      </c>
      <c r="K235" s="101">
        <f t="shared" si="331"/>
        <v>30</v>
      </c>
      <c r="L235" s="125">
        <f t="shared" ca="1" si="323"/>
        <v>0</v>
      </c>
      <c r="M235" s="126">
        <f t="shared" ca="1" si="324"/>
        <v>3.0000000000000003E-4</v>
      </c>
      <c r="N235" s="126" t="str">
        <f t="shared" ca="1" si="336"/>
        <v/>
      </c>
      <c r="O235" s="126" t="str">
        <f t="shared" ca="1" si="336"/>
        <v/>
      </c>
      <c r="P235" s="126" t="str">
        <f t="shared" ca="1" si="336"/>
        <v/>
      </c>
      <c r="Q235" s="126" t="str">
        <f t="shared" ca="1" si="336"/>
        <v/>
      </c>
      <c r="R235" s="126" t="str">
        <f t="shared" ca="1" si="336"/>
        <v/>
      </c>
      <c r="S235" s="126" t="str">
        <f t="shared" ca="1" si="336"/>
        <v/>
      </c>
      <c r="T235" s="126" t="str">
        <f t="shared" ca="1" si="336"/>
        <v/>
      </c>
      <c r="U235" s="126" t="str">
        <f t="shared" ca="1" si="336"/>
        <v/>
      </c>
      <c r="V235" s="126" t="str">
        <f t="shared" ca="1" si="336"/>
        <v/>
      </c>
      <c r="W235" s="126" t="str">
        <f t="shared" ca="1" si="336"/>
        <v/>
      </c>
      <c r="X235" s="126" t="str">
        <f t="shared" ca="1" si="336"/>
        <v/>
      </c>
      <c r="Y235" s="126" t="str">
        <f t="shared" ca="1" si="336"/>
        <v/>
      </c>
      <c r="Z235" s="126" t="str">
        <f t="shared" ca="1" si="336"/>
        <v/>
      </c>
      <c r="AA235" s="126" t="str">
        <f t="shared" ca="1" si="336"/>
        <v/>
      </c>
      <c r="AB235" s="126" t="str">
        <f t="shared" ca="1" si="336"/>
        <v/>
      </c>
      <c r="AC235" s="126" t="str">
        <f t="shared" ca="1" si="336"/>
        <v/>
      </c>
      <c r="AD235" s="126" t="str">
        <f t="shared" ca="1" si="333"/>
        <v/>
      </c>
      <c r="AE235" s="126" t="str">
        <f t="shared" ca="1" si="333"/>
        <v/>
      </c>
      <c r="AF235" s="126" t="str">
        <f t="shared" ca="1" si="333"/>
        <v/>
      </c>
      <c r="AG235" s="126" t="str">
        <f t="shared" ca="1" si="333"/>
        <v/>
      </c>
      <c r="AH235" s="126" t="str">
        <f t="shared" ca="1" si="333"/>
        <v/>
      </c>
      <c r="AI235" s="126" t="str">
        <f t="shared" ca="1" si="333"/>
        <v/>
      </c>
      <c r="AJ235" s="126" t="str">
        <f t="shared" ca="1" si="333"/>
        <v/>
      </c>
      <c r="AK235" s="126" t="str">
        <f t="shared" ca="1" si="333"/>
        <v/>
      </c>
      <c r="AL235" s="126" t="str">
        <f t="shared" ca="1" si="333"/>
        <v/>
      </c>
      <c r="AM235" s="126" t="str">
        <f t="shared" ca="1" si="333"/>
        <v/>
      </c>
      <c r="AN235" s="126" t="str">
        <f t="shared" ca="1" si="333"/>
        <v/>
      </c>
      <c r="AO235" s="126" t="str">
        <f t="shared" ca="1" si="333"/>
        <v/>
      </c>
      <c r="AP235" s="126" t="str">
        <f t="shared" ca="1" si="333"/>
        <v/>
      </c>
      <c r="AQ235" s="126" t="str">
        <f t="shared" ca="1" si="333"/>
        <v/>
      </c>
      <c r="AR235" s="126" t="str">
        <f t="shared" si="333"/>
        <v/>
      </c>
      <c r="AS235" s="126" t="str">
        <f t="shared" si="333"/>
        <v/>
      </c>
      <c r="AT235" s="126" t="str">
        <f t="shared" si="334"/>
        <v/>
      </c>
      <c r="AU235" s="126" t="str">
        <f t="shared" si="334"/>
        <v/>
      </c>
      <c r="AV235" s="126" t="str">
        <f t="shared" si="334"/>
        <v/>
      </c>
      <c r="AW235" s="126" t="str">
        <f t="shared" si="334"/>
        <v/>
      </c>
      <c r="AX235" s="126" t="str">
        <f t="shared" si="334"/>
        <v/>
      </c>
      <c r="AY235" s="126" t="str">
        <f t="shared" si="334"/>
        <v/>
      </c>
      <c r="AZ235" s="126" t="str">
        <f t="shared" si="334"/>
        <v/>
      </c>
      <c r="BA235" s="126" t="str">
        <f t="shared" si="334"/>
        <v/>
      </c>
      <c r="BB235" s="126" t="str">
        <f t="shared" si="334"/>
        <v/>
      </c>
      <c r="BC235" s="126" t="str">
        <f t="shared" si="334"/>
        <v/>
      </c>
      <c r="BD235" s="126" t="str">
        <f t="shared" si="334"/>
        <v/>
      </c>
      <c r="BE235" s="126" t="str">
        <f t="shared" si="334"/>
        <v/>
      </c>
      <c r="BF235" s="126" t="str">
        <f t="shared" si="334"/>
        <v/>
      </c>
      <c r="BG235" s="126" t="str">
        <f t="shared" si="334"/>
        <v/>
      </c>
      <c r="BH235" s="126" t="str">
        <f t="shared" si="334"/>
        <v/>
      </c>
      <c r="BI235" s="126" t="str">
        <f t="shared" si="334"/>
        <v/>
      </c>
      <c r="BJ235" s="126" t="str">
        <f t="shared" si="335"/>
        <v/>
      </c>
      <c r="BK235" s="126" t="str">
        <f t="shared" si="335"/>
        <v/>
      </c>
      <c r="BL235" s="126" t="str">
        <f t="shared" si="335"/>
        <v/>
      </c>
      <c r="BM235" s="126" t="str">
        <f t="shared" si="335"/>
        <v/>
      </c>
      <c r="BN235" s="126" t="str">
        <f t="shared" si="335"/>
        <v/>
      </c>
      <c r="BO235" s="126" t="str">
        <f t="shared" si="335"/>
        <v/>
      </c>
      <c r="BP235" s="126" t="str">
        <f t="shared" si="335"/>
        <v/>
      </c>
      <c r="BQ235" s="126" t="str">
        <f t="shared" si="335"/>
        <v/>
      </c>
      <c r="BR235" s="126" t="str">
        <f t="shared" si="335"/>
        <v/>
      </c>
      <c r="BS235" s="126" t="str">
        <f t="shared" si="335"/>
        <v/>
      </c>
      <c r="BT235" s="126" t="str">
        <f t="shared" si="335"/>
        <v/>
      </c>
      <c r="BU235" s="126" t="str">
        <f t="shared" si="335"/>
        <v/>
      </c>
      <c r="BV235" s="194"/>
      <c r="BW235" s="194"/>
      <c r="BX235" s="194"/>
      <c r="BZ235" s="116" t="s">
        <v>268</v>
      </c>
      <c r="CA235" s="118" t="s">
        <v>97</v>
      </c>
      <c r="CB235" s="113">
        <f t="shared" si="326"/>
        <v>30</v>
      </c>
      <c r="CC235" s="116">
        <f t="shared" ca="1" si="319"/>
        <v>0</v>
      </c>
      <c r="CD235" s="117">
        <f t="shared" ca="1" si="327"/>
        <v>0</v>
      </c>
      <c r="CE235" s="117">
        <f t="shared" ca="1" si="327"/>
        <v>0</v>
      </c>
      <c r="CF235" s="117">
        <f t="shared" ca="1" si="327"/>
        <v>0</v>
      </c>
      <c r="CG235" s="117">
        <f t="shared" ca="1" si="327"/>
        <v>0</v>
      </c>
      <c r="CH235" s="117">
        <f t="shared" ca="1" si="321"/>
        <v>0</v>
      </c>
      <c r="CI235" s="117">
        <f t="shared" ca="1" si="322"/>
        <v>0</v>
      </c>
      <c r="CJ235" s="127" cm="1">
        <f t="array" aca="1" ref="CJ235" ca="1">IFERROR(AVERAGE(IF(CD235:CG235&gt;1,CD235:CG235)),0)</f>
        <v>0</v>
      </c>
      <c r="CK235" s="127">
        <f ca="1">CJ235+(COUNTIFS($CJ$206:$CJ235,CJ235)-1)*0.00001</f>
        <v>2.9E-4</v>
      </c>
      <c r="CL235" s="127">
        <f t="shared" ca="1" si="328"/>
        <v>3.0000000000000003E-4</v>
      </c>
      <c r="CM235" s="140">
        <f t="shared" ca="1" si="329"/>
        <v>0</v>
      </c>
      <c r="CN235" s="120">
        <f t="shared" ca="1" si="330"/>
        <v>0</v>
      </c>
      <c r="CO235" s="113"/>
      <c r="CP235" s="113"/>
      <c r="CQ235" s="113"/>
      <c r="CR235" s="115"/>
    </row>
    <row r="236" spans="1:96" ht="12.75" customHeight="1" x14ac:dyDescent="0.25">
      <c r="A236" s="213">
        <v>4</v>
      </c>
      <c r="K236" s="101">
        <f t="shared" si="331"/>
        <v>31</v>
      </c>
      <c r="L236" s="125">
        <f t="shared" ca="1" si="323"/>
        <v>0</v>
      </c>
      <c r="M236" s="126">
        <f t="shared" ca="1" si="324"/>
        <v>2.9E-4</v>
      </c>
      <c r="N236" s="126" t="str">
        <f t="shared" ca="1" si="336"/>
        <v/>
      </c>
      <c r="O236" s="126" t="str">
        <f t="shared" ca="1" si="336"/>
        <v/>
      </c>
      <c r="P236" s="126" t="str">
        <f t="shared" ca="1" si="336"/>
        <v/>
      </c>
      <c r="Q236" s="126" t="str">
        <f t="shared" ca="1" si="336"/>
        <v/>
      </c>
      <c r="R236" s="126" t="str">
        <f t="shared" ca="1" si="336"/>
        <v/>
      </c>
      <c r="S236" s="126" t="str">
        <f t="shared" ca="1" si="336"/>
        <v/>
      </c>
      <c r="T236" s="126" t="str">
        <f t="shared" ca="1" si="336"/>
        <v/>
      </c>
      <c r="U236" s="126" t="str">
        <f t="shared" ca="1" si="336"/>
        <v/>
      </c>
      <c r="V236" s="126" t="str">
        <f t="shared" ca="1" si="336"/>
        <v/>
      </c>
      <c r="W236" s="126" t="str">
        <f t="shared" ca="1" si="336"/>
        <v/>
      </c>
      <c r="X236" s="126" t="str">
        <f t="shared" ca="1" si="336"/>
        <v/>
      </c>
      <c r="Y236" s="126" t="str">
        <f t="shared" ca="1" si="336"/>
        <v/>
      </c>
      <c r="Z236" s="126" t="str">
        <f t="shared" ca="1" si="336"/>
        <v/>
      </c>
      <c r="AA236" s="126" t="str">
        <f t="shared" ca="1" si="336"/>
        <v/>
      </c>
      <c r="AB236" s="126" t="str">
        <f t="shared" ca="1" si="336"/>
        <v/>
      </c>
      <c r="AC236" s="126" t="str">
        <f t="shared" ca="1" si="336"/>
        <v/>
      </c>
      <c r="AD236" s="126" t="str">
        <f t="shared" ca="1" si="333"/>
        <v/>
      </c>
      <c r="AE236" s="126" t="str">
        <f t="shared" ca="1" si="333"/>
        <v/>
      </c>
      <c r="AF236" s="126" t="str">
        <f t="shared" ca="1" si="333"/>
        <v/>
      </c>
      <c r="AG236" s="126" t="str">
        <f t="shared" ca="1" si="333"/>
        <v/>
      </c>
      <c r="AH236" s="126" t="str">
        <f t="shared" ca="1" si="333"/>
        <v/>
      </c>
      <c r="AI236" s="126" t="str">
        <f t="shared" ca="1" si="333"/>
        <v/>
      </c>
      <c r="AJ236" s="126" t="str">
        <f t="shared" ca="1" si="333"/>
        <v/>
      </c>
      <c r="AK236" s="126" t="str">
        <f t="shared" ca="1" si="333"/>
        <v/>
      </c>
      <c r="AL236" s="126" t="str">
        <f t="shared" ca="1" si="333"/>
        <v/>
      </c>
      <c r="AM236" s="126" t="str">
        <f t="shared" ca="1" si="333"/>
        <v/>
      </c>
      <c r="AN236" s="126" t="str">
        <f t="shared" ca="1" si="333"/>
        <v/>
      </c>
      <c r="AO236" s="126" t="str">
        <f t="shared" ca="1" si="333"/>
        <v/>
      </c>
      <c r="AP236" s="126" t="str">
        <f t="shared" ca="1" si="333"/>
        <v/>
      </c>
      <c r="AQ236" s="126" t="str">
        <f t="shared" ca="1" si="333"/>
        <v/>
      </c>
      <c r="AR236" s="126" t="str">
        <f t="shared" ca="1" si="333"/>
        <v/>
      </c>
      <c r="AS236" s="126" t="str">
        <f t="shared" si="333"/>
        <v/>
      </c>
      <c r="AT236" s="126" t="str">
        <f t="shared" si="334"/>
        <v/>
      </c>
      <c r="AU236" s="126" t="str">
        <f t="shared" si="334"/>
        <v/>
      </c>
      <c r="AV236" s="126" t="str">
        <f t="shared" si="334"/>
        <v/>
      </c>
      <c r="AW236" s="126" t="str">
        <f t="shared" si="334"/>
        <v/>
      </c>
      <c r="AX236" s="126" t="str">
        <f t="shared" si="334"/>
        <v/>
      </c>
      <c r="AY236" s="126" t="str">
        <f t="shared" si="334"/>
        <v/>
      </c>
      <c r="AZ236" s="126" t="str">
        <f t="shared" si="334"/>
        <v/>
      </c>
      <c r="BA236" s="126" t="str">
        <f t="shared" si="334"/>
        <v/>
      </c>
      <c r="BB236" s="126" t="str">
        <f t="shared" si="334"/>
        <v/>
      </c>
      <c r="BC236" s="126" t="str">
        <f t="shared" si="334"/>
        <v/>
      </c>
      <c r="BD236" s="126" t="str">
        <f t="shared" si="334"/>
        <v/>
      </c>
      <c r="BE236" s="126" t="str">
        <f t="shared" si="334"/>
        <v/>
      </c>
      <c r="BF236" s="126" t="str">
        <f t="shared" si="334"/>
        <v/>
      </c>
      <c r="BG236" s="126" t="str">
        <f t="shared" si="334"/>
        <v/>
      </c>
      <c r="BH236" s="126" t="str">
        <f t="shared" si="334"/>
        <v/>
      </c>
      <c r="BI236" s="126" t="str">
        <f t="shared" si="334"/>
        <v/>
      </c>
      <c r="BJ236" s="126" t="str">
        <f t="shared" si="335"/>
        <v/>
      </c>
      <c r="BK236" s="126" t="str">
        <f t="shared" si="335"/>
        <v/>
      </c>
      <c r="BL236" s="126" t="str">
        <f t="shared" si="335"/>
        <v/>
      </c>
      <c r="BM236" s="126" t="str">
        <f t="shared" si="335"/>
        <v/>
      </c>
      <c r="BN236" s="126" t="str">
        <f t="shared" si="335"/>
        <v/>
      </c>
      <c r="BO236" s="126" t="str">
        <f t="shared" si="335"/>
        <v/>
      </c>
      <c r="BP236" s="126" t="str">
        <f t="shared" si="335"/>
        <v/>
      </c>
      <c r="BQ236" s="126" t="str">
        <f t="shared" si="335"/>
        <v/>
      </c>
      <c r="BR236" s="126" t="str">
        <f t="shared" si="335"/>
        <v/>
      </c>
      <c r="BS236" s="126" t="str">
        <f t="shared" si="335"/>
        <v/>
      </c>
      <c r="BT236" s="126" t="str">
        <f t="shared" si="335"/>
        <v/>
      </c>
      <c r="BU236" s="126" t="str">
        <f t="shared" si="335"/>
        <v/>
      </c>
      <c r="BV236" s="194"/>
      <c r="BW236" s="194"/>
      <c r="BX236" s="194"/>
      <c r="BZ236" s="116" t="s">
        <v>268</v>
      </c>
      <c r="CA236" s="118" t="s">
        <v>97</v>
      </c>
      <c r="CB236" s="113">
        <f t="shared" si="326"/>
        <v>31</v>
      </c>
      <c r="CC236" s="116">
        <f t="shared" ca="1" si="319"/>
        <v>0</v>
      </c>
      <c r="CD236" s="117">
        <f t="shared" ca="1" si="327"/>
        <v>0</v>
      </c>
      <c r="CE236" s="117">
        <f t="shared" ca="1" si="327"/>
        <v>0</v>
      </c>
      <c r="CF236" s="117">
        <f t="shared" ca="1" si="327"/>
        <v>0</v>
      </c>
      <c r="CG236" s="117">
        <f t="shared" ca="1" si="327"/>
        <v>0</v>
      </c>
      <c r="CH236" s="117">
        <f t="shared" ca="1" si="321"/>
        <v>0</v>
      </c>
      <c r="CI236" s="117">
        <f t="shared" ca="1" si="322"/>
        <v>0</v>
      </c>
      <c r="CJ236" s="127" cm="1">
        <f t="array" aca="1" ref="CJ236" ca="1">IFERROR(AVERAGE(IF(CD236:CG236&gt;1,CD236:CG236)),0)</f>
        <v>0</v>
      </c>
      <c r="CK236" s="127">
        <f ca="1">CJ236+(COUNTIFS($CJ$206:$CJ236,CJ236)-1)*0.00001</f>
        <v>3.0000000000000003E-4</v>
      </c>
      <c r="CL236" s="127">
        <f t="shared" ca="1" si="328"/>
        <v>2.9E-4</v>
      </c>
      <c r="CM236" s="140">
        <f t="shared" ca="1" si="329"/>
        <v>0</v>
      </c>
      <c r="CN236" s="120">
        <f t="shared" ca="1" si="330"/>
        <v>0</v>
      </c>
      <c r="CO236" s="113"/>
      <c r="CP236" s="113"/>
      <c r="CQ236" s="113"/>
      <c r="CR236" s="115"/>
    </row>
    <row r="237" spans="1:96" ht="12.75" customHeight="1" x14ac:dyDescent="0.25">
      <c r="A237" s="213">
        <v>4</v>
      </c>
      <c r="K237" s="101">
        <f t="shared" si="331"/>
        <v>32</v>
      </c>
      <c r="L237" s="125">
        <f t="shared" ca="1" si="323"/>
        <v>0</v>
      </c>
      <c r="M237" s="126">
        <f t="shared" ca="1" si="324"/>
        <v>2.8000000000000003E-4</v>
      </c>
      <c r="N237" s="126" t="str">
        <f t="shared" ca="1" si="336"/>
        <v/>
      </c>
      <c r="O237" s="126" t="str">
        <f t="shared" ca="1" si="336"/>
        <v/>
      </c>
      <c r="P237" s="126" t="str">
        <f t="shared" ca="1" si="336"/>
        <v/>
      </c>
      <c r="Q237" s="126" t="str">
        <f t="shared" ca="1" si="336"/>
        <v/>
      </c>
      <c r="R237" s="126" t="str">
        <f t="shared" ca="1" si="336"/>
        <v/>
      </c>
      <c r="S237" s="126" t="str">
        <f t="shared" ca="1" si="336"/>
        <v/>
      </c>
      <c r="T237" s="126" t="str">
        <f t="shared" ca="1" si="336"/>
        <v/>
      </c>
      <c r="U237" s="126" t="str">
        <f t="shared" ca="1" si="336"/>
        <v/>
      </c>
      <c r="V237" s="126" t="str">
        <f t="shared" ca="1" si="336"/>
        <v/>
      </c>
      <c r="W237" s="126" t="str">
        <f t="shared" ca="1" si="336"/>
        <v/>
      </c>
      <c r="X237" s="126" t="str">
        <f t="shared" ca="1" si="336"/>
        <v/>
      </c>
      <c r="Y237" s="126" t="str">
        <f t="shared" ca="1" si="336"/>
        <v/>
      </c>
      <c r="Z237" s="126" t="str">
        <f t="shared" ca="1" si="336"/>
        <v/>
      </c>
      <c r="AA237" s="126" t="str">
        <f t="shared" ca="1" si="336"/>
        <v/>
      </c>
      <c r="AB237" s="126" t="str">
        <f t="shared" ca="1" si="336"/>
        <v/>
      </c>
      <c r="AC237" s="126" t="str">
        <f t="shared" ca="1" si="336"/>
        <v/>
      </c>
      <c r="AD237" s="126" t="str">
        <f t="shared" ref="AD237:AS252" ca="1" si="337">IF(AD$5&gt;$K237,"",IF($L237=0,"",IF($G$9&gt;$H$9,"ns",IF(ABS($M237-INDEX($CL$206:$CL$265,AD$5,1))&gt;$B$224,"s","ns"))))</f>
        <v/>
      </c>
      <c r="AE237" s="126" t="str">
        <f t="shared" ca="1" si="337"/>
        <v/>
      </c>
      <c r="AF237" s="126" t="str">
        <f t="shared" ca="1" si="337"/>
        <v/>
      </c>
      <c r="AG237" s="126" t="str">
        <f t="shared" ca="1" si="337"/>
        <v/>
      </c>
      <c r="AH237" s="126" t="str">
        <f t="shared" ca="1" si="337"/>
        <v/>
      </c>
      <c r="AI237" s="126" t="str">
        <f t="shared" ca="1" si="337"/>
        <v/>
      </c>
      <c r="AJ237" s="126" t="str">
        <f t="shared" ca="1" si="337"/>
        <v/>
      </c>
      <c r="AK237" s="126" t="str">
        <f t="shared" ca="1" si="337"/>
        <v/>
      </c>
      <c r="AL237" s="126" t="str">
        <f t="shared" ca="1" si="337"/>
        <v/>
      </c>
      <c r="AM237" s="126" t="str">
        <f t="shared" ca="1" si="337"/>
        <v/>
      </c>
      <c r="AN237" s="126" t="str">
        <f t="shared" ca="1" si="337"/>
        <v/>
      </c>
      <c r="AO237" s="126" t="str">
        <f t="shared" ca="1" si="337"/>
        <v/>
      </c>
      <c r="AP237" s="126" t="str">
        <f t="shared" ca="1" si="337"/>
        <v/>
      </c>
      <c r="AQ237" s="126" t="str">
        <f t="shared" ca="1" si="337"/>
        <v/>
      </c>
      <c r="AR237" s="126" t="str">
        <f t="shared" ca="1" si="337"/>
        <v/>
      </c>
      <c r="AS237" s="126" t="str">
        <f t="shared" ca="1" si="337"/>
        <v/>
      </c>
      <c r="AT237" s="126" t="str">
        <f t="shared" ref="AT237:BI252" si="338">IF(AT$5&gt;$K237,"",IF($L237=0,"",IF($G$9&gt;$H$9,"ns",IF(ABS($M237-INDEX($CL$206:$CL$265,AT$5,1))&gt;$B$224,"s","ns"))))</f>
        <v/>
      </c>
      <c r="AU237" s="126" t="str">
        <f t="shared" si="338"/>
        <v/>
      </c>
      <c r="AV237" s="126" t="str">
        <f t="shared" si="338"/>
        <v/>
      </c>
      <c r="AW237" s="126" t="str">
        <f t="shared" si="338"/>
        <v/>
      </c>
      <c r="AX237" s="126" t="str">
        <f t="shared" si="338"/>
        <v/>
      </c>
      <c r="AY237" s="126" t="str">
        <f t="shared" si="338"/>
        <v/>
      </c>
      <c r="AZ237" s="126" t="str">
        <f t="shared" si="338"/>
        <v/>
      </c>
      <c r="BA237" s="126" t="str">
        <f t="shared" si="338"/>
        <v/>
      </c>
      <c r="BB237" s="126" t="str">
        <f t="shared" si="338"/>
        <v/>
      </c>
      <c r="BC237" s="126" t="str">
        <f t="shared" si="338"/>
        <v/>
      </c>
      <c r="BD237" s="126" t="str">
        <f t="shared" si="338"/>
        <v/>
      </c>
      <c r="BE237" s="126" t="str">
        <f t="shared" si="338"/>
        <v/>
      </c>
      <c r="BF237" s="126" t="str">
        <f t="shared" si="338"/>
        <v/>
      </c>
      <c r="BG237" s="126" t="str">
        <f t="shared" si="338"/>
        <v/>
      </c>
      <c r="BH237" s="126" t="str">
        <f t="shared" si="338"/>
        <v/>
      </c>
      <c r="BI237" s="126" t="str">
        <f t="shared" si="338"/>
        <v/>
      </c>
      <c r="BJ237" s="126" t="str">
        <f t="shared" ref="BJ237:BU252" si="339">IF(BJ$5&gt;$K237,"",IF($L237=0,"",IF($G$9&gt;$H$9,"ns",IF(ABS($M237-INDEX($CL$206:$CL$265,BJ$5,1))&gt;$B$224,"s","ns"))))</f>
        <v/>
      </c>
      <c r="BK237" s="126" t="str">
        <f t="shared" si="339"/>
        <v/>
      </c>
      <c r="BL237" s="126" t="str">
        <f t="shared" si="339"/>
        <v/>
      </c>
      <c r="BM237" s="126" t="str">
        <f t="shared" si="339"/>
        <v/>
      </c>
      <c r="BN237" s="126" t="str">
        <f t="shared" si="339"/>
        <v/>
      </c>
      <c r="BO237" s="126" t="str">
        <f t="shared" si="339"/>
        <v/>
      </c>
      <c r="BP237" s="126" t="str">
        <f t="shared" si="339"/>
        <v/>
      </c>
      <c r="BQ237" s="126" t="str">
        <f t="shared" si="339"/>
        <v/>
      </c>
      <c r="BR237" s="126" t="str">
        <f t="shared" si="339"/>
        <v/>
      </c>
      <c r="BS237" s="126" t="str">
        <f t="shared" si="339"/>
        <v/>
      </c>
      <c r="BT237" s="126" t="str">
        <f t="shared" si="339"/>
        <v/>
      </c>
      <c r="BU237" s="126" t="str">
        <f t="shared" si="339"/>
        <v/>
      </c>
      <c r="BV237" s="194"/>
      <c r="BW237" s="194"/>
      <c r="BX237" s="194"/>
      <c r="BZ237" s="116" t="s">
        <v>268</v>
      </c>
      <c r="CA237" s="118" t="s">
        <v>97</v>
      </c>
      <c r="CB237" s="113">
        <f t="shared" si="326"/>
        <v>32</v>
      </c>
      <c r="CC237" s="116">
        <f t="shared" ca="1" si="319"/>
        <v>0</v>
      </c>
      <c r="CD237" s="117">
        <f t="shared" ca="1" si="327"/>
        <v>0</v>
      </c>
      <c r="CE237" s="117">
        <f t="shared" ca="1" si="327"/>
        <v>0</v>
      </c>
      <c r="CF237" s="117">
        <f t="shared" ca="1" si="327"/>
        <v>0</v>
      </c>
      <c r="CG237" s="117">
        <f t="shared" ca="1" si="327"/>
        <v>0</v>
      </c>
      <c r="CH237" s="117">
        <f t="shared" ca="1" si="321"/>
        <v>0</v>
      </c>
      <c r="CI237" s="117">
        <f t="shared" ca="1" si="322"/>
        <v>0</v>
      </c>
      <c r="CJ237" s="127" cm="1">
        <f t="array" aca="1" ref="CJ237" ca="1">IFERROR(AVERAGE(IF(CD237:CG237&gt;1,CD237:CG237)),0)</f>
        <v>0</v>
      </c>
      <c r="CK237" s="127">
        <f ca="1">CJ237+(COUNTIFS($CJ$206:$CJ237,CJ237)-1)*0.00001</f>
        <v>3.1E-4</v>
      </c>
      <c r="CL237" s="127">
        <f t="shared" ca="1" si="328"/>
        <v>2.8000000000000003E-4</v>
      </c>
      <c r="CM237" s="140">
        <f t="shared" ca="1" si="329"/>
        <v>0</v>
      </c>
      <c r="CN237" s="120">
        <f t="shared" ca="1" si="330"/>
        <v>0</v>
      </c>
      <c r="CO237" s="113"/>
      <c r="CP237" s="113"/>
      <c r="CQ237" s="113"/>
      <c r="CR237" s="115"/>
    </row>
    <row r="238" spans="1:96" ht="12.75" customHeight="1" x14ac:dyDescent="0.25">
      <c r="A238" s="213">
        <v>4</v>
      </c>
      <c r="K238" s="101">
        <f t="shared" si="331"/>
        <v>33</v>
      </c>
      <c r="L238" s="125">
        <f t="shared" ca="1" si="323"/>
        <v>0</v>
      </c>
      <c r="M238" s="126">
        <f t="shared" ca="1" si="324"/>
        <v>2.7E-4</v>
      </c>
      <c r="N238" s="126" t="str">
        <f t="shared" ca="1" si="336"/>
        <v/>
      </c>
      <c r="O238" s="126" t="str">
        <f t="shared" ca="1" si="336"/>
        <v/>
      </c>
      <c r="P238" s="126" t="str">
        <f t="shared" ca="1" si="336"/>
        <v/>
      </c>
      <c r="Q238" s="126" t="str">
        <f t="shared" ca="1" si="336"/>
        <v/>
      </c>
      <c r="R238" s="126" t="str">
        <f t="shared" ca="1" si="336"/>
        <v/>
      </c>
      <c r="S238" s="126" t="str">
        <f t="shared" ca="1" si="336"/>
        <v/>
      </c>
      <c r="T238" s="126" t="str">
        <f t="shared" ca="1" si="336"/>
        <v/>
      </c>
      <c r="U238" s="126" t="str">
        <f t="shared" ca="1" si="336"/>
        <v/>
      </c>
      <c r="V238" s="126" t="str">
        <f t="shared" ca="1" si="336"/>
        <v/>
      </c>
      <c r="W238" s="126" t="str">
        <f t="shared" ca="1" si="336"/>
        <v/>
      </c>
      <c r="X238" s="126" t="str">
        <f t="shared" ca="1" si="336"/>
        <v/>
      </c>
      <c r="Y238" s="126" t="str">
        <f t="shared" ca="1" si="336"/>
        <v/>
      </c>
      <c r="Z238" s="126" t="str">
        <f t="shared" ca="1" si="336"/>
        <v/>
      </c>
      <c r="AA238" s="126" t="str">
        <f t="shared" ca="1" si="336"/>
        <v/>
      </c>
      <c r="AB238" s="126" t="str">
        <f t="shared" ca="1" si="336"/>
        <v/>
      </c>
      <c r="AC238" s="126" t="str">
        <f t="shared" ref="AC238:AR253" ca="1" si="340">IF(AC$5&gt;$K238,"",IF($L238=0,"",IF($G$9&gt;$H$9,"ns",IF(ABS($M238-INDEX($CL$206:$CL$265,AC$5,1))&gt;$B$224,"s","ns"))))</f>
        <v/>
      </c>
      <c r="AD238" s="126" t="str">
        <f t="shared" ca="1" si="337"/>
        <v/>
      </c>
      <c r="AE238" s="126" t="str">
        <f t="shared" ca="1" si="337"/>
        <v/>
      </c>
      <c r="AF238" s="126" t="str">
        <f t="shared" ca="1" si="337"/>
        <v/>
      </c>
      <c r="AG238" s="126" t="str">
        <f t="shared" ca="1" si="337"/>
        <v/>
      </c>
      <c r="AH238" s="126" t="str">
        <f t="shared" ca="1" si="337"/>
        <v/>
      </c>
      <c r="AI238" s="126" t="str">
        <f t="shared" ca="1" si="337"/>
        <v/>
      </c>
      <c r="AJ238" s="126" t="str">
        <f t="shared" ca="1" si="337"/>
        <v/>
      </c>
      <c r="AK238" s="126" t="str">
        <f t="shared" ca="1" si="337"/>
        <v/>
      </c>
      <c r="AL238" s="126" t="str">
        <f t="shared" ca="1" si="337"/>
        <v/>
      </c>
      <c r="AM238" s="126" t="str">
        <f t="shared" ca="1" si="337"/>
        <v/>
      </c>
      <c r="AN238" s="126" t="str">
        <f t="shared" ca="1" si="337"/>
        <v/>
      </c>
      <c r="AO238" s="126" t="str">
        <f t="shared" ca="1" si="337"/>
        <v/>
      </c>
      <c r="AP238" s="126" t="str">
        <f t="shared" ca="1" si="337"/>
        <v/>
      </c>
      <c r="AQ238" s="126" t="str">
        <f t="shared" ca="1" si="337"/>
        <v/>
      </c>
      <c r="AR238" s="126" t="str">
        <f t="shared" ca="1" si="337"/>
        <v/>
      </c>
      <c r="AS238" s="126" t="str">
        <f t="shared" ca="1" si="337"/>
        <v/>
      </c>
      <c r="AT238" s="126" t="str">
        <f t="shared" ca="1" si="338"/>
        <v/>
      </c>
      <c r="AU238" s="126" t="str">
        <f t="shared" si="338"/>
        <v/>
      </c>
      <c r="AV238" s="126" t="str">
        <f t="shared" si="338"/>
        <v/>
      </c>
      <c r="AW238" s="126" t="str">
        <f t="shared" si="338"/>
        <v/>
      </c>
      <c r="AX238" s="126" t="str">
        <f t="shared" si="338"/>
        <v/>
      </c>
      <c r="AY238" s="126" t="str">
        <f t="shared" si="338"/>
        <v/>
      </c>
      <c r="AZ238" s="126" t="str">
        <f t="shared" si="338"/>
        <v/>
      </c>
      <c r="BA238" s="126" t="str">
        <f t="shared" si="338"/>
        <v/>
      </c>
      <c r="BB238" s="126" t="str">
        <f t="shared" si="338"/>
        <v/>
      </c>
      <c r="BC238" s="126" t="str">
        <f t="shared" si="338"/>
        <v/>
      </c>
      <c r="BD238" s="126" t="str">
        <f t="shared" si="338"/>
        <v/>
      </c>
      <c r="BE238" s="126" t="str">
        <f t="shared" si="338"/>
        <v/>
      </c>
      <c r="BF238" s="126" t="str">
        <f t="shared" si="338"/>
        <v/>
      </c>
      <c r="BG238" s="126" t="str">
        <f t="shared" si="338"/>
        <v/>
      </c>
      <c r="BH238" s="126" t="str">
        <f t="shared" si="338"/>
        <v/>
      </c>
      <c r="BI238" s="126" t="str">
        <f t="shared" si="338"/>
        <v/>
      </c>
      <c r="BJ238" s="126" t="str">
        <f t="shared" si="339"/>
        <v/>
      </c>
      <c r="BK238" s="126" t="str">
        <f t="shared" si="339"/>
        <v/>
      </c>
      <c r="BL238" s="126" t="str">
        <f t="shared" si="339"/>
        <v/>
      </c>
      <c r="BM238" s="126" t="str">
        <f t="shared" si="339"/>
        <v/>
      </c>
      <c r="BN238" s="126" t="str">
        <f t="shared" si="339"/>
        <v/>
      </c>
      <c r="BO238" s="126" t="str">
        <f t="shared" si="339"/>
        <v/>
      </c>
      <c r="BP238" s="126" t="str">
        <f t="shared" si="339"/>
        <v/>
      </c>
      <c r="BQ238" s="126" t="str">
        <f t="shared" si="339"/>
        <v/>
      </c>
      <c r="BR238" s="126" t="str">
        <f t="shared" si="339"/>
        <v/>
      </c>
      <c r="BS238" s="126" t="str">
        <f t="shared" si="339"/>
        <v/>
      </c>
      <c r="BT238" s="126" t="str">
        <f t="shared" si="339"/>
        <v/>
      </c>
      <c r="BU238" s="126" t="str">
        <f t="shared" si="339"/>
        <v/>
      </c>
      <c r="BV238" s="194"/>
      <c r="BW238" s="194"/>
      <c r="BX238" s="194"/>
      <c r="BZ238" s="116" t="s">
        <v>268</v>
      </c>
      <c r="CA238" s="118" t="s">
        <v>97</v>
      </c>
      <c r="CB238" s="113">
        <f t="shared" si="326"/>
        <v>33</v>
      </c>
      <c r="CC238" s="116">
        <f t="shared" ca="1" si="319"/>
        <v>0</v>
      </c>
      <c r="CD238" s="117">
        <f t="shared" ca="1" si="327"/>
        <v>0</v>
      </c>
      <c r="CE238" s="117">
        <f t="shared" ca="1" si="327"/>
        <v>0</v>
      </c>
      <c r="CF238" s="117">
        <f t="shared" ca="1" si="327"/>
        <v>0</v>
      </c>
      <c r="CG238" s="117">
        <f t="shared" ca="1" si="327"/>
        <v>0</v>
      </c>
      <c r="CH238" s="117">
        <f t="shared" ca="1" si="321"/>
        <v>0</v>
      </c>
      <c r="CI238" s="117">
        <f t="shared" ca="1" si="322"/>
        <v>0</v>
      </c>
      <c r="CJ238" s="127" cm="1">
        <f t="array" aca="1" ref="CJ238" ca="1">IFERROR(AVERAGE(IF(CD238:CG238&gt;1,CD238:CG238)),0)</f>
        <v>0</v>
      </c>
      <c r="CK238" s="127">
        <f ca="1">CJ238+(COUNTIFS($CJ$206:$CJ238,CJ238)-1)*0.00001</f>
        <v>3.2000000000000003E-4</v>
      </c>
      <c r="CL238" s="127">
        <f t="shared" ca="1" si="328"/>
        <v>2.7E-4</v>
      </c>
      <c r="CM238" s="140">
        <f t="shared" ca="1" si="329"/>
        <v>0</v>
      </c>
      <c r="CN238" s="120">
        <f t="shared" ca="1" si="330"/>
        <v>0</v>
      </c>
      <c r="CO238" s="113"/>
      <c r="CP238" s="113"/>
      <c r="CQ238" s="113"/>
      <c r="CR238" s="115"/>
    </row>
    <row r="239" spans="1:96" ht="12.75" customHeight="1" x14ac:dyDescent="0.25">
      <c r="A239" s="213">
        <v>4</v>
      </c>
      <c r="K239" s="101">
        <f t="shared" si="331"/>
        <v>34</v>
      </c>
      <c r="L239" s="125">
        <f t="shared" ca="1" si="323"/>
        <v>0</v>
      </c>
      <c r="M239" s="126">
        <f t="shared" ca="1" si="324"/>
        <v>2.6000000000000003E-4</v>
      </c>
      <c r="N239" s="126" t="str">
        <f t="shared" ref="N239:AC254" ca="1" si="341">IF(N$5&gt;$K239,"",IF($L239=0,"",IF($G$9&gt;$H$9,"ns",IF(ABS($M239-INDEX($CL$206:$CL$265,N$5,1))&gt;$B$224,"s","ns"))))</f>
        <v/>
      </c>
      <c r="O239" s="126" t="str">
        <f t="shared" ca="1" si="341"/>
        <v/>
      </c>
      <c r="P239" s="126" t="str">
        <f t="shared" ca="1" si="341"/>
        <v/>
      </c>
      <c r="Q239" s="126" t="str">
        <f t="shared" ca="1" si="341"/>
        <v/>
      </c>
      <c r="R239" s="126" t="str">
        <f t="shared" ca="1" si="341"/>
        <v/>
      </c>
      <c r="S239" s="126" t="str">
        <f t="shared" ca="1" si="341"/>
        <v/>
      </c>
      <c r="T239" s="126" t="str">
        <f t="shared" ca="1" si="341"/>
        <v/>
      </c>
      <c r="U239" s="126" t="str">
        <f t="shared" ca="1" si="341"/>
        <v/>
      </c>
      <c r="V239" s="126" t="str">
        <f t="shared" ca="1" si="341"/>
        <v/>
      </c>
      <c r="W239" s="126" t="str">
        <f t="shared" ca="1" si="341"/>
        <v/>
      </c>
      <c r="X239" s="126" t="str">
        <f t="shared" ca="1" si="341"/>
        <v/>
      </c>
      <c r="Y239" s="126" t="str">
        <f t="shared" ca="1" si="341"/>
        <v/>
      </c>
      <c r="Z239" s="126" t="str">
        <f t="shared" ca="1" si="341"/>
        <v/>
      </c>
      <c r="AA239" s="126" t="str">
        <f t="shared" ca="1" si="341"/>
        <v/>
      </c>
      <c r="AB239" s="126" t="str">
        <f t="shared" ca="1" si="341"/>
        <v/>
      </c>
      <c r="AC239" s="126" t="str">
        <f t="shared" ca="1" si="340"/>
        <v/>
      </c>
      <c r="AD239" s="126" t="str">
        <f t="shared" ca="1" si="337"/>
        <v/>
      </c>
      <c r="AE239" s="126" t="str">
        <f t="shared" ca="1" si="337"/>
        <v/>
      </c>
      <c r="AF239" s="126" t="str">
        <f t="shared" ca="1" si="337"/>
        <v/>
      </c>
      <c r="AG239" s="126" t="str">
        <f t="shared" ca="1" si="337"/>
        <v/>
      </c>
      <c r="AH239" s="126" t="str">
        <f t="shared" ca="1" si="337"/>
        <v/>
      </c>
      <c r="AI239" s="126" t="str">
        <f t="shared" ca="1" si="337"/>
        <v/>
      </c>
      <c r="AJ239" s="126" t="str">
        <f t="shared" ca="1" si="337"/>
        <v/>
      </c>
      <c r="AK239" s="126" t="str">
        <f t="shared" ca="1" si="337"/>
        <v/>
      </c>
      <c r="AL239" s="126" t="str">
        <f t="shared" ca="1" si="337"/>
        <v/>
      </c>
      <c r="AM239" s="126" t="str">
        <f t="shared" ca="1" si="337"/>
        <v/>
      </c>
      <c r="AN239" s="126" t="str">
        <f t="shared" ca="1" si="337"/>
        <v/>
      </c>
      <c r="AO239" s="126" t="str">
        <f t="shared" ca="1" si="337"/>
        <v/>
      </c>
      <c r="AP239" s="126" t="str">
        <f t="shared" ca="1" si="337"/>
        <v/>
      </c>
      <c r="AQ239" s="126" t="str">
        <f t="shared" ca="1" si="337"/>
        <v/>
      </c>
      <c r="AR239" s="126" t="str">
        <f t="shared" ca="1" si="337"/>
        <v/>
      </c>
      <c r="AS239" s="126" t="str">
        <f t="shared" ca="1" si="337"/>
        <v/>
      </c>
      <c r="AT239" s="126" t="str">
        <f t="shared" ca="1" si="338"/>
        <v/>
      </c>
      <c r="AU239" s="126" t="str">
        <f t="shared" ca="1" si="338"/>
        <v/>
      </c>
      <c r="AV239" s="126" t="str">
        <f t="shared" si="338"/>
        <v/>
      </c>
      <c r="AW239" s="126" t="str">
        <f t="shared" si="338"/>
        <v/>
      </c>
      <c r="AX239" s="126" t="str">
        <f t="shared" si="338"/>
        <v/>
      </c>
      <c r="AY239" s="126" t="str">
        <f t="shared" si="338"/>
        <v/>
      </c>
      <c r="AZ239" s="126" t="str">
        <f t="shared" si="338"/>
        <v/>
      </c>
      <c r="BA239" s="126" t="str">
        <f t="shared" si="338"/>
        <v/>
      </c>
      <c r="BB239" s="126" t="str">
        <f t="shared" si="338"/>
        <v/>
      </c>
      <c r="BC239" s="126" t="str">
        <f t="shared" si="338"/>
        <v/>
      </c>
      <c r="BD239" s="126" t="str">
        <f t="shared" si="338"/>
        <v/>
      </c>
      <c r="BE239" s="126" t="str">
        <f t="shared" si="338"/>
        <v/>
      </c>
      <c r="BF239" s="126" t="str">
        <f t="shared" si="338"/>
        <v/>
      </c>
      <c r="BG239" s="126" t="str">
        <f t="shared" si="338"/>
        <v/>
      </c>
      <c r="BH239" s="126" t="str">
        <f t="shared" si="338"/>
        <v/>
      </c>
      <c r="BI239" s="126" t="str">
        <f t="shared" si="338"/>
        <v/>
      </c>
      <c r="BJ239" s="126" t="str">
        <f t="shared" si="339"/>
        <v/>
      </c>
      <c r="BK239" s="126" t="str">
        <f t="shared" si="339"/>
        <v/>
      </c>
      <c r="BL239" s="126" t="str">
        <f t="shared" si="339"/>
        <v/>
      </c>
      <c r="BM239" s="126" t="str">
        <f t="shared" si="339"/>
        <v/>
      </c>
      <c r="BN239" s="126" t="str">
        <f t="shared" si="339"/>
        <v/>
      </c>
      <c r="BO239" s="126" t="str">
        <f t="shared" si="339"/>
        <v/>
      </c>
      <c r="BP239" s="126" t="str">
        <f t="shared" si="339"/>
        <v/>
      </c>
      <c r="BQ239" s="126" t="str">
        <f t="shared" si="339"/>
        <v/>
      </c>
      <c r="BR239" s="126" t="str">
        <f t="shared" si="339"/>
        <v/>
      </c>
      <c r="BS239" s="126" t="str">
        <f t="shared" si="339"/>
        <v/>
      </c>
      <c r="BT239" s="126" t="str">
        <f t="shared" si="339"/>
        <v/>
      </c>
      <c r="BU239" s="126" t="str">
        <f t="shared" si="339"/>
        <v/>
      </c>
      <c r="BV239" s="194"/>
      <c r="BW239" s="194"/>
      <c r="BX239" s="194"/>
      <c r="BZ239" s="116" t="s">
        <v>268</v>
      </c>
      <c r="CA239" s="118" t="s">
        <v>97</v>
      </c>
      <c r="CB239" s="113">
        <f t="shared" si="326"/>
        <v>34</v>
      </c>
      <c r="CC239" s="116">
        <f t="shared" ca="1" si="319"/>
        <v>0</v>
      </c>
      <c r="CD239" s="117">
        <f t="shared" ca="1" si="327"/>
        <v>0</v>
      </c>
      <c r="CE239" s="117">
        <f t="shared" ca="1" si="327"/>
        <v>0</v>
      </c>
      <c r="CF239" s="117">
        <f t="shared" ca="1" si="327"/>
        <v>0</v>
      </c>
      <c r="CG239" s="117">
        <f t="shared" ca="1" si="327"/>
        <v>0</v>
      </c>
      <c r="CH239" s="117">
        <f t="shared" ca="1" si="321"/>
        <v>0</v>
      </c>
      <c r="CI239" s="117">
        <f t="shared" ca="1" si="322"/>
        <v>0</v>
      </c>
      <c r="CJ239" s="127" cm="1">
        <f t="array" aca="1" ref="CJ239" ca="1">IFERROR(AVERAGE(IF(CD239:CG239&gt;1,CD239:CG239)),0)</f>
        <v>0</v>
      </c>
      <c r="CK239" s="127">
        <f ca="1">CJ239+(COUNTIFS($CJ$206:$CJ239,CJ239)-1)*0.00001</f>
        <v>3.3000000000000005E-4</v>
      </c>
      <c r="CL239" s="127">
        <f t="shared" ca="1" si="328"/>
        <v>2.6000000000000003E-4</v>
      </c>
      <c r="CM239" s="140">
        <f t="shared" ca="1" si="329"/>
        <v>0</v>
      </c>
      <c r="CN239" s="120">
        <f t="shared" ca="1" si="330"/>
        <v>0</v>
      </c>
      <c r="CO239" s="113"/>
      <c r="CP239" s="113"/>
      <c r="CQ239" s="113"/>
      <c r="CR239" s="115"/>
    </row>
    <row r="240" spans="1:96" ht="12.75" customHeight="1" x14ac:dyDescent="0.25">
      <c r="A240" s="213">
        <v>4</v>
      </c>
      <c r="K240" s="101">
        <f t="shared" si="331"/>
        <v>35</v>
      </c>
      <c r="L240" s="125">
        <f t="shared" ca="1" si="323"/>
        <v>0</v>
      </c>
      <c r="M240" s="126">
        <f t="shared" ca="1" si="324"/>
        <v>2.5000000000000001E-4</v>
      </c>
      <c r="N240" s="126" t="str">
        <f t="shared" ca="1" si="341"/>
        <v/>
      </c>
      <c r="O240" s="126" t="str">
        <f t="shared" ca="1" si="341"/>
        <v/>
      </c>
      <c r="P240" s="126" t="str">
        <f t="shared" ca="1" si="341"/>
        <v/>
      </c>
      <c r="Q240" s="126" t="str">
        <f t="shared" ca="1" si="341"/>
        <v/>
      </c>
      <c r="R240" s="126" t="str">
        <f t="shared" ca="1" si="341"/>
        <v/>
      </c>
      <c r="S240" s="126" t="str">
        <f t="shared" ca="1" si="341"/>
        <v/>
      </c>
      <c r="T240" s="126" t="str">
        <f t="shared" ca="1" si="341"/>
        <v/>
      </c>
      <c r="U240" s="126" t="str">
        <f t="shared" ca="1" si="341"/>
        <v/>
      </c>
      <c r="V240" s="126" t="str">
        <f t="shared" ca="1" si="341"/>
        <v/>
      </c>
      <c r="W240" s="126" t="str">
        <f t="shared" ca="1" si="341"/>
        <v/>
      </c>
      <c r="X240" s="126" t="str">
        <f t="shared" ca="1" si="341"/>
        <v/>
      </c>
      <c r="Y240" s="126" t="str">
        <f t="shared" ca="1" si="341"/>
        <v/>
      </c>
      <c r="Z240" s="126" t="str">
        <f t="shared" ca="1" si="341"/>
        <v/>
      </c>
      <c r="AA240" s="126" t="str">
        <f t="shared" ca="1" si="341"/>
        <v/>
      </c>
      <c r="AB240" s="126" t="str">
        <f t="shared" ca="1" si="341"/>
        <v/>
      </c>
      <c r="AC240" s="126" t="str">
        <f t="shared" ca="1" si="340"/>
        <v/>
      </c>
      <c r="AD240" s="126" t="str">
        <f t="shared" ca="1" si="337"/>
        <v/>
      </c>
      <c r="AE240" s="126" t="str">
        <f t="shared" ca="1" si="337"/>
        <v/>
      </c>
      <c r="AF240" s="126" t="str">
        <f t="shared" ca="1" si="337"/>
        <v/>
      </c>
      <c r="AG240" s="126" t="str">
        <f t="shared" ca="1" si="337"/>
        <v/>
      </c>
      <c r="AH240" s="126" t="str">
        <f t="shared" ca="1" si="337"/>
        <v/>
      </c>
      <c r="AI240" s="126" t="str">
        <f t="shared" ca="1" si="337"/>
        <v/>
      </c>
      <c r="AJ240" s="126" t="str">
        <f t="shared" ca="1" si="337"/>
        <v/>
      </c>
      <c r="AK240" s="126" t="str">
        <f t="shared" ca="1" si="337"/>
        <v/>
      </c>
      <c r="AL240" s="126" t="str">
        <f t="shared" ca="1" si="337"/>
        <v/>
      </c>
      <c r="AM240" s="126" t="str">
        <f t="shared" ca="1" si="337"/>
        <v/>
      </c>
      <c r="AN240" s="126" t="str">
        <f t="shared" ca="1" si="337"/>
        <v/>
      </c>
      <c r="AO240" s="126" t="str">
        <f t="shared" ca="1" si="337"/>
        <v/>
      </c>
      <c r="AP240" s="126" t="str">
        <f t="shared" ca="1" si="337"/>
        <v/>
      </c>
      <c r="AQ240" s="126" t="str">
        <f t="shared" ca="1" si="337"/>
        <v/>
      </c>
      <c r="AR240" s="126" t="str">
        <f t="shared" ca="1" si="337"/>
        <v/>
      </c>
      <c r="AS240" s="126" t="str">
        <f t="shared" ca="1" si="337"/>
        <v/>
      </c>
      <c r="AT240" s="126" t="str">
        <f t="shared" ca="1" si="338"/>
        <v/>
      </c>
      <c r="AU240" s="126" t="str">
        <f t="shared" ca="1" si="338"/>
        <v/>
      </c>
      <c r="AV240" s="126" t="str">
        <f t="shared" ca="1" si="338"/>
        <v/>
      </c>
      <c r="AW240" s="126" t="str">
        <f t="shared" si="338"/>
        <v/>
      </c>
      <c r="AX240" s="126" t="str">
        <f t="shared" si="338"/>
        <v/>
      </c>
      <c r="AY240" s="126" t="str">
        <f t="shared" si="338"/>
        <v/>
      </c>
      <c r="AZ240" s="126" t="str">
        <f t="shared" si="338"/>
        <v/>
      </c>
      <c r="BA240" s="126" t="str">
        <f t="shared" si="338"/>
        <v/>
      </c>
      <c r="BB240" s="126" t="str">
        <f t="shared" si="338"/>
        <v/>
      </c>
      <c r="BC240" s="126" t="str">
        <f t="shared" si="338"/>
        <v/>
      </c>
      <c r="BD240" s="126" t="str">
        <f t="shared" si="338"/>
        <v/>
      </c>
      <c r="BE240" s="126" t="str">
        <f t="shared" si="338"/>
        <v/>
      </c>
      <c r="BF240" s="126" t="str">
        <f t="shared" si="338"/>
        <v/>
      </c>
      <c r="BG240" s="126" t="str">
        <f t="shared" si="338"/>
        <v/>
      </c>
      <c r="BH240" s="126" t="str">
        <f t="shared" si="338"/>
        <v/>
      </c>
      <c r="BI240" s="126" t="str">
        <f t="shared" si="338"/>
        <v/>
      </c>
      <c r="BJ240" s="126" t="str">
        <f t="shared" si="339"/>
        <v/>
      </c>
      <c r="BK240" s="126" t="str">
        <f t="shared" si="339"/>
        <v/>
      </c>
      <c r="BL240" s="126" t="str">
        <f t="shared" si="339"/>
        <v/>
      </c>
      <c r="BM240" s="126" t="str">
        <f t="shared" si="339"/>
        <v/>
      </c>
      <c r="BN240" s="126" t="str">
        <f t="shared" si="339"/>
        <v/>
      </c>
      <c r="BO240" s="126" t="str">
        <f t="shared" si="339"/>
        <v/>
      </c>
      <c r="BP240" s="126" t="str">
        <f t="shared" si="339"/>
        <v/>
      </c>
      <c r="BQ240" s="126" t="str">
        <f t="shared" si="339"/>
        <v/>
      </c>
      <c r="BR240" s="126" t="str">
        <f t="shared" si="339"/>
        <v/>
      </c>
      <c r="BS240" s="126" t="str">
        <f t="shared" si="339"/>
        <v/>
      </c>
      <c r="BT240" s="126" t="str">
        <f t="shared" si="339"/>
        <v/>
      </c>
      <c r="BU240" s="126" t="str">
        <f t="shared" si="339"/>
        <v/>
      </c>
      <c r="BV240" s="194"/>
      <c r="BW240" s="194"/>
      <c r="BX240" s="194"/>
      <c r="BZ240" s="116" t="s">
        <v>268</v>
      </c>
      <c r="CA240" s="118" t="s">
        <v>97</v>
      </c>
      <c r="CB240" s="113">
        <f t="shared" si="326"/>
        <v>35</v>
      </c>
      <c r="CC240" s="116">
        <f t="shared" ca="1" si="319"/>
        <v>0</v>
      </c>
      <c r="CD240" s="117">
        <f t="shared" ca="1" si="327"/>
        <v>0</v>
      </c>
      <c r="CE240" s="117">
        <f t="shared" ca="1" si="327"/>
        <v>0</v>
      </c>
      <c r="CF240" s="117">
        <f t="shared" ca="1" si="327"/>
        <v>0</v>
      </c>
      <c r="CG240" s="117">
        <f t="shared" ca="1" si="327"/>
        <v>0</v>
      </c>
      <c r="CH240" s="117">
        <f t="shared" ca="1" si="321"/>
        <v>0</v>
      </c>
      <c r="CI240" s="117">
        <f t="shared" ca="1" si="322"/>
        <v>0</v>
      </c>
      <c r="CJ240" s="127" cm="1">
        <f t="array" aca="1" ref="CJ240" ca="1">IFERROR(AVERAGE(IF(CD240:CG240&gt;1,CD240:CG240)),0)</f>
        <v>0</v>
      </c>
      <c r="CK240" s="127">
        <f ca="1">CJ240+(COUNTIFS($CJ$206:$CJ240,CJ240)-1)*0.00001</f>
        <v>3.4000000000000002E-4</v>
      </c>
      <c r="CL240" s="127">
        <f t="shared" ca="1" si="328"/>
        <v>2.5000000000000001E-4</v>
      </c>
      <c r="CM240" s="140">
        <f t="shared" ca="1" si="329"/>
        <v>0</v>
      </c>
      <c r="CN240" s="120">
        <f t="shared" ca="1" si="330"/>
        <v>0</v>
      </c>
      <c r="CO240" s="113"/>
      <c r="CP240" s="113"/>
      <c r="CQ240" s="113"/>
      <c r="CR240" s="115"/>
    </row>
    <row r="241" spans="1:96" ht="12.75" customHeight="1" x14ac:dyDescent="0.25">
      <c r="A241" s="213">
        <v>4</v>
      </c>
      <c r="K241" s="101">
        <f t="shared" si="331"/>
        <v>36</v>
      </c>
      <c r="L241" s="125">
        <f t="shared" ca="1" si="323"/>
        <v>0</v>
      </c>
      <c r="M241" s="126">
        <f t="shared" ca="1" si="324"/>
        <v>2.4000000000000003E-4</v>
      </c>
      <c r="N241" s="126" t="str">
        <f t="shared" ca="1" si="341"/>
        <v/>
      </c>
      <c r="O241" s="126" t="str">
        <f t="shared" ca="1" si="341"/>
        <v/>
      </c>
      <c r="P241" s="126" t="str">
        <f t="shared" ca="1" si="341"/>
        <v/>
      </c>
      <c r="Q241" s="126" t="str">
        <f t="shared" ca="1" si="341"/>
        <v/>
      </c>
      <c r="R241" s="126" t="str">
        <f t="shared" ca="1" si="341"/>
        <v/>
      </c>
      <c r="S241" s="126" t="str">
        <f t="shared" ca="1" si="341"/>
        <v/>
      </c>
      <c r="T241" s="126" t="str">
        <f t="shared" ca="1" si="341"/>
        <v/>
      </c>
      <c r="U241" s="126" t="str">
        <f t="shared" ca="1" si="341"/>
        <v/>
      </c>
      <c r="V241" s="126" t="str">
        <f t="shared" ca="1" si="341"/>
        <v/>
      </c>
      <c r="W241" s="126" t="str">
        <f t="shared" ca="1" si="341"/>
        <v/>
      </c>
      <c r="X241" s="126" t="str">
        <f t="shared" ca="1" si="341"/>
        <v/>
      </c>
      <c r="Y241" s="126" t="str">
        <f t="shared" ca="1" si="341"/>
        <v/>
      </c>
      <c r="Z241" s="126" t="str">
        <f t="shared" ca="1" si="341"/>
        <v/>
      </c>
      <c r="AA241" s="126" t="str">
        <f t="shared" ca="1" si="341"/>
        <v/>
      </c>
      <c r="AB241" s="126" t="str">
        <f t="shared" ca="1" si="341"/>
        <v/>
      </c>
      <c r="AC241" s="126" t="str">
        <f t="shared" ca="1" si="340"/>
        <v/>
      </c>
      <c r="AD241" s="126" t="str">
        <f t="shared" ca="1" si="337"/>
        <v/>
      </c>
      <c r="AE241" s="126" t="str">
        <f t="shared" ca="1" si="337"/>
        <v/>
      </c>
      <c r="AF241" s="126" t="str">
        <f t="shared" ca="1" si="337"/>
        <v/>
      </c>
      <c r="AG241" s="126" t="str">
        <f t="shared" ca="1" si="337"/>
        <v/>
      </c>
      <c r="AH241" s="126" t="str">
        <f t="shared" ca="1" si="337"/>
        <v/>
      </c>
      <c r="AI241" s="126" t="str">
        <f t="shared" ca="1" si="337"/>
        <v/>
      </c>
      <c r="AJ241" s="126" t="str">
        <f t="shared" ca="1" si="337"/>
        <v/>
      </c>
      <c r="AK241" s="126" t="str">
        <f t="shared" ca="1" si="337"/>
        <v/>
      </c>
      <c r="AL241" s="126" t="str">
        <f t="shared" ca="1" si="337"/>
        <v/>
      </c>
      <c r="AM241" s="126" t="str">
        <f t="shared" ca="1" si="337"/>
        <v/>
      </c>
      <c r="AN241" s="126" t="str">
        <f t="shared" ca="1" si="337"/>
        <v/>
      </c>
      <c r="AO241" s="126" t="str">
        <f t="shared" ca="1" si="337"/>
        <v/>
      </c>
      <c r="AP241" s="126" t="str">
        <f t="shared" ca="1" si="337"/>
        <v/>
      </c>
      <c r="AQ241" s="126" t="str">
        <f t="shared" ca="1" si="337"/>
        <v/>
      </c>
      <c r="AR241" s="126" t="str">
        <f t="shared" ca="1" si="337"/>
        <v/>
      </c>
      <c r="AS241" s="126" t="str">
        <f t="shared" ca="1" si="337"/>
        <v/>
      </c>
      <c r="AT241" s="126" t="str">
        <f t="shared" ca="1" si="338"/>
        <v/>
      </c>
      <c r="AU241" s="126" t="str">
        <f t="shared" ca="1" si="338"/>
        <v/>
      </c>
      <c r="AV241" s="126" t="str">
        <f t="shared" ca="1" si="338"/>
        <v/>
      </c>
      <c r="AW241" s="126" t="str">
        <f t="shared" ca="1" si="338"/>
        <v/>
      </c>
      <c r="AX241" s="126" t="str">
        <f t="shared" si="338"/>
        <v/>
      </c>
      <c r="AY241" s="126" t="str">
        <f t="shared" si="338"/>
        <v/>
      </c>
      <c r="AZ241" s="126" t="str">
        <f t="shared" si="338"/>
        <v/>
      </c>
      <c r="BA241" s="126" t="str">
        <f t="shared" si="338"/>
        <v/>
      </c>
      <c r="BB241" s="126" t="str">
        <f t="shared" si="338"/>
        <v/>
      </c>
      <c r="BC241" s="126" t="str">
        <f t="shared" si="338"/>
        <v/>
      </c>
      <c r="BD241" s="126" t="str">
        <f t="shared" si="338"/>
        <v/>
      </c>
      <c r="BE241" s="126" t="str">
        <f t="shared" si="338"/>
        <v/>
      </c>
      <c r="BF241" s="126" t="str">
        <f t="shared" si="338"/>
        <v/>
      </c>
      <c r="BG241" s="126" t="str">
        <f t="shared" si="338"/>
        <v/>
      </c>
      <c r="BH241" s="126" t="str">
        <f t="shared" si="338"/>
        <v/>
      </c>
      <c r="BI241" s="126" t="str">
        <f t="shared" si="338"/>
        <v/>
      </c>
      <c r="BJ241" s="126" t="str">
        <f t="shared" si="339"/>
        <v/>
      </c>
      <c r="BK241" s="126" t="str">
        <f t="shared" si="339"/>
        <v/>
      </c>
      <c r="BL241" s="126" t="str">
        <f t="shared" si="339"/>
        <v/>
      </c>
      <c r="BM241" s="126" t="str">
        <f t="shared" si="339"/>
        <v/>
      </c>
      <c r="BN241" s="126" t="str">
        <f t="shared" si="339"/>
        <v/>
      </c>
      <c r="BO241" s="126" t="str">
        <f t="shared" si="339"/>
        <v/>
      </c>
      <c r="BP241" s="126" t="str">
        <f t="shared" si="339"/>
        <v/>
      </c>
      <c r="BQ241" s="126" t="str">
        <f t="shared" si="339"/>
        <v/>
      </c>
      <c r="BR241" s="126" t="str">
        <f t="shared" si="339"/>
        <v/>
      </c>
      <c r="BS241" s="126" t="str">
        <f t="shared" si="339"/>
        <v/>
      </c>
      <c r="BT241" s="126" t="str">
        <f t="shared" si="339"/>
        <v/>
      </c>
      <c r="BU241" s="126" t="str">
        <f t="shared" si="339"/>
        <v/>
      </c>
      <c r="BV241" s="194"/>
      <c r="BW241" s="194"/>
      <c r="BX241" s="194"/>
      <c r="BZ241" s="116" t="s">
        <v>268</v>
      </c>
      <c r="CA241" s="118" t="s">
        <v>97</v>
      </c>
      <c r="CB241" s="113">
        <f t="shared" si="326"/>
        <v>36</v>
      </c>
      <c r="CC241" s="116">
        <f t="shared" ca="1" si="319"/>
        <v>0</v>
      </c>
      <c r="CD241" s="117">
        <f t="shared" ca="1" si="327"/>
        <v>0</v>
      </c>
      <c r="CE241" s="117">
        <f t="shared" ca="1" si="327"/>
        <v>0</v>
      </c>
      <c r="CF241" s="117">
        <f t="shared" ca="1" si="327"/>
        <v>0</v>
      </c>
      <c r="CG241" s="117">
        <f t="shared" ca="1" si="327"/>
        <v>0</v>
      </c>
      <c r="CH241" s="117">
        <f t="shared" ca="1" si="321"/>
        <v>0</v>
      </c>
      <c r="CI241" s="117">
        <f t="shared" ca="1" si="322"/>
        <v>0</v>
      </c>
      <c r="CJ241" s="127" cm="1">
        <f t="array" aca="1" ref="CJ241" ca="1">IFERROR(AVERAGE(IF(CD241:CG241&gt;1,CD241:CG241)),0)</f>
        <v>0</v>
      </c>
      <c r="CK241" s="127">
        <f ca="1">CJ241+(COUNTIFS($CJ$206:$CJ241,CJ241)-1)*0.00001</f>
        <v>3.5000000000000005E-4</v>
      </c>
      <c r="CL241" s="127">
        <f t="shared" ca="1" si="328"/>
        <v>2.4000000000000003E-4</v>
      </c>
      <c r="CM241" s="140">
        <f t="shared" ca="1" si="329"/>
        <v>0</v>
      </c>
      <c r="CN241" s="120">
        <f t="shared" ca="1" si="330"/>
        <v>0</v>
      </c>
      <c r="CO241" s="113"/>
      <c r="CP241" s="113"/>
      <c r="CQ241" s="113"/>
      <c r="CR241" s="115"/>
    </row>
    <row r="242" spans="1:96" ht="12.75" customHeight="1" x14ac:dyDescent="0.25">
      <c r="A242" s="213">
        <v>4</v>
      </c>
      <c r="K242" s="101">
        <f t="shared" si="331"/>
        <v>37</v>
      </c>
      <c r="L242" s="125">
        <f t="shared" ca="1" si="323"/>
        <v>0</v>
      </c>
      <c r="M242" s="126">
        <f t="shared" ca="1" si="324"/>
        <v>2.3000000000000001E-4</v>
      </c>
      <c r="N242" s="126" t="str">
        <f t="shared" ca="1" si="341"/>
        <v/>
      </c>
      <c r="O242" s="126" t="str">
        <f t="shared" ca="1" si="341"/>
        <v/>
      </c>
      <c r="P242" s="126" t="str">
        <f t="shared" ca="1" si="341"/>
        <v/>
      </c>
      <c r="Q242" s="126" t="str">
        <f t="shared" ca="1" si="341"/>
        <v/>
      </c>
      <c r="R242" s="126" t="str">
        <f t="shared" ca="1" si="341"/>
        <v/>
      </c>
      <c r="S242" s="126" t="str">
        <f t="shared" ca="1" si="341"/>
        <v/>
      </c>
      <c r="T242" s="126" t="str">
        <f t="shared" ca="1" si="341"/>
        <v/>
      </c>
      <c r="U242" s="126" t="str">
        <f t="shared" ca="1" si="341"/>
        <v/>
      </c>
      <c r="V242" s="126" t="str">
        <f t="shared" ca="1" si="341"/>
        <v/>
      </c>
      <c r="W242" s="126" t="str">
        <f t="shared" ca="1" si="341"/>
        <v/>
      </c>
      <c r="X242" s="126" t="str">
        <f t="shared" ca="1" si="341"/>
        <v/>
      </c>
      <c r="Y242" s="126" t="str">
        <f t="shared" ca="1" si="341"/>
        <v/>
      </c>
      <c r="Z242" s="126" t="str">
        <f t="shared" ca="1" si="341"/>
        <v/>
      </c>
      <c r="AA242" s="126" t="str">
        <f t="shared" ca="1" si="341"/>
        <v/>
      </c>
      <c r="AB242" s="126" t="str">
        <f t="shared" ca="1" si="341"/>
        <v/>
      </c>
      <c r="AC242" s="126" t="str">
        <f t="shared" ca="1" si="340"/>
        <v/>
      </c>
      <c r="AD242" s="126" t="str">
        <f t="shared" ca="1" si="337"/>
        <v/>
      </c>
      <c r="AE242" s="126" t="str">
        <f t="shared" ca="1" si="337"/>
        <v/>
      </c>
      <c r="AF242" s="126" t="str">
        <f t="shared" ca="1" si="337"/>
        <v/>
      </c>
      <c r="AG242" s="126" t="str">
        <f t="shared" ca="1" si="337"/>
        <v/>
      </c>
      <c r="AH242" s="126" t="str">
        <f t="shared" ca="1" si="337"/>
        <v/>
      </c>
      <c r="AI242" s="126" t="str">
        <f t="shared" ca="1" si="337"/>
        <v/>
      </c>
      <c r="AJ242" s="126" t="str">
        <f t="shared" ca="1" si="337"/>
        <v/>
      </c>
      <c r="AK242" s="126" t="str">
        <f t="shared" ca="1" si="337"/>
        <v/>
      </c>
      <c r="AL242" s="126" t="str">
        <f t="shared" ca="1" si="337"/>
        <v/>
      </c>
      <c r="AM242" s="126" t="str">
        <f t="shared" ca="1" si="337"/>
        <v/>
      </c>
      <c r="AN242" s="126" t="str">
        <f t="shared" ca="1" si="337"/>
        <v/>
      </c>
      <c r="AO242" s="126" t="str">
        <f t="shared" ca="1" si="337"/>
        <v/>
      </c>
      <c r="AP242" s="126" t="str">
        <f t="shared" ca="1" si="337"/>
        <v/>
      </c>
      <c r="AQ242" s="126" t="str">
        <f t="shared" ca="1" si="337"/>
        <v/>
      </c>
      <c r="AR242" s="126" t="str">
        <f t="shared" ca="1" si="337"/>
        <v/>
      </c>
      <c r="AS242" s="126" t="str">
        <f t="shared" ca="1" si="337"/>
        <v/>
      </c>
      <c r="AT242" s="126" t="str">
        <f t="shared" ca="1" si="338"/>
        <v/>
      </c>
      <c r="AU242" s="126" t="str">
        <f t="shared" ca="1" si="338"/>
        <v/>
      </c>
      <c r="AV242" s="126" t="str">
        <f t="shared" ca="1" si="338"/>
        <v/>
      </c>
      <c r="AW242" s="126" t="str">
        <f t="shared" ca="1" si="338"/>
        <v/>
      </c>
      <c r="AX242" s="126" t="str">
        <f t="shared" ca="1" si="338"/>
        <v/>
      </c>
      <c r="AY242" s="126" t="str">
        <f t="shared" si="338"/>
        <v/>
      </c>
      <c r="AZ242" s="126" t="str">
        <f t="shared" si="338"/>
        <v/>
      </c>
      <c r="BA242" s="126" t="str">
        <f t="shared" si="338"/>
        <v/>
      </c>
      <c r="BB242" s="126" t="str">
        <f t="shared" si="338"/>
        <v/>
      </c>
      <c r="BC242" s="126" t="str">
        <f t="shared" si="338"/>
        <v/>
      </c>
      <c r="BD242" s="126" t="str">
        <f t="shared" si="338"/>
        <v/>
      </c>
      <c r="BE242" s="126" t="str">
        <f t="shared" si="338"/>
        <v/>
      </c>
      <c r="BF242" s="126" t="str">
        <f t="shared" si="338"/>
        <v/>
      </c>
      <c r="BG242" s="126" t="str">
        <f t="shared" si="338"/>
        <v/>
      </c>
      <c r="BH242" s="126" t="str">
        <f t="shared" si="338"/>
        <v/>
      </c>
      <c r="BI242" s="126" t="str">
        <f t="shared" si="338"/>
        <v/>
      </c>
      <c r="BJ242" s="126" t="str">
        <f t="shared" si="339"/>
        <v/>
      </c>
      <c r="BK242" s="126" t="str">
        <f t="shared" si="339"/>
        <v/>
      </c>
      <c r="BL242" s="126" t="str">
        <f t="shared" si="339"/>
        <v/>
      </c>
      <c r="BM242" s="126" t="str">
        <f t="shared" si="339"/>
        <v/>
      </c>
      <c r="BN242" s="126" t="str">
        <f t="shared" si="339"/>
        <v/>
      </c>
      <c r="BO242" s="126" t="str">
        <f t="shared" si="339"/>
        <v/>
      </c>
      <c r="BP242" s="126" t="str">
        <f t="shared" si="339"/>
        <v/>
      </c>
      <c r="BQ242" s="126" t="str">
        <f t="shared" si="339"/>
        <v/>
      </c>
      <c r="BR242" s="126" t="str">
        <f t="shared" si="339"/>
        <v/>
      </c>
      <c r="BS242" s="126" t="str">
        <f t="shared" si="339"/>
        <v/>
      </c>
      <c r="BT242" s="126" t="str">
        <f t="shared" si="339"/>
        <v/>
      </c>
      <c r="BU242" s="126" t="str">
        <f t="shared" si="339"/>
        <v/>
      </c>
      <c r="BV242" s="194"/>
      <c r="BW242" s="194"/>
      <c r="BX242" s="194"/>
      <c r="BZ242" s="116" t="s">
        <v>268</v>
      </c>
      <c r="CA242" s="118" t="s">
        <v>97</v>
      </c>
      <c r="CB242" s="113">
        <f t="shared" si="326"/>
        <v>37</v>
      </c>
      <c r="CC242" s="116">
        <f t="shared" ca="1" si="319"/>
        <v>0</v>
      </c>
      <c r="CD242" s="117">
        <f t="shared" ca="1" si="327"/>
        <v>0</v>
      </c>
      <c r="CE242" s="117">
        <f t="shared" ca="1" si="327"/>
        <v>0</v>
      </c>
      <c r="CF242" s="117">
        <f t="shared" ca="1" si="327"/>
        <v>0</v>
      </c>
      <c r="CG242" s="117">
        <f t="shared" ca="1" si="327"/>
        <v>0</v>
      </c>
      <c r="CH242" s="117">
        <f t="shared" ca="1" si="321"/>
        <v>0</v>
      </c>
      <c r="CI242" s="117">
        <f t="shared" ca="1" si="322"/>
        <v>0</v>
      </c>
      <c r="CJ242" s="127" cm="1">
        <f t="array" aca="1" ref="CJ242" ca="1">IFERROR(AVERAGE(IF(CD242:CG242&gt;1,CD242:CG242)),0)</f>
        <v>0</v>
      </c>
      <c r="CK242" s="127">
        <f ca="1">CJ242+(COUNTIFS($CJ$206:$CJ242,CJ242)-1)*0.00001</f>
        <v>3.6000000000000002E-4</v>
      </c>
      <c r="CL242" s="127">
        <f t="shared" ca="1" si="328"/>
        <v>2.3000000000000001E-4</v>
      </c>
      <c r="CM242" s="140">
        <f t="shared" ca="1" si="329"/>
        <v>0</v>
      </c>
      <c r="CN242" s="120">
        <f t="shared" ca="1" si="330"/>
        <v>0</v>
      </c>
      <c r="CO242" s="113"/>
      <c r="CP242" s="113"/>
      <c r="CQ242" s="113"/>
      <c r="CR242" s="115"/>
    </row>
    <row r="243" spans="1:96" ht="12.75" customHeight="1" x14ac:dyDescent="0.25">
      <c r="A243" s="213">
        <v>4</v>
      </c>
      <c r="K243" s="101">
        <f t="shared" si="331"/>
        <v>38</v>
      </c>
      <c r="L243" s="125">
        <f t="shared" ca="1" si="323"/>
        <v>0</v>
      </c>
      <c r="M243" s="126">
        <f t="shared" ca="1" si="324"/>
        <v>2.2000000000000001E-4</v>
      </c>
      <c r="N243" s="126" t="str">
        <f t="shared" ca="1" si="341"/>
        <v/>
      </c>
      <c r="O243" s="126" t="str">
        <f t="shared" ca="1" si="341"/>
        <v/>
      </c>
      <c r="P243" s="126" t="str">
        <f t="shared" ca="1" si="341"/>
        <v/>
      </c>
      <c r="Q243" s="126" t="str">
        <f t="shared" ca="1" si="341"/>
        <v/>
      </c>
      <c r="R243" s="126" t="str">
        <f t="shared" ca="1" si="341"/>
        <v/>
      </c>
      <c r="S243" s="126" t="str">
        <f t="shared" ca="1" si="341"/>
        <v/>
      </c>
      <c r="T243" s="126" t="str">
        <f t="shared" ca="1" si="341"/>
        <v/>
      </c>
      <c r="U243" s="126" t="str">
        <f t="shared" ca="1" si="341"/>
        <v/>
      </c>
      <c r="V243" s="126" t="str">
        <f t="shared" ca="1" si="341"/>
        <v/>
      </c>
      <c r="W243" s="126" t="str">
        <f t="shared" ca="1" si="341"/>
        <v/>
      </c>
      <c r="X243" s="126" t="str">
        <f t="shared" ca="1" si="341"/>
        <v/>
      </c>
      <c r="Y243" s="126" t="str">
        <f t="shared" ca="1" si="341"/>
        <v/>
      </c>
      <c r="Z243" s="126" t="str">
        <f t="shared" ca="1" si="341"/>
        <v/>
      </c>
      <c r="AA243" s="126" t="str">
        <f t="shared" ca="1" si="341"/>
        <v/>
      </c>
      <c r="AB243" s="126" t="str">
        <f t="shared" ca="1" si="341"/>
        <v/>
      </c>
      <c r="AC243" s="126" t="str">
        <f t="shared" ca="1" si="340"/>
        <v/>
      </c>
      <c r="AD243" s="126" t="str">
        <f t="shared" ca="1" si="337"/>
        <v/>
      </c>
      <c r="AE243" s="126" t="str">
        <f t="shared" ca="1" si="337"/>
        <v/>
      </c>
      <c r="AF243" s="126" t="str">
        <f t="shared" ca="1" si="337"/>
        <v/>
      </c>
      <c r="AG243" s="126" t="str">
        <f t="shared" ca="1" si="337"/>
        <v/>
      </c>
      <c r="AH243" s="126" t="str">
        <f t="shared" ca="1" si="337"/>
        <v/>
      </c>
      <c r="AI243" s="126" t="str">
        <f t="shared" ca="1" si="337"/>
        <v/>
      </c>
      <c r="AJ243" s="126" t="str">
        <f t="shared" ca="1" si="337"/>
        <v/>
      </c>
      <c r="AK243" s="126" t="str">
        <f t="shared" ca="1" si="337"/>
        <v/>
      </c>
      <c r="AL243" s="126" t="str">
        <f t="shared" ca="1" si="337"/>
        <v/>
      </c>
      <c r="AM243" s="126" t="str">
        <f t="shared" ca="1" si="337"/>
        <v/>
      </c>
      <c r="AN243" s="126" t="str">
        <f t="shared" ca="1" si="337"/>
        <v/>
      </c>
      <c r="AO243" s="126" t="str">
        <f t="shared" ca="1" si="337"/>
        <v/>
      </c>
      <c r="AP243" s="126" t="str">
        <f t="shared" ca="1" si="337"/>
        <v/>
      </c>
      <c r="AQ243" s="126" t="str">
        <f t="shared" ca="1" si="337"/>
        <v/>
      </c>
      <c r="AR243" s="126" t="str">
        <f t="shared" ca="1" si="337"/>
        <v/>
      </c>
      <c r="AS243" s="126" t="str">
        <f t="shared" ca="1" si="337"/>
        <v/>
      </c>
      <c r="AT243" s="126" t="str">
        <f t="shared" ca="1" si="338"/>
        <v/>
      </c>
      <c r="AU243" s="126" t="str">
        <f t="shared" ca="1" si="338"/>
        <v/>
      </c>
      <c r="AV243" s="126" t="str">
        <f t="shared" ca="1" si="338"/>
        <v/>
      </c>
      <c r="AW243" s="126" t="str">
        <f t="shared" ca="1" si="338"/>
        <v/>
      </c>
      <c r="AX243" s="126" t="str">
        <f t="shared" ca="1" si="338"/>
        <v/>
      </c>
      <c r="AY243" s="126" t="str">
        <f t="shared" ca="1" si="338"/>
        <v/>
      </c>
      <c r="AZ243" s="126" t="str">
        <f t="shared" si="338"/>
        <v/>
      </c>
      <c r="BA243" s="126" t="str">
        <f t="shared" si="338"/>
        <v/>
      </c>
      <c r="BB243" s="126" t="str">
        <f t="shared" si="338"/>
        <v/>
      </c>
      <c r="BC243" s="126" t="str">
        <f t="shared" si="338"/>
        <v/>
      </c>
      <c r="BD243" s="126" t="str">
        <f t="shared" si="338"/>
        <v/>
      </c>
      <c r="BE243" s="126" t="str">
        <f t="shared" si="338"/>
        <v/>
      </c>
      <c r="BF243" s="126" t="str">
        <f t="shared" si="338"/>
        <v/>
      </c>
      <c r="BG243" s="126" t="str">
        <f t="shared" si="338"/>
        <v/>
      </c>
      <c r="BH243" s="126" t="str">
        <f t="shared" si="338"/>
        <v/>
      </c>
      <c r="BI243" s="126" t="str">
        <f t="shared" si="338"/>
        <v/>
      </c>
      <c r="BJ243" s="126" t="str">
        <f t="shared" si="339"/>
        <v/>
      </c>
      <c r="BK243" s="126" t="str">
        <f t="shared" si="339"/>
        <v/>
      </c>
      <c r="BL243" s="126" t="str">
        <f t="shared" si="339"/>
        <v/>
      </c>
      <c r="BM243" s="126" t="str">
        <f t="shared" si="339"/>
        <v/>
      </c>
      <c r="BN243" s="126" t="str">
        <f t="shared" si="339"/>
        <v/>
      </c>
      <c r="BO243" s="126" t="str">
        <f t="shared" si="339"/>
        <v/>
      </c>
      <c r="BP243" s="126" t="str">
        <f t="shared" si="339"/>
        <v/>
      </c>
      <c r="BQ243" s="126" t="str">
        <f t="shared" si="339"/>
        <v/>
      </c>
      <c r="BR243" s="126" t="str">
        <f t="shared" si="339"/>
        <v/>
      </c>
      <c r="BS243" s="126" t="str">
        <f t="shared" si="339"/>
        <v/>
      </c>
      <c r="BT243" s="126" t="str">
        <f t="shared" si="339"/>
        <v/>
      </c>
      <c r="BU243" s="126" t="str">
        <f t="shared" si="339"/>
        <v/>
      </c>
      <c r="BV243" s="194"/>
      <c r="BW243" s="194"/>
      <c r="BX243" s="194"/>
      <c r="BZ243" s="116" t="s">
        <v>268</v>
      </c>
      <c r="CA243" s="118" t="s">
        <v>97</v>
      </c>
      <c r="CB243" s="113">
        <f t="shared" si="326"/>
        <v>38</v>
      </c>
      <c r="CC243" s="116">
        <f t="shared" ca="1" si="319"/>
        <v>0</v>
      </c>
      <c r="CD243" s="117">
        <f t="shared" ca="1" si="327"/>
        <v>0</v>
      </c>
      <c r="CE243" s="117">
        <f t="shared" ca="1" si="327"/>
        <v>0</v>
      </c>
      <c r="CF243" s="117">
        <f t="shared" ca="1" si="327"/>
        <v>0</v>
      </c>
      <c r="CG243" s="117">
        <f t="shared" ca="1" si="327"/>
        <v>0</v>
      </c>
      <c r="CH243" s="117">
        <f t="shared" ca="1" si="321"/>
        <v>0</v>
      </c>
      <c r="CI243" s="117">
        <f t="shared" ca="1" si="322"/>
        <v>0</v>
      </c>
      <c r="CJ243" s="127" cm="1">
        <f t="array" aca="1" ref="CJ243" ca="1">IFERROR(AVERAGE(IF(CD243:CG243&gt;1,CD243:CG243)),0)</f>
        <v>0</v>
      </c>
      <c r="CK243" s="127">
        <f ca="1">CJ243+(COUNTIFS($CJ$206:$CJ243,CJ243)-1)*0.00001</f>
        <v>3.7000000000000005E-4</v>
      </c>
      <c r="CL243" s="127">
        <f t="shared" ca="1" si="328"/>
        <v>2.2000000000000001E-4</v>
      </c>
      <c r="CM243" s="140">
        <f t="shared" ca="1" si="329"/>
        <v>0</v>
      </c>
      <c r="CN243" s="120">
        <f t="shared" ca="1" si="330"/>
        <v>0</v>
      </c>
      <c r="CO243" s="113"/>
      <c r="CP243" s="113"/>
      <c r="CQ243" s="113"/>
      <c r="CR243" s="115"/>
    </row>
    <row r="244" spans="1:96" ht="12.75" customHeight="1" x14ac:dyDescent="0.25">
      <c r="A244" s="213">
        <v>4</v>
      </c>
      <c r="K244" s="101">
        <f t="shared" si="331"/>
        <v>39</v>
      </c>
      <c r="L244" s="125">
        <f t="shared" ca="1" si="323"/>
        <v>0</v>
      </c>
      <c r="M244" s="126">
        <f t="shared" ca="1" si="324"/>
        <v>2.1000000000000001E-4</v>
      </c>
      <c r="N244" s="126" t="str">
        <f t="shared" ca="1" si="341"/>
        <v/>
      </c>
      <c r="O244" s="126" t="str">
        <f t="shared" ca="1" si="341"/>
        <v/>
      </c>
      <c r="P244" s="126" t="str">
        <f t="shared" ca="1" si="341"/>
        <v/>
      </c>
      <c r="Q244" s="126" t="str">
        <f t="shared" ca="1" si="341"/>
        <v/>
      </c>
      <c r="R244" s="126" t="str">
        <f t="shared" ca="1" si="341"/>
        <v/>
      </c>
      <c r="S244" s="126" t="str">
        <f t="shared" ca="1" si="341"/>
        <v/>
      </c>
      <c r="T244" s="126" t="str">
        <f t="shared" ca="1" si="341"/>
        <v/>
      </c>
      <c r="U244" s="126" t="str">
        <f t="shared" ca="1" si="341"/>
        <v/>
      </c>
      <c r="V244" s="126" t="str">
        <f t="shared" ca="1" si="341"/>
        <v/>
      </c>
      <c r="W244" s="126" t="str">
        <f t="shared" ca="1" si="341"/>
        <v/>
      </c>
      <c r="X244" s="126" t="str">
        <f t="shared" ca="1" si="341"/>
        <v/>
      </c>
      <c r="Y244" s="126" t="str">
        <f t="shared" ca="1" si="341"/>
        <v/>
      </c>
      <c r="Z244" s="126" t="str">
        <f t="shared" ca="1" si="341"/>
        <v/>
      </c>
      <c r="AA244" s="126" t="str">
        <f t="shared" ca="1" si="341"/>
        <v/>
      </c>
      <c r="AB244" s="126" t="str">
        <f t="shared" ca="1" si="341"/>
        <v/>
      </c>
      <c r="AC244" s="126" t="str">
        <f t="shared" ca="1" si="340"/>
        <v/>
      </c>
      <c r="AD244" s="126" t="str">
        <f t="shared" ca="1" si="337"/>
        <v/>
      </c>
      <c r="AE244" s="126" t="str">
        <f t="shared" ca="1" si="337"/>
        <v/>
      </c>
      <c r="AF244" s="126" t="str">
        <f t="shared" ca="1" si="337"/>
        <v/>
      </c>
      <c r="AG244" s="126" t="str">
        <f t="shared" ca="1" si="337"/>
        <v/>
      </c>
      <c r="AH244" s="126" t="str">
        <f t="shared" ca="1" si="337"/>
        <v/>
      </c>
      <c r="AI244" s="126" t="str">
        <f t="shared" ca="1" si="337"/>
        <v/>
      </c>
      <c r="AJ244" s="126" t="str">
        <f t="shared" ca="1" si="337"/>
        <v/>
      </c>
      <c r="AK244" s="126" t="str">
        <f t="shared" ca="1" si="337"/>
        <v/>
      </c>
      <c r="AL244" s="126" t="str">
        <f t="shared" ca="1" si="337"/>
        <v/>
      </c>
      <c r="AM244" s="126" t="str">
        <f t="shared" ca="1" si="337"/>
        <v/>
      </c>
      <c r="AN244" s="126" t="str">
        <f t="shared" ca="1" si="337"/>
        <v/>
      </c>
      <c r="AO244" s="126" t="str">
        <f t="shared" ca="1" si="337"/>
        <v/>
      </c>
      <c r="AP244" s="126" t="str">
        <f t="shared" ca="1" si="337"/>
        <v/>
      </c>
      <c r="AQ244" s="126" t="str">
        <f t="shared" ca="1" si="337"/>
        <v/>
      </c>
      <c r="AR244" s="126" t="str">
        <f t="shared" ca="1" si="337"/>
        <v/>
      </c>
      <c r="AS244" s="126" t="str">
        <f t="shared" ca="1" si="337"/>
        <v/>
      </c>
      <c r="AT244" s="126" t="str">
        <f t="shared" ca="1" si="338"/>
        <v/>
      </c>
      <c r="AU244" s="126" t="str">
        <f t="shared" ca="1" si="338"/>
        <v/>
      </c>
      <c r="AV244" s="126" t="str">
        <f t="shared" ca="1" si="338"/>
        <v/>
      </c>
      <c r="AW244" s="126" t="str">
        <f t="shared" ca="1" si="338"/>
        <v/>
      </c>
      <c r="AX244" s="126" t="str">
        <f t="shared" ca="1" si="338"/>
        <v/>
      </c>
      <c r="AY244" s="126" t="str">
        <f t="shared" ca="1" si="338"/>
        <v/>
      </c>
      <c r="AZ244" s="126" t="str">
        <f t="shared" ca="1" si="338"/>
        <v/>
      </c>
      <c r="BA244" s="126" t="str">
        <f t="shared" si="338"/>
        <v/>
      </c>
      <c r="BB244" s="126" t="str">
        <f t="shared" si="338"/>
        <v/>
      </c>
      <c r="BC244" s="126" t="str">
        <f t="shared" si="338"/>
        <v/>
      </c>
      <c r="BD244" s="126" t="str">
        <f t="shared" si="338"/>
        <v/>
      </c>
      <c r="BE244" s="126" t="str">
        <f t="shared" si="338"/>
        <v/>
      </c>
      <c r="BF244" s="126" t="str">
        <f t="shared" si="338"/>
        <v/>
      </c>
      <c r="BG244" s="126" t="str">
        <f t="shared" si="338"/>
        <v/>
      </c>
      <c r="BH244" s="126" t="str">
        <f t="shared" si="338"/>
        <v/>
      </c>
      <c r="BI244" s="126" t="str">
        <f t="shared" si="338"/>
        <v/>
      </c>
      <c r="BJ244" s="126" t="str">
        <f t="shared" si="339"/>
        <v/>
      </c>
      <c r="BK244" s="126" t="str">
        <f t="shared" si="339"/>
        <v/>
      </c>
      <c r="BL244" s="126" t="str">
        <f t="shared" si="339"/>
        <v/>
      </c>
      <c r="BM244" s="126" t="str">
        <f t="shared" si="339"/>
        <v/>
      </c>
      <c r="BN244" s="126" t="str">
        <f t="shared" si="339"/>
        <v/>
      </c>
      <c r="BO244" s="126" t="str">
        <f t="shared" si="339"/>
        <v/>
      </c>
      <c r="BP244" s="126" t="str">
        <f t="shared" si="339"/>
        <v/>
      </c>
      <c r="BQ244" s="126" t="str">
        <f t="shared" si="339"/>
        <v/>
      </c>
      <c r="BR244" s="126" t="str">
        <f t="shared" si="339"/>
        <v/>
      </c>
      <c r="BS244" s="126" t="str">
        <f t="shared" si="339"/>
        <v/>
      </c>
      <c r="BT244" s="126" t="str">
        <f t="shared" si="339"/>
        <v/>
      </c>
      <c r="BU244" s="126" t="str">
        <f t="shared" si="339"/>
        <v/>
      </c>
      <c r="BV244" s="194"/>
      <c r="BW244" s="194"/>
      <c r="BX244" s="194"/>
      <c r="BZ244" s="116" t="s">
        <v>268</v>
      </c>
      <c r="CA244" s="118" t="s">
        <v>97</v>
      </c>
      <c r="CB244" s="113">
        <f t="shared" si="326"/>
        <v>39</v>
      </c>
      <c r="CC244" s="116">
        <f t="shared" ca="1" si="319"/>
        <v>0</v>
      </c>
      <c r="CD244" s="117">
        <f t="shared" ca="1" si="327"/>
        <v>0</v>
      </c>
      <c r="CE244" s="117">
        <f t="shared" ca="1" si="327"/>
        <v>0</v>
      </c>
      <c r="CF244" s="117">
        <f t="shared" ca="1" si="327"/>
        <v>0</v>
      </c>
      <c r="CG244" s="117">
        <f t="shared" ca="1" si="327"/>
        <v>0</v>
      </c>
      <c r="CH244" s="117">
        <f t="shared" ca="1" si="321"/>
        <v>0</v>
      </c>
      <c r="CI244" s="117">
        <f t="shared" ca="1" si="322"/>
        <v>0</v>
      </c>
      <c r="CJ244" s="127" cm="1">
        <f t="array" aca="1" ref="CJ244" ca="1">IFERROR(AVERAGE(IF(CD244:CG244&gt;1,CD244:CG244)),0)</f>
        <v>0</v>
      </c>
      <c r="CK244" s="127">
        <f ca="1">CJ244+(COUNTIFS($CJ$206:$CJ244,CJ244)-1)*0.00001</f>
        <v>3.8000000000000002E-4</v>
      </c>
      <c r="CL244" s="127">
        <f t="shared" ca="1" si="328"/>
        <v>2.1000000000000001E-4</v>
      </c>
      <c r="CM244" s="140">
        <f t="shared" ca="1" si="329"/>
        <v>0</v>
      </c>
      <c r="CN244" s="120">
        <f t="shared" ca="1" si="330"/>
        <v>0</v>
      </c>
      <c r="CO244" s="113"/>
      <c r="CP244" s="113"/>
      <c r="CQ244" s="113"/>
      <c r="CR244" s="115"/>
    </row>
    <row r="245" spans="1:96" ht="12.75" customHeight="1" x14ac:dyDescent="0.25">
      <c r="A245" s="213">
        <v>4</v>
      </c>
      <c r="J245" s="4"/>
      <c r="K245" s="101">
        <f t="shared" si="331"/>
        <v>40</v>
      </c>
      <c r="L245" s="125">
        <f t="shared" ca="1" si="323"/>
        <v>0</v>
      </c>
      <c r="M245" s="126">
        <f t="shared" ca="1" si="324"/>
        <v>2.0000000000000001E-4</v>
      </c>
      <c r="N245" s="126" t="str">
        <f t="shared" ca="1" si="341"/>
        <v/>
      </c>
      <c r="O245" s="126" t="str">
        <f t="shared" ca="1" si="341"/>
        <v/>
      </c>
      <c r="P245" s="126" t="str">
        <f t="shared" ca="1" si="341"/>
        <v/>
      </c>
      <c r="Q245" s="126" t="str">
        <f t="shared" ca="1" si="341"/>
        <v/>
      </c>
      <c r="R245" s="126" t="str">
        <f t="shared" ca="1" si="341"/>
        <v/>
      </c>
      <c r="S245" s="126" t="str">
        <f t="shared" ca="1" si="341"/>
        <v/>
      </c>
      <c r="T245" s="126" t="str">
        <f t="shared" ca="1" si="341"/>
        <v/>
      </c>
      <c r="U245" s="126" t="str">
        <f t="shared" ca="1" si="341"/>
        <v/>
      </c>
      <c r="V245" s="126" t="str">
        <f t="shared" ca="1" si="341"/>
        <v/>
      </c>
      <c r="W245" s="126" t="str">
        <f t="shared" ca="1" si="341"/>
        <v/>
      </c>
      <c r="X245" s="126" t="str">
        <f t="shared" ca="1" si="341"/>
        <v/>
      </c>
      <c r="Y245" s="126" t="str">
        <f t="shared" ca="1" si="341"/>
        <v/>
      </c>
      <c r="Z245" s="126" t="str">
        <f t="shared" ca="1" si="341"/>
        <v/>
      </c>
      <c r="AA245" s="126" t="str">
        <f t="shared" ca="1" si="341"/>
        <v/>
      </c>
      <c r="AB245" s="126" t="str">
        <f t="shared" ca="1" si="341"/>
        <v/>
      </c>
      <c r="AC245" s="126" t="str">
        <f t="shared" ca="1" si="340"/>
        <v/>
      </c>
      <c r="AD245" s="126" t="str">
        <f t="shared" ca="1" si="337"/>
        <v/>
      </c>
      <c r="AE245" s="126" t="str">
        <f t="shared" ca="1" si="337"/>
        <v/>
      </c>
      <c r="AF245" s="126" t="str">
        <f t="shared" ca="1" si="337"/>
        <v/>
      </c>
      <c r="AG245" s="126" t="str">
        <f t="shared" ca="1" si="337"/>
        <v/>
      </c>
      <c r="AH245" s="126" t="str">
        <f t="shared" ca="1" si="337"/>
        <v/>
      </c>
      <c r="AI245" s="126" t="str">
        <f t="shared" ca="1" si="337"/>
        <v/>
      </c>
      <c r="AJ245" s="126" t="str">
        <f t="shared" ca="1" si="337"/>
        <v/>
      </c>
      <c r="AK245" s="126" t="str">
        <f t="shared" ca="1" si="337"/>
        <v/>
      </c>
      <c r="AL245" s="126" t="str">
        <f t="shared" ca="1" si="337"/>
        <v/>
      </c>
      <c r="AM245" s="126" t="str">
        <f t="shared" ca="1" si="337"/>
        <v/>
      </c>
      <c r="AN245" s="126" t="str">
        <f t="shared" ca="1" si="337"/>
        <v/>
      </c>
      <c r="AO245" s="126" t="str">
        <f t="shared" ca="1" si="337"/>
        <v/>
      </c>
      <c r="AP245" s="126" t="str">
        <f t="shared" ca="1" si="337"/>
        <v/>
      </c>
      <c r="AQ245" s="126" t="str">
        <f t="shared" ca="1" si="337"/>
        <v/>
      </c>
      <c r="AR245" s="126" t="str">
        <f t="shared" ca="1" si="337"/>
        <v/>
      </c>
      <c r="AS245" s="126" t="str">
        <f t="shared" ca="1" si="337"/>
        <v/>
      </c>
      <c r="AT245" s="126" t="str">
        <f t="shared" ca="1" si="338"/>
        <v/>
      </c>
      <c r="AU245" s="126" t="str">
        <f t="shared" ca="1" si="338"/>
        <v/>
      </c>
      <c r="AV245" s="126" t="str">
        <f t="shared" ca="1" si="338"/>
        <v/>
      </c>
      <c r="AW245" s="126" t="str">
        <f t="shared" ca="1" si="338"/>
        <v/>
      </c>
      <c r="AX245" s="126" t="str">
        <f t="shared" ca="1" si="338"/>
        <v/>
      </c>
      <c r="AY245" s="126" t="str">
        <f t="shared" ca="1" si="338"/>
        <v/>
      </c>
      <c r="AZ245" s="126" t="str">
        <f t="shared" ca="1" si="338"/>
        <v/>
      </c>
      <c r="BA245" s="126" t="str">
        <f t="shared" ca="1" si="338"/>
        <v/>
      </c>
      <c r="BB245" s="126" t="str">
        <f t="shared" si="338"/>
        <v/>
      </c>
      <c r="BC245" s="126" t="str">
        <f t="shared" si="338"/>
        <v/>
      </c>
      <c r="BD245" s="126" t="str">
        <f t="shared" si="338"/>
        <v/>
      </c>
      <c r="BE245" s="126" t="str">
        <f t="shared" si="338"/>
        <v/>
      </c>
      <c r="BF245" s="126" t="str">
        <f t="shared" si="338"/>
        <v/>
      </c>
      <c r="BG245" s="126" t="str">
        <f t="shared" si="338"/>
        <v/>
      </c>
      <c r="BH245" s="126" t="str">
        <f t="shared" si="338"/>
        <v/>
      </c>
      <c r="BI245" s="126" t="str">
        <f t="shared" si="338"/>
        <v/>
      </c>
      <c r="BJ245" s="126" t="str">
        <f t="shared" si="339"/>
        <v/>
      </c>
      <c r="BK245" s="126" t="str">
        <f t="shared" si="339"/>
        <v/>
      </c>
      <c r="BL245" s="126" t="str">
        <f t="shared" si="339"/>
        <v/>
      </c>
      <c r="BM245" s="126" t="str">
        <f t="shared" si="339"/>
        <v/>
      </c>
      <c r="BN245" s="126" t="str">
        <f t="shared" si="339"/>
        <v/>
      </c>
      <c r="BO245" s="126" t="str">
        <f t="shared" si="339"/>
        <v/>
      </c>
      <c r="BP245" s="126" t="str">
        <f t="shared" si="339"/>
        <v/>
      </c>
      <c r="BQ245" s="126" t="str">
        <f t="shared" si="339"/>
        <v/>
      </c>
      <c r="BR245" s="126" t="str">
        <f t="shared" si="339"/>
        <v/>
      </c>
      <c r="BS245" s="126" t="str">
        <f t="shared" si="339"/>
        <v/>
      </c>
      <c r="BT245" s="126" t="str">
        <f t="shared" si="339"/>
        <v/>
      </c>
      <c r="BU245" s="126" t="str">
        <f t="shared" si="339"/>
        <v/>
      </c>
      <c r="BV245" s="194"/>
      <c r="BW245" s="194"/>
      <c r="BX245" s="194"/>
      <c r="BZ245" s="116" t="s">
        <v>268</v>
      </c>
      <c r="CA245" s="118" t="s">
        <v>97</v>
      </c>
      <c r="CB245" s="113">
        <f t="shared" si="326"/>
        <v>40</v>
      </c>
      <c r="CC245" s="116">
        <f t="shared" ca="1" si="319"/>
        <v>0</v>
      </c>
      <c r="CD245" s="117">
        <f t="shared" ca="1" si="327"/>
        <v>0</v>
      </c>
      <c r="CE245" s="117">
        <f t="shared" ca="1" si="327"/>
        <v>0</v>
      </c>
      <c r="CF245" s="117">
        <f t="shared" ca="1" si="327"/>
        <v>0</v>
      </c>
      <c r="CG245" s="117">
        <f t="shared" ca="1" si="327"/>
        <v>0</v>
      </c>
      <c r="CH245" s="117">
        <f t="shared" ca="1" si="321"/>
        <v>0</v>
      </c>
      <c r="CI245" s="117">
        <f t="shared" ca="1" si="322"/>
        <v>0</v>
      </c>
      <c r="CJ245" s="127" cm="1">
        <f t="array" aca="1" ref="CJ245" ca="1">IFERROR(AVERAGE(IF(CD245:CG245&gt;1,CD245:CG245)),0)</f>
        <v>0</v>
      </c>
      <c r="CK245" s="127">
        <f ca="1">CJ245+(COUNTIFS($CJ$206:$CJ245,CJ245)-1)*0.00001</f>
        <v>3.9000000000000005E-4</v>
      </c>
      <c r="CL245" s="127">
        <f t="shared" ca="1" si="328"/>
        <v>2.0000000000000001E-4</v>
      </c>
      <c r="CM245" s="140">
        <f t="shared" ca="1" si="329"/>
        <v>0</v>
      </c>
      <c r="CN245" s="120">
        <f t="shared" ca="1" si="330"/>
        <v>0</v>
      </c>
      <c r="CO245" s="113"/>
      <c r="CP245" s="113"/>
      <c r="CQ245" s="113"/>
      <c r="CR245" s="115"/>
    </row>
    <row r="246" spans="1:96" ht="12.75" customHeight="1" x14ac:dyDescent="0.25">
      <c r="A246" s="213">
        <v>4</v>
      </c>
      <c r="J246" s="4"/>
      <c r="K246" s="101">
        <f t="shared" si="331"/>
        <v>41</v>
      </c>
      <c r="L246" s="125">
        <f t="shared" ca="1" si="323"/>
        <v>0</v>
      </c>
      <c r="M246" s="126">
        <f t="shared" ca="1" si="324"/>
        <v>1.9000000000000001E-4</v>
      </c>
      <c r="N246" s="126" t="str">
        <f t="shared" ca="1" si="341"/>
        <v/>
      </c>
      <c r="O246" s="126" t="str">
        <f t="shared" ca="1" si="341"/>
        <v/>
      </c>
      <c r="P246" s="126" t="str">
        <f t="shared" ca="1" si="341"/>
        <v/>
      </c>
      <c r="Q246" s="126" t="str">
        <f t="shared" ca="1" si="341"/>
        <v/>
      </c>
      <c r="R246" s="126" t="str">
        <f t="shared" ca="1" si="341"/>
        <v/>
      </c>
      <c r="S246" s="126" t="str">
        <f t="shared" ca="1" si="341"/>
        <v/>
      </c>
      <c r="T246" s="126" t="str">
        <f t="shared" ca="1" si="341"/>
        <v/>
      </c>
      <c r="U246" s="126" t="str">
        <f t="shared" ca="1" si="341"/>
        <v/>
      </c>
      <c r="V246" s="126" t="str">
        <f t="shared" ca="1" si="341"/>
        <v/>
      </c>
      <c r="W246" s="126" t="str">
        <f t="shared" ca="1" si="341"/>
        <v/>
      </c>
      <c r="X246" s="126" t="str">
        <f t="shared" ca="1" si="341"/>
        <v/>
      </c>
      <c r="Y246" s="126" t="str">
        <f t="shared" ca="1" si="341"/>
        <v/>
      </c>
      <c r="Z246" s="126" t="str">
        <f t="shared" ca="1" si="341"/>
        <v/>
      </c>
      <c r="AA246" s="126" t="str">
        <f t="shared" ca="1" si="341"/>
        <v/>
      </c>
      <c r="AB246" s="126" t="str">
        <f t="shared" ca="1" si="341"/>
        <v/>
      </c>
      <c r="AC246" s="126" t="str">
        <f t="shared" ca="1" si="340"/>
        <v/>
      </c>
      <c r="AD246" s="126" t="str">
        <f t="shared" ca="1" si="337"/>
        <v/>
      </c>
      <c r="AE246" s="126" t="str">
        <f t="shared" ca="1" si="337"/>
        <v/>
      </c>
      <c r="AF246" s="126" t="str">
        <f t="shared" ca="1" si="337"/>
        <v/>
      </c>
      <c r="AG246" s="126" t="str">
        <f t="shared" ca="1" si="337"/>
        <v/>
      </c>
      <c r="AH246" s="126" t="str">
        <f t="shared" ca="1" si="337"/>
        <v/>
      </c>
      <c r="AI246" s="126" t="str">
        <f t="shared" ca="1" si="337"/>
        <v/>
      </c>
      <c r="AJ246" s="126" t="str">
        <f t="shared" ca="1" si="337"/>
        <v/>
      </c>
      <c r="AK246" s="126" t="str">
        <f t="shared" ca="1" si="337"/>
        <v/>
      </c>
      <c r="AL246" s="126" t="str">
        <f t="shared" ca="1" si="337"/>
        <v/>
      </c>
      <c r="AM246" s="126" t="str">
        <f t="shared" ca="1" si="337"/>
        <v/>
      </c>
      <c r="AN246" s="126" t="str">
        <f t="shared" ca="1" si="337"/>
        <v/>
      </c>
      <c r="AO246" s="126" t="str">
        <f t="shared" ca="1" si="337"/>
        <v/>
      </c>
      <c r="AP246" s="126" t="str">
        <f t="shared" ca="1" si="337"/>
        <v/>
      </c>
      <c r="AQ246" s="126" t="str">
        <f t="shared" ca="1" si="337"/>
        <v/>
      </c>
      <c r="AR246" s="126" t="str">
        <f t="shared" ca="1" si="337"/>
        <v/>
      </c>
      <c r="AS246" s="126" t="str">
        <f t="shared" ca="1" si="337"/>
        <v/>
      </c>
      <c r="AT246" s="126" t="str">
        <f t="shared" ca="1" si="338"/>
        <v/>
      </c>
      <c r="AU246" s="126" t="str">
        <f t="shared" ca="1" si="338"/>
        <v/>
      </c>
      <c r="AV246" s="126" t="str">
        <f t="shared" ca="1" si="338"/>
        <v/>
      </c>
      <c r="AW246" s="126" t="str">
        <f t="shared" ca="1" si="338"/>
        <v/>
      </c>
      <c r="AX246" s="126" t="str">
        <f t="shared" ca="1" si="338"/>
        <v/>
      </c>
      <c r="AY246" s="126" t="str">
        <f t="shared" ca="1" si="338"/>
        <v/>
      </c>
      <c r="AZ246" s="126" t="str">
        <f t="shared" ca="1" si="338"/>
        <v/>
      </c>
      <c r="BA246" s="126" t="str">
        <f t="shared" ca="1" si="338"/>
        <v/>
      </c>
      <c r="BB246" s="126" t="str">
        <f t="shared" ca="1" si="338"/>
        <v/>
      </c>
      <c r="BC246" s="126" t="str">
        <f t="shared" si="338"/>
        <v/>
      </c>
      <c r="BD246" s="126" t="str">
        <f t="shared" si="338"/>
        <v/>
      </c>
      <c r="BE246" s="126" t="str">
        <f t="shared" si="338"/>
        <v/>
      </c>
      <c r="BF246" s="126" t="str">
        <f t="shared" si="338"/>
        <v/>
      </c>
      <c r="BG246" s="126" t="str">
        <f t="shared" si="338"/>
        <v/>
      </c>
      <c r="BH246" s="126" t="str">
        <f t="shared" si="338"/>
        <v/>
      </c>
      <c r="BI246" s="126" t="str">
        <f t="shared" si="338"/>
        <v/>
      </c>
      <c r="BJ246" s="126" t="str">
        <f t="shared" si="339"/>
        <v/>
      </c>
      <c r="BK246" s="126" t="str">
        <f t="shared" si="339"/>
        <v/>
      </c>
      <c r="BL246" s="126" t="str">
        <f t="shared" si="339"/>
        <v/>
      </c>
      <c r="BM246" s="126" t="str">
        <f t="shared" si="339"/>
        <v/>
      </c>
      <c r="BN246" s="126" t="str">
        <f t="shared" si="339"/>
        <v/>
      </c>
      <c r="BO246" s="126" t="str">
        <f t="shared" si="339"/>
        <v/>
      </c>
      <c r="BP246" s="126" t="str">
        <f t="shared" si="339"/>
        <v/>
      </c>
      <c r="BQ246" s="126" t="str">
        <f t="shared" si="339"/>
        <v/>
      </c>
      <c r="BR246" s="126" t="str">
        <f t="shared" si="339"/>
        <v/>
      </c>
      <c r="BS246" s="126" t="str">
        <f t="shared" si="339"/>
        <v/>
      </c>
      <c r="BT246" s="126" t="str">
        <f t="shared" si="339"/>
        <v/>
      </c>
      <c r="BU246" s="126" t="str">
        <f t="shared" si="339"/>
        <v/>
      </c>
      <c r="BV246" s="194"/>
      <c r="BW246" s="194"/>
      <c r="BX246" s="194"/>
      <c r="BZ246" s="116" t="s">
        <v>268</v>
      </c>
      <c r="CA246" s="118" t="s">
        <v>97</v>
      </c>
      <c r="CB246" s="113">
        <f t="shared" si="326"/>
        <v>41</v>
      </c>
      <c r="CC246" s="116">
        <f t="shared" ca="1" si="319"/>
        <v>0</v>
      </c>
      <c r="CD246" s="117">
        <f t="shared" ca="1" si="327"/>
        <v>0</v>
      </c>
      <c r="CE246" s="117">
        <f t="shared" ca="1" si="327"/>
        <v>0</v>
      </c>
      <c r="CF246" s="117">
        <f t="shared" ca="1" si="327"/>
        <v>0</v>
      </c>
      <c r="CG246" s="117">
        <f t="shared" ca="1" si="327"/>
        <v>0</v>
      </c>
      <c r="CH246" s="117">
        <f t="shared" ref="CH246:CH265" ca="1" si="342">COUNTIFS(CD246:CG246,"&gt;1")</f>
        <v>0</v>
      </c>
      <c r="CI246" s="117">
        <f t="shared" ref="CI246:CI265" ca="1" si="343">IFERROR(SUMIFS(CD246:CG246,CD246:CG246,"&gt;1"),0)</f>
        <v>0</v>
      </c>
      <c r="CJ246" s="127" cm="1">
        <f t="array" aca="1" ref="CJ246" ca="1">IFERROR(AVERAGE(IF(CD246:CG246&gt;1,CD246:CG246)),0)</f>
        <v>0</v>
      </c>
      <c r="CK246" s="127">
        <f ca="1">CJ246+(COUNTIFS($CJ$206:$CJ246,CJ246)-1)*0.00001</f>
        <v>4.0000000000000002E-4</v>
      </c>
      <c r="CL246" s="127">
        <f t="shared" ca="1" si="328"/>
        <v>1.9000000000000001E-4</v>
      </c>
      <c r="CM246" s="140">
        <f t="shared" ca="1" si="329"/>
        <v>0</v>
      </c>
      <c r="CN246" s="120">
        <f t="shared" ca="1" si="330"/>
        <v>0</v>
      </c>
      <c r="CO246" s="113"/>
      <c r="CP246" s="113"/>
      <c r="CQ246" s="113"/>
      <c r="CR246" s="115"/>
    </row>
    <row r="247" spans="1:96" ht="12.75" customHeight="1" x14ac:dyDescent="0.25">
      <c r="A247" s="213">
        <v>4</v>
      </c>
      <c r="J247" s="4"/>
      <c r="K247" s="101">
        <f t="shared" si="331"/>
        <v>42</v>
      </c>
      <c r="L247" s="125">
        <f t="shared" ca="1" si="323"/>
        <v>0</v>
      </c>
      <c r="M247" s="126">
        <f t="shared" ca="1" si="324"/>
        <v>1.8000000000000001E-4</v>
      </c>
      <c r="N247" s="126" t="str">
        <f t="shared" ca="1" si="341"/>
        <v/>
      </c>
      <c r="O247" s="126" t="str">
        <f t="shared" ca="1" si="341"/>
        <v/>
      </c>
      <c r="P247" s="126" t="str">
        <f t="shared" ca="1" si="341"/>
        <v/>
      </c>
      <c r="Q247" s="126" t="str">
        <f t="shared" ca="1" si="341"/>
        <v/>
      </c>
      <c r="R247" s="126" t="str">
        <f t="shared" ca="1" si="341"/>
        <v/>
      </c>
      <c r="S247" s="126" t="str">
        <f t="shared" ca="1" si="341"/>
        <v/>
      </c>
      <c r="T247" s="126" t="str">
        <f t="shared" ca="1" si="341"/>
        <v/>
      </c>
      <c r="U247" s="126" t="str">
        <f t="shared" ca="1" si="341"/>
        <v/>
      </c>
      <c r="V247" s="126" t="str">
        <f t="shared" ca="1" si="341"/>
        <v/>
      </c>
      <c r="W247" s="126" t="str">
        <f t="shared" ca="1" si="341"/>
        <v/>
      </c>
      <c r="X247" s="126" t="str">
        <f t="shared" ca="1" si="341"/>
        <v/>
      </c>
      <c r="Y247" s="126" t="str">
        <f t="shared" ca="1" si="341"/>
        <v/>
      </c>
      <c r="Z247" s="126" t="str">
        <f t="shared" ca="1" si="341"/>
        <v/>
      </c>
      <c r="AA247" s="126" t="str">
        <f t="shared" ca="1" si="341"/>
        <v/>
      </c>
      <c r="AB247" s="126" t="str">
        <f t="shared" ca="1" si="341"/>
        <v/>
      </c>
      <c r="AC247" s="126" t="str">
        <f t="shared" ca="1" si="340"/>
        <v/>
      </c>
      <c r="AD247" s="126" t="str">
        <f t="shared" ca="1" si="337"/>
        <v/>
      </c>
      <c r="AE247" s="126" t="str">
        <f t="shared" ca="1" si="337"/>
        <v/>
      </c>
      <c r="AF247" s="126" t="str">
        <f t="shared" ca="1" si="337"/>
        <v/>
      </c>
      <c r="AG247" s="126" t="str">
        <f t="shared" ca="1" si="337"/>
        <v/>
      </c>
      <c r="AH247" s="126" t="str">
        <f t="shared" ca="1" si="337"/>
        <v/>
      </c>
      <c r="AI247" s="126" t="str">
        <f t="shared" ca="1" si="337"/>
        <v/>
      </c>
      <c r="AJ247" s="126" t="str">
        <f t="shared" ca="1" si="337"/>
        <v/>
      </c>
      <c r="AK247" s="126" t="str">
        <f t="shared" ca="1" si="337"/>
        <v/>
      </c>
      <c r="AL247" s="126" t="str">
        <f t="shared" ca="1" si="337"/>
        <v/>
      </c>
      <c r="AM247" s="126" t="str">
        <f t="shared" ca="1" si="337"/>
        <v/>
      </c>
      <c r="AN247" s="126" t="str">
        <f t="shared" ca="1" si="337"/>
        <v/>
      </c>
      <c r="AO247" s="126" t="str">
        <f t="shared" ca="1" si="337"/>
        <v/>
      </c>
      <c r="AP247" s="126" t="str">
        <f t="shared" ca="1" si="337"/>
        <v/>
      </c>
      <c r="AQ247" s="126" t="str">
        <f t="shared" ca="1" si="337"/>
        <v/>
      </c>
      <c r="AR247" s="126" t="str">
        <f t="shared" ca="1" si="337"/>
        <v/>
      </c>
      <c r="AS247" s="126" t="str">
        <f t="shared" ca="1" si="337"/>
        <v/>
      </c>
      <c r="AT247" s="126" t="str">
        <f t="shared" ca="1" si="338"/>
        <v/>
      </c>
      <c r="AU247" s="126" t="str">
        <f t="shared" ca="1" si="338"/>
        <v/>
      </c>
      <c r="AV247" s="126" t="str">
        <f t="shared" ca="1" si="338"/>
        <v/>
      </c>
      <c r="AW247" s="126" t="str">
        <f t="shared" ca="1" si="338"/>
        <v/>
      </c>
      <c r="AX247" s="126" t="str">
        <f t="shared" ca="1" si="338"/>
        <v/>
      </c>
      <c r="AY247" s="126" t="str">
        <f t="shared" ca="1" si="338"/>
        <v/>
      </c>
      <c r="AZ247" s="126" t="str">
        <f t="shared" ca="1" si="338"/>
        <v/>
      </c>
      <c r="BA247" s="126" t="str">
        <f t="shared" ca="1" si="338"/>
        <v/>
      </c>
      <c r="BB247" s="126" t="str">
        <f t="shared" ca="1" si="338"/>
        <v/>
      </c>
      <c r="BC247" s="126" t="str">
        <f t="shared" ca="1" si="338"/>
        <v/>
      </c>
      <c r="BD247" s="126" t="str">
        <f t="shared" si="338"/>
        <v/>
      </c>
      <c r="BE247" s="126" t="str">
        <f t="shared" si="338"/>
        <v/>
      </c>
      <c r="BF247" s="126" t="str">
        <f t="shared" si="338"/>
        <v/>
      </c>
      <c r="BG247" s="126" t="str">
        <f t="shared" si="338"/>
        <v/>
      </c>
      <c r="BH247" s="126" t="str">
        <f t="shared" si="338"/>
        <v/>
      </c>
      <c r="BI247" s="126" t="str">
        <f t="shared" si="338"/>
        <v/>
      </c>
      <c r="BJ247" s="126" t="str">
        <f t="shared" si="339"/>
        <v/>
      </c>
      <c r="BK247" s="126" t="str">
        <f t="shared" si="339"/>
        <v/>
      </c>
      <c r="BL247" s="126" t="str">
        <f t="shared" si="339"/>
        <v/>
      </c>
      <c r="BM247" s="126" t="str">
        <f t="shared" si="339"/>
        <v/>
      </c>
      <c r="BN247" s="126" t="str">
        <f t="shared" si="339"/>
        <v/>
      </c>
      <c r="BO247" s="126" t="str">
        <f t="shared" si="339"/>
        <v/>
      </c>
      <c r="BP247" s="126" t="str">
        <f t="shared" si="339"/>
        <v/>
      </c>
      <c r="BQ247" s="126" t="str">
        <f t="shared" si="339"/>
        <v/>
      </c>
      <c r="BR247" s="126" t="str">
        <f t="shared" si="339"/>
        <v/>
      </c>
      <c r="BS247" s="126" t="str">
        <f t="shared" si="339"/>
        <v/>
      </c>
      <c r="BT247" s="126" t="str">
        <f t="shared" si="339"/>
        <v/>
      </c>
      <c r="BU247" s="126" t="str">
        <f t="shared" si="339"/>
        <v/>
      </c>
      <c r="BV247" s="194"/>
      <c r="BW247" s="194"/>
      <c r="BX247" s="194"/>
      <c r="BZ247" s="116" t="s">
        <v>268</v>
      </c>
      <c r="CA247" s="118" t="s">
        <v>97</v>
      </c>
      <c r="CB247" s="113">
        <f t="shared" si="326"/>
        <v>42</v>
      </c>
      <c r="CC247" s="116">
        <f t="shared" ca="1" si="319"/>
        <v>0</v>
      </c>
      <c r="CD247" s="117">
        <f t="shared" ref="CD247:CG265" ca="1" si="344">IFERROR(INDEX(INDIRECT($CA247),$CB247,CD$6),0)</f>
        <v>0</v>
      </c>
      <c r="CE247" s="117">
        <f t="shared" ca="1" si="344"/>
        <v>0</v>
      </c>
      <c r="CF247" s="117">
        <f t="shared" ca="1" si="344"/>
        <v>0</v>
      </c>
      <c r="CG247" s="117">
        <f t="shared" ca="1" si="344"/>
        <v>0</v>
      </c>
      <c r="CH247" s="117">
        <f t="shared" ca="1" si="342"/>
        <v>0</v>
      </c>
      <c r="CI247" s="117">
        <f t="shared" ca="1" si="343"/>
        <v>0</v>
      </c>
      <c r="CJ247" s="127" cm="1">
        <f t="array" aca="1" ref="CJ247" ca="1">IFERROR(AVERAGE(IF(CD247:CG247&gt;1,CD247:CG247)),0)</f>
        <v>0</v>
      </c>
      <c r="CK247" s="127">
        <f ca="1">CJ247+(COUNTIFS($CJ$206:$CJ247,CJ247)-1)*0.00001</f>
        <v>4.1000000000000005E-4</v>
      </c>
      <c r="CL247" s="127">
        <f t="shared" ca="1" si="328"/>
        <v>1.8000000000000001E-4</v>
      </c>
      <c r="CM247" s="140">
        <f t="shared" ca="1" si="329"/>
        <v>0</v>
      </c>
      <c r="CN247" s="120">
        <f t="shared" ca="1" si="330"/>
        <v>0</v>
      </c>
      <c r="CO247" s="113"/>
      <c r="CP247" s="113"/>
      <c r="CQ247" s="113"/>
      <c r="CR247" s="115"/>
    </row>
    <row r="248" spans="1:96" ht="12.75" customHeight="1" x14ac:dyDescent="0.25">
      <c r="A248" s="213">
        <v>4</v>
      </c>
      <c r="J248" s="4"/>
      <c r="K248" s="101">
        <f t="shared" si="331"/>
        <v>43</v>
      </c>
      <c r="L248" s="125">
        <f t="shared" ca="1" si="323"/>
        <v>0</v>
      </c>
      <c r="M248" s="126">
        <f t="shared" ca="1" si="324"/>
        <v>1.7000000000000001E-4</v>
      </c>
      <c r="N248" s="126" t="str">
        <f t="shared" ca="1" si="341"/>
        <v/>
      </c>
      <c r="O248" s="126" t="str">
        <f t="shared" ca="1" si="341"/>
        <v/>
      </c>
      <c r="P248" s="126" t="str">
        <f t="shared" ca="1" si="341"/>
        <v/>
      </c>
      <c r="Q248" s="126" t="str">
        <f t="shared" ca="1" si="341"/>
        <v/>
      </c>
      <c r="R248" s="126" t="str">
        <f t="shared" ca="1" si="341"/>
        <v/>
      </c>
      <c r="S248" s="126" t="str">
        <f t="shared" ca="1" si="341"/>
        <v/>
      </c>
      <c r="T248" s="126" t="str">
        <f t="shared" ca="1" si="341"/>
        <v/>
      </c>
      <c r="U248" s="126" t="str">
        <f t="shared" ca="1" si="341"/>
        <v/>
      </c>
      <c r="V248" s="126" t="str">
        <f t="shared" ca="1" si="341"/>
        <v/>
      </c>
      <c r="W248" s="126" t="str">
        <f t="shared" ca="1" si="341"/>
        <v/>
      </c>
      <c r="X248" s="126" t="str">
        <f t="shared" ca="1" si="341"/>
        <v/>
      </c>
      <c r="Y248" s="126" t="str">
        <f t="shared" ca="1" si="341"/>
        <v/>
      </c>
      <c r="Z248" s="126" t="str">
        <f t="shared" ca="1" si="341"/>
        <v/>
      </c>
      <c r="AA248" s="126" t="str">
        <f t="shared" ca="1" si="341"/>
        <v/>
      </c>
      <c r="AB248" s="126" t="str">
        <f t="shared" ca="1" si="341"/>
        <v/>
      </c>
      <c r="AC248" s="126" t="str">
        <f t="shared" ca="1" si="340"/>
        <v/>
      </c>
      <c r="AD248" s="126" t="str">
        <f t="shared" ca="1" si="337"/>
        <v/>
      </c>
      <c r="AE248" s="126" t="str">
        <f t="shared" ca="1" si="337"/>
        <v/>
      </c>
      <c r="AF248" s="126" t="str">
        <f t="shared" ca="1" si="337"/>
        <v/>
      </c>
      <c r="AG248" s="126" t="str">
        <f t="shared" ca="1" si="337"/>
        <v/>
      </c>
      <c r="AH248" s="126" t="str">
        <f t="shared" ca="1" si="337"/>
        <v/>
      </c>
      <c r="AI248" s="126" t="str">
        <f t="shared" ca="1" si="337"/>
        <v/>
      </c>
      <c r="AJ248" s="126" t="str">
        <f t="shared" ca="1" si="337"/>
        <v/>
      </c>
      <c r="AK248" s="126" t="str">
        <f t="shared" ca="1" si="337"/>
        <v/>
      </c>
      <c r="AL248" s="126" t="str">
        <f t="shared" ca="1" si="337"/>
        <v/>
      </c>
      <c r="AM248" s="126" t="str">
        <f t="shared" ca="1" si="337"/>
        <v/>
      </c>
      <c r="AN248" s="126" t="str">
        <f t="shared" ca="1" si="337"/>
        <v/>
      </c>
      <c r="AO248" s="126" t="str">
        <f t="shared" ca="1" si="337"/>
        <v/>
      </c>
      <c r="AP248" s="126" t="str">
        <f t="shared" ca="1" si="337"/>
        <v/>
      </c>
      <c r="AQ248" s="126" t="str">
        <f t="shared" ca="1" si="337"/>
        <v/>
      </c>
      <c r="AR248" s="126" t="str">
        <f t="shared" ca="1" si="337"/>
        <v/>
      </c>
      <c r="AS248" s="126" t="str">
        <f t="shared" ca="1" si="337"/>
        <v/>
      </c>
      <c r="AT248" s="126" t="str">
        <f t="shared" ca="1" si="338"/>
        <v/>
      </c>
      <c r="AU248" s="126" t="str">
        <f t="shared" ca="1" si="338"/>
        <v/>
      </c>
      <c r="AV248" s="126" t="str">
        <f t="shared" ca="1" si="338"/>
        <v/>
      </c>
      <c r="AW248" s="126" t="str">
        <f t="shared" ca="1" si="338"/>
        <v/>
      </c>
      <c r="AX248" s="126" t="str">
        <f t="shared" ca="1" si="338"/>
        <v/>
      </c>
      <c r="AY248" s="126" t="str">
        <f t="shared" ca="1" si="338"/>
        <v/>
      </c>
      <c r="AZ248" s="126" t="str">
        <f t="shared" ca="1" si="338"/>
        <v/>
      </c>
      <c r="BA248" s="126" t="str">
        <f t="shared" ca="1" si="338"/>
        <v/>
      </c>
      <c r="BB248" s="126" t="str">
        <f t="shared" ca="1" si="338"/>
        <v/>
      </c>
      <c r="BC248" s="126" t="str">
        <f t="shared" ca="1" si="338"/>
        <v/>
      </c>
      <c r="BD248" s="126" t="str">
        <f t="shared" ca="1" si="338"/>
        <v/>
      </c>
      <c r="BE248" s="126" t="str">
        <f t="shared" si="338"/>
        <v/>
      </c>
      <c r="BF248" s="126" t="str">
        <f t="shared" si="338"/>
        <v/>
      </c>
      <c r="BG248" s="126" t="str">
        <f t="shared" si="338"/>
        <v/>
      </c>
      <c r="BH248" s="126" t="str">
        <f t="shared" si="338"/>
        <v/>
      </c>
      <c r="BI248" s="126" t="str">
        <f t="shared" si="338"/>
        <v/>
      </c>
      <c r="BJ248" s="126" t="str">
        <f t="shared" si="339"/>
        <v/>
      </c>
      <c r="BK248" s="126" t="str">
        <f t="shared" si="339"/>
        <v/>
      </c>
      <c r="BL248" s="126" t="str">
        <f t="shared" si="339"/>
        <v/>
      </c>
      <c r="BM248" s="126" t="str">
        <f t="shared" si="339"/>
        <v/>
      </c>
      <c r="BN248" s="126" t="str">
        <f t="shared" si="339"/>
        <v/>
      </c>
      <c r="BO248" s="126" t="str">
        <f t="shared" si="339"/>
        <v/>
      </c>
      <c r="BP248" s="126" t="str">
        <f t="shared" si="339"/>
        <v/>
      </c>
      <c r="BQ248" s="126" t="str">
        <f t="shared" si="339"/>
        <v/>
      </c>
      <c r="BR248" s="126" t="str">
        <f t="shared" si="339"/>
        <v/>
      </c>
      <c r="BS248" s="126" t="str">
        <f t="shared" si="339"/>
        <v/>
      </c>
      <c r="BT248" s="126" t="str">
        <f t="shared" si="339"/>
        <v/>
      </c>
      <c r="BU248" s="126" t="str">
        <f t="shared" si="339"/>
        <v/>
      </c>
      <c r="BV248" s="194"/>
      <c r="BW248" s="194"/>
      <c r="BX248" s="194"/>
      <c r="BZ248" s="116" t="s">
        <v>268</v>
      </c>
      <c r="CA248" s="118" t="s">
        <v>97</v>
      </c>
      <c r="CB248" s="113">
        <f t="shared" si="326"/>
        <v>43</v>
      </c>
      <c r="CC248" s="116">
        <f t="shared" ca="1" si="319"/>
        <v>0</v>
      </c>
      <c r="CD248" s="117">
        <f t="shared" ca="1" si="344"/>
        <v>0</v>
      </c>
      <c r="CE248" s="117">
        <f t="shared" ca="1" si="344"/>
        <v>0</v>
      </c>
      <c r="CF248" s="117">
        <f t="shared" ca="1" si="344"/>
        <v>0</v>
      </c>
      <c r="CG248" s="117">
        <f t="shared" ca="1" si="344"/>
        <v>0</v>
      </c>
      <c r="CH248" s="117">
        <f t="shared" ca="1" si="342"/>
        <v>0</v>
      </c>
      <c r="CI248" s="117">
        <f t="shared" ca="1" si="343"/>
        <v>0</v>
      </c>
      <c r="CJ248" s="127" cm="1">
        <f t="array" aca="1" ref="CJ248" ca="1">IFERROR(AVERAGE(IF(CD248:CG248&gt;1,CD248:CG248)),0)</f>
        <v>0</v>
      </c>
      <c r="CK248" s="127">
        <f ca="1">CJ248+(COUNTIFS($CJ$206:$CJ248,CJ248)-1)*0.00001</f>
        <v>4.2000000000000002E-4</v>
      </c>
      <c r="CL248" s="127">
        <f t="shared" ca="1" si="328"/>
        <v>1.7000000000000001E-4</v>
      </c>
      <c r="CM248" s="140">
        <f t="shared" ca="1" si="329"/>
        <v>0</v>
      </c>
      <c r="CN248" s="120">
        <f t="shared" ca="1" si="330"/>
        <v>0</v>
      </c>
      <c r="CO248" s="113"/>
      <c r="CP248" s="113"/>
      <c r="CQ248" s="113"/>
      <c r="CR248" s="115"/>
    </row>
    <row r="249" spans="1:96" ht="12.75" customHeight="1" x14ac:dyDescent="0.25">
      <c r="A249" s="213">
        <v>4</v>
      </c>
      <c r="J249" s="4"/>
      <c r="K249" s="101">
        <f t="shared" si="331"/>
        <v>44</v>
      </c>
      <c r="L249" s="125">
        <f t="shared" ca="1" si="323"/>
        <v>0</v>
      </c>
      <c r="M249" s="126">
        <f t="shared" ca="1" si="324"/>
        <v>1.6000000000000001E-4</v>
      </c>
      <c r="N249" s="126" t="str">
        <f t="shared" ca="1" si="341"/>
        <v/>
      </c>
      <c r="O249" s="126" t="str">
        <f t="shared" ca="1" si="341"/>
        <v/>
      </c>
      <c r="P249" s="126" t="str">
        <f t="shared" ca="1" si="341"/>
        <v/>
      </c>
      <c r="Q249" s="126" t="str">
        <f t="shared" ca="1" si="341"/>
        <v/>
      </c>
      <c r="R249" s="126" t="str">
        <f t="shared" ca="1" si="341"/>
        <v/>
      </c>
      <c r="S249" s="126" t="str">
        <f t="shared" ca="1" si="341"/>
        <v/>
      </c>
      <c r="T249" s="126" t="str">
        <f t="shared" ca="1" si="341"/>
        <v/>
      </c>
      <c r="U249" s="126" t="str">
        <f t="shared" ca="1" si="341"/>
        <v/>
      </c>
      <c r="V249" s="126" t="str">
        <f t="shared" ca="1" si="341"/>
        <v/>
      </c>
      <c r="W249" s="126" t="str">
        <f t="shared" ca="1" si="341"/>
        <v/>
      </c>
      <c r="X249" s="126" t="str">
        <f t="shared" ca="1" si="341"/>
        <v/>
      </c>
      <c r="Y249" s="126" t="str">
        <f t="shared" ca="1" si="341"/>
        <v/>
      </c>
      <c r="Z249" s="126" t="str">
        <f t="shared" ca="1" si="341"/>
        <v/>
      </c>
      <c r="AA249" s="126" t="str">
        <f t="shared" ca="1" si="341"/>
        <v/>
      </c>
      <c r="AB249" s="126" t="str">
        <f t="shared" ca="1" si="341"/>
        <v/>
      </c>
      <c r="AC249" s="126" t="str">
        <f t="shared" ca="1" si="340"/>
        <v/>
      </c>
      <c r="AD249" s="126" t="str">
        <f t="shared" ca="1" si="337"/>
        <v/>
      </c>
      <c r="AE249" s="126" t="str">
        <f t="shared" ca="1" si="337"/>
        <v/>
      </c>
      <c r="AF249" s="126" t="str">
        <f t="shared" ca="1" si="337"/>
        <v/>
      </c>
      <c r="AG249" s="126" t="str">
        <f t="shared" ca="1" si="337"/>
        <v/>
      </c>
      <c r="AH249" s="126" t="str">
        <f t="shared" ca="1" si="337"/>
        <v/>
      </c>
      <c r="AI249" s="126" t="str">
        <f t="shared" ca="1" si="337"/>
        <v/>
      </c>
      <c r="AJ249" s="126" t="str">
        <f t="shared" ca="1" si="337"/>
        <v/>
      </c>
      <c r="AK249" s="126" t="str">
        <f t="shared" ca="1" si="337"/>
        <v/>
      </c>
      <c r="AL249" s="126" t="str">
        <f t="shared" ca="1" si="337"/>
        <v/>
      </c>
      <c r="AM249" s="126" t="str">
        <f t="shared" ca="1" si="337"/>
        <v/>
      </c>
      <c r="AN249" s="126" t="str">
        <f t="shared" ca="1" si="337"/>
        <v/>
      </c>
      <c r="AO249" s="126" t="str">
        <f t="shared" ca="1" si="337"/>
        <v/>
      </c>
      <c r="AP249" s="126" t="str">
        <f t="shared" ca="1" si="337"/>
        <v/>
      </c>
      <c r="AQ249" s="126" t="str">
        <f t="shared" ca="1" si="337"/>
        <v/>
      </c>
      <c r="AR249" s="126" t="str">
        <f t="shared" ca="1" si="337"/>
        <v/>
      </c>
      <c r="AS249" s="126" t="str">
        <f t="shared" ca="1" si="337"/>
        <v/>
      </c>
      <c r="AT249" s="126" t="str">
        <f t="shared" ca="1" si="338"/>
        <v/>
      </c>
      <c r="AU249" s="126" t="str">
        <f t="shared" ca="1" si="338"/>
        <v/>
      </c>
      <c r="AV249" s="126" t="str">
        <f t="shared" ca="1" si="338"/>
        <v/>
      </c>
      <c r="AW249" s="126" t="str">
        <f t="shared" ca="1" si="338"/>
        <v/>
      </c>
      <c r="AX249" s="126" t="str">
        <f t="shared" ca="1" si="338"/>
        <v/>
      </c>
      <c r="AY249" s="126" t="str">
        <f t="shared" ca="1" si="338"/>
        <v/>
      </c>
      <c r="AZ249" s="126" t="str">
        <f t="shared" ca="1" si="338"/>
        <v/>
      </c>
      <c r="BA249" s="126" t="str">
        <f t="shared" ca="1" si="338"/>
        <v/>
      </c>
      <c r="BB249" s="126" t="str">
        <f t="shared" ca="1" si="338"/>
        <v/>
      </c>
      <c r="BC249" s="126" t="str">
        <f t="shared" ca="1" si="338"/>
        <v/>
      </c>
      <c r="BD249" s="126" t="str">
        <f t="shared" ca="1" si="338"/>
        <v/>
      </c>
      <c r="BE249" s="126" t="str">
        <f t="shared" ca="1" si="338"/>
        <v/>
      </c>
      <c r="BF249" s="126" t="str">
        <f t="shared" si="338"/>
        <v/>
      </c>
      <c r="BG249" s="126" t="str">
        <f t="shared" si="338"/>
        <v/>
      </c>
      <c r="BH249" s="126" t="str">
        <f t="shared" si="338"/>
        <v/>
      </c>
      <c r="BI249" s="126" t="str">
        <f t="shared" si="338"/>
        <v/>
      </c>
      <c r="BJ249" s="126" t="str">
        <f t="shared" si="339"/>
        <v/>
      </c>
      <c r="BK249" s="126" t="str">
        <f t="shared" si="339"/>
        <v/>
      </c>
      <c r="BL249" s="126" t="str">
        <f t="shared" si="339"/>
        <v/>
      </c>
      <c r="BM249" s="126" t="str">
        <f t="shared" si="339"/>
        <v/>
      </c>
      <c r="BN249" s="126" t="str">
        <f t="shared" si="339"/>
        <v/>
      </c>
      <c r="BO249" s="126" t="str">
        <f t="shared" si="339"/>
        <v/>
      </c>
      <c r="BP249" s="126" t="str">
        <f t="shared" si="339"/>
        <v/>
      </c>
      <c r="BQ249" s="126" t="str">
        <f t="shared" si="339"/>
        <v/>
      </c>
      <c r="BR249" s="126" t="str">
        <f t="shared" si="339"/>
        <v/>
      </c>
      <c r="BS249" s="126" t="str">
        <f t="shared" si="339"/>
        <v/>
      </c>
      <c r="BT249" s="126" t="str">
        <f t="shared" si="339"/>
        <v/>
      </c>
      <c r="BU249" s="126" t="str">
        <f t="shared" si="339"/>
        <v/>
      </c>
      <c r="BV249" s="194"/>
      <c r="BW249" s="194"/>
      <c r="BX249" s="194"/>
      <c r="BZ249" s="116" t="s">
        <v>268</v>
      </c>
      <c r="CA249" s="118" t="s">
        <v>97</v>
      </c>
      <c r="CB249" s="113">
        <f t="shared" si="326"/>
        <v>44</v>
      </c>
      <c r="CC249" s="116">
        <f t="shared" ca="1" si="319"/>
        <v>0</v>
      </c>
      <c r="CD249" s="117">
        <f t="shared" ca="1" si="344"/>
        <v>0</v>
      </c>
      <c r="CE249" s="117">
        <f t="shared" ca="1" si="344"/>
        <v>0</v>
      </c>
      <c r="CF249" s="117">
        <f t="shared" ca="1" si="344"/>
        <v>0</v>
      </c>
      <c r="CG249" s="117">
        <f t="shared" ca="1" si="344"/>
        <v>0</v>
      </c>
      <c r="CH249" s="117">
        <f t="shared" ca="1" si="342"/>
        <v>0</v>
      </c>
      <c r="CI249" s="117">
        <f t="shared" ca="1" si="343"/>
        <v>0</v>
      </c>
      <c r="CJ249" s="127" cm="1">
        <f t="array" aca="1" ref="CJ249" ca="1">IFERROR(AVERAGE(IF(CD249:CG249&gt;1,CD249:CG249)),0)</f>
        <v>0</v>
      </c>
      <c r="CK249" s="127">
        <f ca="1">CJ249+(COUNTIFS($CJ$206:$CJ249,CJ249)-1)*0.00001</f>
        <v>4.3000000000000004E-4</v>
      </c>
      <c r="CL249" s="127">
        <f t="shared" ca="1" si="328"/>
        <v>1.6000000000000001E-4</v>
      </c>
      <c r="CM249" s="140">
        <f t="shared" ca="1" si="329"/>
        <v>0</v>
      </c>
      <c r="CN249" s="120">
        <f t="shared" ca="1" si="330"/>
        <v>0</v>
      </c>
      <c r="CO249" s="113"/>
      <c r="CP249" s="113"/>
      <c r="CQ249" s="113"/>
      <c r="CR249" s="115"/>
    </row>
    <row r="250" spans="1:96" ht="12.75" customHeight="1" x14ac:dyDescent="0.25">
      <c r="A250" s="213">
        <v>4</v>
      </c>
      <c r="J250" s="4"/>
      <c r="K250" s="101">
        <f t="shared" si="331"/>
        <v>45</v>
      </c>
      <c r="L250" s="125">
        <f t="shared" ca="1" si="323"/>
        <v>0</v>
      </c>
      <c r="M250" s="126">
        <f t="shared" ca="1" si="324"/>
        <v>1.5000000000000001E-4</v>
      </c>
      <c r="N250" s="126" t="str">
        <f t="shared" ca="1" si="341"/>
        <v/>
      </c>
      <c r="O250" s="126" t="str">
        <f t="shared" ca="1" si="341"/>
        <v/>
      </c>
      <c r="P250" s="126" t="str">
        <f t="shared" ca="1" si="341"/>
        <v/>
      </c>
      <c r="Q250" s="126" t="str">
        <f t="shared" ca="1" si="341"/>
        <v/>
      </c>
      <c r="R250" s="126" t="str">
        <f t="shared" ca="1" si="341"/>
        <v/>
      </c>
      <c r="S250" s="126" t="str">
        <f t="shared" ca="1" si="341"/>
        <v/>
      </c>
      <c r="T250" s="126" t="str">
        <f t="shared" ca="1" si="341"/>
        <v/>
      </c>
      <c r="U250" s="126" t="str">
        <f t="shared" ca="1" si="341"/>
        <v/>
      </c>
      <c r="V250" s="126" t="str">
        <f t="shared" ca="1" si="341"/>
        <v/>
      </c>
      <c r="W250" s="126" t="str">
        <f t="shared" ca="1" si="341"/>
        <v/>
      </c>
      <c r="X250" s="126" t="str">
        <f t="shared" ca="1" si="341"/>
        <v/>
      </c>
      <c r="Y250" s="126" t="str">
        <f t="shared" ca="1" si="341"/>
        <v/>
      </c>
      <c r="Z250" s="126" t="str">
        <f t="shared" ca="1" si="341"/>
        <v/>
      </c>
      <c r="AA250" s="126" t="str">
        <f t="shared" ca="1" si="341"/>
        <v/>
      </c>
      <c r="AB250" s="126" t="str">
        <f t="shared" ca="1" si="341"/>
        <v/>
      </c>
      <c r="AC250" s="126" t="str">
        <f t="shared" ca="1" si="340"/>
        <v/>
      </c>
      <c r="AD250" s="126" t="str">
        <f t="shared" ca="1" si="337"/>
        <v/>
      </c>
      <c r="AE250" s="126" t="str">
        <f t="shared" ca="1" si="337"/>
        <v/>
      </c>
      <c r="AF250" s="126" t="str">
        <f t="shared" ca="1" si="337"/>
        <v/>
      </c>
      <c r="AG250" s="126" t="str">
        <f t="shared" ca="1" si="337"/>
        <v/>
      </c>
      <c r="AH250" s="126" t="str">
        <f t="shared" ca="1" si="337"/>
        <v/>
      </c>
      <c r="AI250" s="126" t="str">
        <f t="shared" ca="1" si="337"/>
        <v/>
      </c>
      <c r="AJ250" s="126" t="str">
        <f t="shared" ca="1" si="337"/>
        <v/>
      </c>
      <c r="AK250" s="126" t="str">
        <f t="shared" ca="1" si="337"/>
        <v/>
      </c>
      <c r="AL250" s="126" t="str">
        <f t="shared" ca="1" si="337"/>
        <v/>
      </c>
      <c r="AM250" s="126" t="str">
        <f t="shared" ca="1" si="337"/>
        <v/>
      </c>
      <c r="AN250" s="126" t="str">
        <f t="shared" ca="1" si="337"/>
        <v/>
      </c>
      <c r="AO250" s="126" t="str">
        <f t="shared" ca="1" si="337"/>
        <v/>
      </c>
      <c r="AP250" s="126" t="str">
        <f t="shared" ca="1" si="337"/>
        <v/>
      </c>
      <c r="AQ250" s="126" t="str">
        <f t="shared" ca="1" si="337"/>
        <v/>
      </c>
      <c r="AR250" s="126" t="str">
        <f t="shared" ca="1" si="337"/>
        <v/>
      </c>
      <c r="AS250" s="126" t="str">
        <f t="shared" ca="1" si="337"/>
        <v/>
      </c>
      <c r="AT250" s="126" t="str">
        <f t="shared" ca="1" si="338"/>
        <v/>
      </c>
      <c r="AU250" s="126" t="str">
        <f t="shared" ca="1" si="338"/>
        <v/>
      </c>
      <c r="AV250" s="126" t="str">
        <f t="shared" ca="1" si="338"/>
        <v/>
      </c>
      <c r="AW250" s="126" t="str">
        <f t="shared" ca="1" si="338"/>
        <v/>
      </c>
      <c r="AX250" s="126" t="str">
        <f t="shared" ca="1" si="338"/>
        <v/>
      </c>
      <c r="AY250" s="126" t="str">
        <f t="shared" ca="1" si="338"/>
        <v/>
      </c>
      <c r="AZ250" s="126" t="str">
        <f t="shared" ca="1" si="338"/>
        <v/>
      </c>
      <c r="BA250" s="126" t="str">
        <f t="shared" ca="1" si="338"/>
        <v/>
      </c>
      <c r="BB250" s="126" t="str">
        <f t="shared" ca="1" si="338"/>
        <v/>
      </c>
      <c r="BC250" s="126" t="str">
        <f t="shared" ca="1" si="338"/>
        <v/>
      </c>
      <c r="BD250" s="126" t="str">
        <f t="shared" ca="1" si="338"/>
        <v/>
      </c>
      <c r="BE250" s="126" t="str">
        <f t="shared" ca="1" si="338"/>
        <v/>
      </c>
      <c r="BF250" s="126" t="str">
        <f t="shared" ca="1" si="338"/>
        <v/>
      </c>
      <c r="BG250" s="126" t="str">
        <f t="shared" si="338"/>
        <v/>
      </c>
      <c r="BH250" s="126" t="str">
        <f t="shared" si="338"/>
        <v/>
      </c>
      <c r="BI250" s="126" t="str">
        <f t="shared" si="338"/>
        <v/>
      </c>
      <c r="BJ250" s="126" t="str">
        <f t="shared" si="339"/>
        <v/>
      </c>
      <c r="BK250" s="126" t="str">
        <f t="shared" si="339"/>
        <v/>
      </c>
      <c r="BL250" s="126" t="str">
        <f t="shared" si="339"/>
        <v/>
      </c>
      <c r="BM250" s="126" t="str">
        <f t="shared" si="339"/>
        <v/>
      </c>
      <c r="BN250" s="126" t="str">
        <f t="shared" si="339"/>
        <v/>
      </c>
      <c r="BO250" s="126" t="str">
        <f t="shared" si="339"/>
        <v/>
      </c>
      <c r="BP250" s="126" t="str">
        <f t="shared" si="339"/>
        <v/>
      </c>
      <c r="BQ250" s="126" t="str">
        <f t="shared" si="339"/>
        <v/>
      </c>
      <c r="BR250" s="126" t="str">
        <f t="shared" si="339"/>
        <v/>
      </c>
      <c r="BS250" s="126" t="str">
        <f t="shared" si="339"/>
        <v/>
      </c>
      <c r="BT250" s="126" t="str">
        <f t="shared" si="339"/>
        <v/>
      </c>
      <c r="BU250" s="126" t="str">
        <f t="shared" si="339"/>
        <v/>
      </c>
      <c r="BV250" s="194"/>
      <c r="BW250" s="194"/>
      <c r="BX250" s="194"/>
      <c r="BZ250" s="116" t="s">
        <v>268</v>
      </c>
      <c r="CA250" s="118" t="s">
        <v>97</v>
      </c>
      <c r="CB250" s="113">
        <f t="shared" si="326"/>
        <v>45</v>
      </c>
      <c r="CC250" s="116">
        <f t="shared" ca="1" si="319"/>
        <v>0</v>
      </c>
      <c r="CD250" s="117">
        <f t="shared" ca="1" si="344"/>
        <v>0</v>
      </c>
      <c r="CE250" s="117">
        <f t="shared" ca="1" si="344"/>
        <v>0</v>
      </c>
      <c r="CF250" s="117">
        <f t="shared" ca="1" si="344"/>
        <v>0</v>
      </c>
      <c r="CG250" s="117">
        <f t="shared" ca="1" si="344"/>
        <v>0</v>
      </c>
      <c r="CH250" s="117">
        <f t="shared" ca="1" si="342"/>
        <v>0</v>
      </c>
      <c r="CI250" s="117">
        <f t="shared" ca="1" si="343"/>
        <v>0</v>
      </c>
      <c r="CJ250" s="127" cm="1">
        <f t="array" aca="1" ref="CJ250" ca="1">IFERROR(AVERAGE(IF(CD250:CG250&gt;1,CD250:CG250)),0)</f>
        <v>0</v>
      </c>
      <c r="CK250" s="127">
        <f ca="1">CJ250+(COUNTIFS($CJ$206:$CJ250,CJ250)-1)*0.00001</f>
        <v>4.4000000000000002E-4</v>
      </c>
      <c r="CL250" s="127">
        <f t="shared" ca="1" si="328"/>
        <v>1.5000000000000001E-4</v>
      </c>
      <c r="CM250" s="140">
        <f t="shared" ca="1" si="329"/>
        <v>0</v>
      </c>
      <c r="CN250" s="120">
        <f t="shared" ca="1" si="330"/>
        <v>0</v>
      </c>
      <c r="CO250" s="113"/>
      <c r="CP250" s="113"/>
      <c r="CQ250" s="113"/>
      <c r="CR250" s="115"/>
    </row>
    <row r="251" spans="1:96" ht="12.75" customHeight="1" x14ac:dyDescent="0.25">
      <c r="A251" s="213">
        <v>4</v>
      </c>
      <c r="J251" s="4"/>
      <c r="K251" s="101">
        <f t="shared" si="331"/>
        <v>46</v>
      </c>
      <c r="L251" s="125">
        <f t="shared" ca="1" si="323"/>
        <v>0</v>
      </c>
      <c r="M251" s="126">
        <f t="shared" ca="1" si="324"/>
        <v>1.4000000000000001E-4</v>
      </c>
      <c r="N251" s="126" t="str">
        <f t="shared" ca="1" si="341"/>
        <v/>
      </c>
      <c r="O251" s="126" t="str">
        <f t="shared" ca="1" si="341"/>
        <v/>
      </c>
      <c r="P251" s="126" t="str">
        <f t="shared" ca="1" si="341"/>
        <v/>
      </c>
      <c r="Q251" s="126" t="str">
        <f t="shared" ca="1" si="341"/>
        <v/>
      </c>
      <c r="R251" s="126" t="str">
        <f t="shared" ca="1" si="341"/>
        <v/>
      </c>
      <c r="S251" s="126" t="str">
        <f t="shared" ca="1" si="341"/>
        <v/>
      </c>
      <c r="T251" s="126" t="str">
        <f t="shared" ca="1" si="341"/>
        <v/>
      </c>
      <c r="U251" s="126" t="str">
        <f t="shared" ca="1" si="341"/>
        <v/>
      </c>
      <c r="V251" s="126" t="str">
        <f t="shared" ca="1" si="341"/>
        <v/>
      </c>
      <c r="W251" s="126" t="str">
        <f t="shared" ca="1" si="341"/>
        <v/>
      </c>
      <c r="X251" s="126" t="str">
        <f t="shared" ca="1" si="341"/>
        <v/>
      </c>
      <c r="Y251" s="126" t="str">
        <f t="shared" ca="1" si="341"/>
        <v/>
      </c>
      <c r="Z251" s="126" t="str">
        <f t="shared" ca="1" si="341"/>
        <v/>
      </c>
      <c r="AA251" s="126" t="str">
        <f t="shared" ca="1" si="341"/>
        <v/>
      </c>
      <c r="AB251" s="126" t="str">
        <f t="shared" ca="1" si="341"/>
        <v/>
      </c>
      <c r="AC251" s="126" t="str">
        <f t="shared" ca="1" si="340"/>
        <v/>
      </c>
      <c r="AD251" s="126" t="str">
        <f t="shared" ca="1" si="337"/>
        <v/>
      </c>
      <c r="AE251" s="126" t="str">
        <f t="shared" ca="1" si="337"/>
        <v/>
      </c>
      <c r="AF251" s="126" t="str">
        <f t="shared" ca="1" si="337"/>
        <v/>
      </c>
      <c r="AG251" s="126" t="str">
        <f t="shared" ca="1" si="337"/>
        <v/>
      </c>
      <c r="AH251" s="126" t="str">
        <f t="shared" ca="1" si="337"/>
        <v/>
      </c>
      <c r="AI251" s="126" t="str">
        <f t="shared" ca="1" si="337"/>
        <v/>
      </c>
      <c r="AJ251" s="126" t="str">
        <f t="shared" ca="1" si="337"/>
        <v/>
      </c>
      <c r="AK251" s="126" t="str">
        <f t="shared" ca="1" si="337"/>
        <v/>
      </c>
      <c r="AL251" s="126" t="str">
        <f t="shared" ca="1" si="337"/>
        <v/>
      </c>
      <c r="AM251" s="126" t="str">
        <f t="shared" ca="1" si="337"/>
        <v/>
      </c>
      <c r="AN251" s="126" t="str">
        <f t="shared" ca="1" si="337"/>
        <v/>
      </c>
      <c r="AO251" s="126" t="str">
        <f t="shared" ca="1" si="337"/>
        <v/>
      </c>
      <c r="AP251" s="126" t="str">
        <f t="shared" ca="1" si="337"/>
        <v/>
      </c>
      <c r="AQ251" s="126" t="str">
        <f t="shared" ca="1" si="337"/>
        <v/>
      </c>
      <c r="AR251" s="126" t="str">
        <f t="shared" ca="1" si="337"/>
        <v/>
      </c>
      <c r="AS251" s="126" t="str">
        <f t="shared" ca="1" si="337"/>
        <v/>
      </c>
      <c r="AT251" s="126" t="str">
        <f t="shared" ca="1" si="338"/>
        <v/>
      </c>
      <c r="AU251" s="126" t="str">
        <f t="shared" ca="1" si="338"/>
        <v/>
      </c>
      <c r="AV251" s="126" t="str">
        <f t="shared" ca="1" si="338"/>
        <v/>
      </c>
      <c r="AW251" s="126" t="str">
        <f t="shared" ca="1" si="338"/>
        <v/>
      </c>
      <c r="AX251" s="126" t="str">
        <f t="shared" ca="1" si="338"/>
        <v/>
      </c>
      <c r="AY251" s="126" t="str">
        <f t="shared" ca="1" si="338"/>
        <v/>
      </c>
      <c r="AZ251" s="126" t="str">
        <f t="shared" ca="1" si="338"/>
        <v/>
      </c>
      <c r="BA251" s="126" t="str">
        <f t="shared" ca="1" si="338"/>
        <v/>
      </c>
      <c r="BB251" s="126" t="str">
        <f t="shared" ca="1" si="338"/>
        <v/>
      </c>
      <c r="BC251" s="126" t="str">
        <f t="shared" ca="1" si="338"/>
        <v/>
      </c>
      <c r="BD251" s="126" t="str">
        <f t="shared" ca="1" si="338"/>
        <v/>
      </c>
      <c r="BE251" s="126" t="str">
        <f t="shared" ca="1" si="338"/>
        <v/>
      </c>
      <c r="BF251" s="126" t="str">
        <f t="shared" ca="1" si="338"/>
        <v/>
      </c>
      <c r="BG251" s="126" t="str">
        <f t="shared" ca="1" si="338"/>
        <v/>
      </c>
      <c r="BH251" s="126" t="str">
        <f t="shared" si="338"/>
        <v/>
      </c>
      <c r="BI251" s="126" t="str">
        <f t="shared" si="338"/>
        <v/>
      </c>
      <c r="BJ251" s="126" t="str">
        <f t="shared" si="339"/>
        <v/>
      </c>
      <c r="BK251" s="126" t="str">
        <f t="shared" si="339"/>
        <v/>
      </c>
      <c r="BL251" s="126" t="str">
        <f t="shared" si="339"/>
        <v/>
      </c>
      <c r="BM251" s="126" t="str">
        <f t="shared" si="339"/>
        <v/>
      </c>
      <c r="BN251" s="126" t="str">
        <f t="shared" si="339"/>
        <v/>
      </c>
      <c r="BO251" s="126" t="str">
        <f t="shared" si="339"/>
        <v/>
      </c>
      <c r="BP251" s="126" t="str">
        <f t="shared" si="339"/>
        <v/>
      </c>
      <c r="BQ251" s="126" t="str">
        <f t="shared" si="339"/>
        <v/>
      </c>
      <c r="BR251" s="126" t="str">
        <f t="shared" si="339"/>
        <v/>
      </c>
      <c r="BS251" s="126" t="str">
        <f t="shared" si="339"/>
        <v/>
      </c>
      <c r="BT251" s="126" t="str">
        <f t="shared" si="339"/>
        <v/>
      </c>
      <c r="BU251" s="126" t="str">
        <f t="shared" si="339"/>
        <v/>
      </c>
      <c r="BV251" s="194"/>
      <c r="BW251" s="194"/>
      <c r="BX251" s="194"/>
      <c r="BZ251" s="116" t="s">
        <v>268</v>
      </c>
      <c r="CA251" s="118" t="s">
        <v>97</v>
      </c>
      <c r="CB251" s="113">
        <f t="shared" si="326"/>
        <v>46</v>
      </c>
      <c r="CC251" s="116">
        <f t="shared" ca="1" si="319"/>
        <v>0</v>
      </c>
      <c r="CD251" s="117">
        <f t="shared" ca="1" si="344"/>
        <v>0</v>
      </c>
      <c r="CE251" s="117">
        <f t="shared" ca="1" si="344"/>
        <v>0</v>
      </c>
      <c r="CF251" s="117">
        <f t="shared" ca="1" si="344"/>
        <v>0</v>
      </c>
      <c r="CG251" s="117">
        <f t="shared" ca="1" si="344"/>
        <v>0</v>
      </c>
      <c r="CH251" s="117">
        <f t="shared" ca="1" si="342"/>
        <v>0</v>
      </c>
      <c r="CI251" s="117">
        <f t="shared" ca="1" si="343"/>
        <v>0</v>
      </c>
      <c r="CJ251" s="127" cm="1">
        <f t="array" aca="1" ref="CJ251" ca="1">IFERROR(AVERAGE(IF(CD251:CG251&gt;1,CD251:CG251)),0)</f>
        <v>0</v>
      </c>
      <c r="CK251" s="127">
        <f ca="1">CJ251+(COUNTIFS($CJ$206:$CJ251,CJ251)-1)*0.00001</f>
        <v>4.5000000000000004E-4</v>
      </c>
      <c r="CL251" s="127">
        <f t="shared" ca="1" si="328"/>
        <v>1.4000000000000001E-4</v>
      </c>
      <c r="CM251" s="140">
        <f t="shared" ca="1" si="329"/>
        <v>0</v>
      </c>
      <c r="CN251" s="120">
        <f t="shared" ca="1" si="330"/>
        <v>0</v>
      </c>
      <c r="CO251" s="113"/>
      <c r="CP251" s="113"/>
      <c r="CQ251" s="113"/>
      <c r="CR251" s="115"/>
    </row>
    <row r="252" spans="1:96" ht="12.75" customHeight="1" x14ac:dyDescent="0.25">
      <c r="A252" s="213">
        <v>4</v>
      </c>
      <c r="J252" s="4"/>
      <c r="K252" s="101">
        <f t="shared" si="331"/>
        <v>47</v>
      </c>
      <c r="L252" s="125">
        <f t="shared" ca="1" si="323"/>
        <v>0</v>
      </c>
      <c r="M252" s="126">
        <f t="shared" ca="1" si="324"/>
        <v>1.3000000000000002E-4</v>
      </c>
      <c r="N252" s="126" t="str">
        <f t="shared" ca="1" si="341"/>
        <v/>
      </c>
      <c r="O252" s="126" t="str">
        <f t="shared" ca="1" si="341"/>
        <v/>
      </c>
      <c r="P252" s="126" t="str">
        <f t="shared" ca="1" si="341"/>
        <v/>
      </c>
      <c r="Q252" s="126" t="str">
        <f t="shared" ca="1" si="341"/>
        <v/>
      </c>
      <c r="R252" s="126" t="str">
        <f t="shared" ca="1" si="341"/>
        <v/>
      </c>
      <c r="S252" s="126" t="str">
        <f t="shared" ca="1" si="341"/>
        <v/>
      </c>
      <c r="T252" s="126" t="str">
        <f t="shared" ca="1" si="341"/>
        <v/>
      </c>
      <c r="U252" s="126" t="str">
        <f t="shared" ca="1" si="341"/>
        <v/>
      </c>
      <c r="V252" s="126" t="str">
        <f t="shared" ca="1" si="341"/>
        <v/>
      </c>
      <c r="W252" s="126" t="str">
        <f t="shared" ca="1" si="341"/>
        <v/>
      </c>
      <c r="X252" s="126" t="str">
        <f t="shared" ca="1" si="341"/>
        <v/>
      </c>
      <c r="Y252" s="126" t="str">
        <f t="shared" ca="1" si="341"/>
        <v/>
      </c>
      <c r="Z252" s="126" t="str">
        <f t="shared" ca="1" si="341"/>
        <v/>
      </c>
      <c r="AA252" s="126" t="str">
        <f t="shared" ca="1" si="341"/>
        <v/>
      </c>
      <c r="AB252" s="126" t="str">
        <f t="shared" ca="1" si="341"/>
        <v/>
      </c>
      <c r="AC252" s="126" t="str">
        <f t="shared" ca="1" si="340"/>
        <v/>
      </c>
      <c r="AD252" s="126" t="str">
        <f t="shared" ca="1" si="337"/>
        <v/>
      </c>
      <c r="AE252" s="126" t="str">
        <f t="shared" ca="1" si="337"/>
        <v/>
      </c>
      <c r="AF252" s="126" t="str">
        <f t="shared" ca="1" si="337"/>
        <v/>
      </c>
      <c r="AG252" s="126" t="str">
        <f t="shared" ca="1" si="337"/>
        <v/>
      </c>
      <c r="AH252" s="126" t="str">
        <f t="shared" ca="1" si="337"/>
        <v/>
      </c>
      <c r="AI252" s="126" t="str">
        <f t="shared" ca="1" si="337"/>
        <v/>
      </c>
      <c r="AJ252" s="126" t="str">
        <f t="shared" ca="1" si="337"/>
        <v/>
      </c>
      <c r="AK252" s="126" t="str">
        <f t="shared" ca="1" si="337"/>
        <v/>
      </c>
      <c r="AL252" s="126" t="str">
        <f t="shared" ca="1" si="337"/>
        <v/>
      </c>
      <c r="AM252" s="126" t="str">
        <f t="shared" ca="1" si="337"/>
        <v/>
      </c>
      <c r="AN252" s="126" t="str">
        <f t="shared" ca="1" si="337"/>
        <v/>
      </c>
      <c r="AO252" s="126" t="str">
        <f t="shared" ca="1" si="337"/>
        <v/>
      </c>
      <c r="AP252" s="126" t="str">
        <f t="shared" ca="1" si="337"/>
        <v/>
      </c>
      <c r="AQ252" s="126" t="str">
        <f t="shared" ca="1" si="337"/>
        <v/>
      </c>
      <c r="AR252" s="126" t="str">
        <f t="shared" ca="1" si="337"/>
        <v/>
      </c>
      <c r="AS252" s="126" t="str">
        <f t="shared" ref="AS252:BH265" ca="1" si="345">IF(AS$5&gt;$K252,"",IF($L252=0,"",IF($G$9&gt;$H$9,"ns",IF(ABS($M252-INDEX($CL$206:$CL$265,AS$5,1))&gt;$B$224,"s","ns"))))</f>
        <v/>
      </c>
      <c r="AT252" s="126" t="str">
        <f t="shared" ca="1" si="338"/>
        <v/>
      </c>
      <c r="AU252" s="126" t="str">
        <f t="shared" ca="1" si="338"/>
        <v/>
      </c>
      <c r="AV252" s="126" t="str">
        <f t="shared" ca="1" si="338"/>
        <v/>
      </c>
      <c r="AW252" s="126" t="str">
        <f t="shared" ca="1" si="338"/>
        <v/>
      </c>
      <c r="AX252" s="126" t="str">
        <f t="shared" ca="1" si="338"/>
        <v/>
      </c>
      <c r="AY252" s="126" t="str">
        <f t="shared" ca="1" si="338"/>
        <v/>
      </c>
      <c r="AZ252" s="126" t="str">
        <f t="shared" ca="1" si="338"/>
        <v/>
      </c>
      <c r="BA252" s="126" t="str">
        <f t="shared" ca="1" si="338"/>
        <v/>
      </c>
      <c r="BB252" s="126" t="str">
        <f t="shared" ca="1" si="338"/>
        <v/>
      </c>
      <c r="BC252" s="126" t="str">
        <f t="shared" ca="1" si="338"/>
        <v/>
      </c>
      <c r="BD252" s="126" t="str">
        <f t="shared" ca="1" si="338"/>
        <v/>
      </c>
      <c r="BE252" s="126" t="str">
        <f t="shared" ca="1" si="338"/>
        <v/>
      </c>
      <c r="BF252" s="126" t="str">
        <f t="shared" ca="1" si="338"/>
        <v/>
      </c>
      <c r="BG252" s="126" t="str">
        <f t="shared" ca="1" si="338"/>
        <v/>
      </c>
      <c r="BH252" s="126" t="str">
        <f t="shared" ca="1" si="338"/>
        <v/>
      </c>
      <c r="BI252" s="126" t="str">
        <f t="shared" ref="BI252:BU265" si="346">IF(BI$5&gt;$K252,"",IF($L252=0,"",IF($G$9&gt;$H$9,"ns",IF(ABS($M252-INDEX($CL$206:$CL$265,BI$5,1))&gt;$B$224,"s","ns"))))</f>
        <v/>
      </c>
      <c r="BJ252" s="126" t="str">
        <f t="shared" si="339"/>
        <v/>
      </c>
      <c r="BK252" s="126" t="str">
        <f t="shared" si="339"/>
        <v/>
      </c>
      <c r="BL252" s="126" t="str">
        <f t="shared" si="339"/>
        <v/>
      </c>
      <c r="BM252" s="126" t="str">
        <f t="shared" si="339"/>
        <v/>
      </c>
      <c r="BN252" s="126" t="str">
        <f t="shared" si="339"/>
        <v/>
      </c>
      <c r="BO252" s="126" t="str">
        <f t="shared" si="339"/>
        <v/>
      </c>
      <c r="BP252" s="126" t="str">
        <f t="shared" si="339"/>
        <v/>
      </c>
      <c r="BQ252" s="126" t="str">
        <f t="shared" si="339"/>
        <v/>
      </c>
      <c r="BR252" s="126" t="str">
        <f t="shared" si="339"/>
        <v/>
      </c>
      <c r="BS252" s="126" t="str">
        <f t="shared" si="339"/>
        <v/>
      </c>
      <c r="BT252" s="126" t="str">
        <f t="shared" si="339"/>
        <v/>
      </c>
      <c r="BU252" s="126" t="str">
        <f t="shared" si="339"/>
        <v/>
      </c>
      <c r="BV252" s="194"/>
      <c r="BW252" s="194"/>
      <c r="BX252" s="194"/>
      <c r="BZ252" s="116" t="s">
        <v>268</v>
      </c>
      <c r="CA252" s="118" t="s">
        <v>97</v>
      </c>
      <c r="CB252" s="113">
        <f t="shared" si="326"/>
        <v>47</v>
      </c>
      <c r="CC252" s="116">
        <f t="shared" ca="1" si="319"/>
        <v>0</v>
      </c>
      <c r="CD252" s="117">
        <f t="shared" ca="1" si="344"/>
        <v>0</v>
      </c>
      <c r="CE252" s="117">
        <f t="shared" ca="1" si="344"/>
        <v>0</v>
      </c>
      <c r="CF252" s="117">
        <f t="shared" ca="1" si="344"/>
        <v>0</v>
      </c>
      <c r="CG252" s="117">
        <f t="shared" ca="1" si="344"/>
        <v>0</v>
      </c>
      <c r="CH252" s="117">
        <f t="shared" ca="1" si="342"/>
        <v>0</v>
      </c>
      <c r="CI252" s="117">
        <f t="shared" ca="1" si="343"/>
        <v>0</v>
      </c>
      <c r="CJ252" s="127" cm="1">
        <f t="array" aca="1" ref="CJ252" ca="1">IFERROR(AVERAGE(IF(CD252:CG252&gt;1,CD252:CG252)),0)</f>
        <v>0</v>
      </c>
      <c r="CK252" s="127">
        <f ca="1">CJ252+(COUNTIFS($CJ$206:$CJ252,CJ252)-1)*0.00001</f>
        <v>4.6000000000000001E-4</v>
      </c>
      <c r="CL252" s="127">
        <f t="shared" ca="1" si="328"/>
        <v>1.3000000000000002E-4</v>
      </c>
      <c r="CM252" s="140">
        <f t="shared" ca="1" si="329"/>
        <v>0</v>
      </c>
      <c r="CN252" s="120">
        <f t="shared" ca="1" si="330"/>
        <v>0</v>
      </c>
      <c r="CO252" s="113"/>
      <c r="CP252" s="113"/>
      <c r="CQ252" s="113"/>
      <c r="CR252" s="115"/>
    </row>
    <row r="253" spans="1:96" ht="12.75" customHeight="1" x14ac:dyDescent="0.25">
      <c r="A253" s="213">
        <v>4</v>
      </c>
      <c r="J253" s="4"/>
      <c r="K253" s="101">
        <f t="shared" si="331"/>
        <v>48</v>
      </c>
      <c r="L253" s="125">
        <f t="shared" ca="1" si="323"/>
        <v>0</v>
      </c>
      <c r="M253" s="126">
        <f t="shared" ca="1" si="324"/>
        <v>1.2000000000000002E-4</v>
      </c>
      <c r="N253" s="126" t="str">
        <f t="shared" ca="1" si="341"/>
        <v/>
      </c>
      <c r="O253" s="126" t="str">
        <f t="shared" ca="1" si="341"/>
        <v/>
      </c>
      <c r="P253" s="126" t="str">
        <f t="shared" ca="1" si="341"/>
        <v/>
      </c>
      <c r="Q253" s="126" t="str">
        <f t="shared" ca="1" si="341"/>
        <v/>
      </c>
      <c r="R253" s="126" t="str">
        <f t="shared" ca="1" si="341"/>
        <v/>
      </c>
      <c r="S253" s="126" t="str">
        <f t="shared" ca="1" si="341"/>
        <v/>
      </c>
      <c r="T253" s="126" t="str">
        <f t="shared" ca="1" si="341"/>
        <v/>
      </c>
      <c r="U253" s="126" t="str">
        <f t="shared" ca="1" si="341"/>
        <v/>
      </c>
      <c r="V253" s="126" t="str">
        <f t="shared" ca="1" si="341"/>
        <v/>
      </c>
      <c r="W253" s="126" t="str">
        <f t="shared" ca="1" si="341"/>
        <v/>
      </c>
      <c r="X253" s="126" t="str">
        <f t="shared" ca="1" si="341"/>
        <v/>
      </c>
      <c r="Y253" s="126" t="str">
        <f t="shared" ca="1" si="341"/>
        <v/>
      </c>
      <c r="Z253" s="126" t="str">
        <f t="shared" ca="1" si="341"/>
        <v/>
      </c>
      <c r="AA253" s="126" t="str">
        <f t="shared" ca="1" si="341"/>
        <v/>
      </c>
      <c r="AB253" s="126" t="str">
        <f t="shared" ca="1" si="341"/>
        <v/>
      </c>
      <c r="AC253" s="126" t="str">
        <f t="shared" ca="1" si="340"/>
        <v/>
      </c>
      <c r="AD253" s="126" t="str">
        <f t="shared" ca="1" si="340"/>
        <v/>
      </c>
      <c r="AE253" s="126" t="str">
        <f t="shared" ca="1" si="340"/>
        <v/>
      </c>
      <c r="AF253" s="126" t="str">
        <f t="shared" ca="1" si="340"/>
        <v/>
      </c>
      <c r="AG253" s="126" t="str">
        <f t="shared" ca="1" si="340"/>
        <v/>
      </c>
      <c r="AH253" s="126" t="str">
        <f t="shared" ca="1" si="340"/>
        <v/>
      </c>
      <c r="AI253" s="126" t="str">
        <f t="shared" ca="1" si="340"/>
        <v/>
      </c>
      <c r="AJ253" s="126" t="str">
        <f t="shared" ca="1" si="340"/>
        <v/>
      </c>
      <c r="AK253" s="126" t="str">
        <f t="shared" ca="1" si="340"/>
        <v/>
      </c>
      <c r="AL253" s="126" t="str">
        <f t="shared" ca="1" si="340"/>
        <v/>
      </c>
      <c r="AM253" s="126" t="str">
        <f t="shared" ca="1" si="340"/>
        <v/>
      </c>
      <c r="AN253" s="126" t="str">
        <f t="shared" ca="1" si="340"/>
        <v/>
      </c>
      <c r="AO253" s="126" t="str">
        <f t="shared" ca="1" si="340"/>
        <v/>
      </c>
      <c r="AP253" s="126" t="str">
        <f t="shared" ca="1" si="340"/>
        <v/>
      </c>
      <c r="AQ253" s="126" t="str">
        <f t="shared" ca="1" si="340"/>
        <v/>
      </c>
      <c r="AR253" s="126" t="str">
        <f t="shared" ca="1" si="340"/>
        <v/>
      </c>
      <c r="AS253" s="126" t="str">
        <f t="shared" ca="1" si="345"/>
        <v/>
      </c>
      <c r="AT253" s="126" t="str">
        <f t="shared" ca="1" si="345"/>
        <v/>
      </c>
      <c r="AU253" s="126" t="str">
        <f t="shared" ca="1" si="345"/>
        <v/>
      </c>
      <c r="AV253" s="126" t="str">
        <f t="shared" ca="1" si="345"/>
        <v/>
      </c>
      <c r="AW253" s="126" t="str">
        <f t="shared" ca="1" si="345"/>
        <v/>
      </c>
      <c r="AX253" s="126" t="str">
        <f t="shared" ca="1" si="345"/>
        <v/>
      </c>
      <c r="AY253" s="126" t="str">
        <f t="shared" ca="1" si="345"/>
        <v/>
      </c>
      <c r="AZ253" s="126" t="str">
        <f t="shared" ca="1" si="345"/>
        <v/>
      </c>
      <c r="BA253" s="126" t="str">
        <f t="shared" ca="1" si="345"/>
        <v/>
      </c>
      <c r="BB253" s="126" t="str">
        <f t="shared" ca="1" si="345"/>
        <v/>
      </c>
      <c r="BC253" s="126" t="str">
        <f t="shared" ca="1" si="345"/>
        <v/>
      </c>
      <c r="BD253" s="126" t="str">
        <f t="shared" ca="1" si="345"/>
        <v/>
      </c>
      <c r="BE253" s="126" t="str">
        <f t="shared" ca="1" si="345"/>
        <v/>
      </c>
      <c r="BF253" s="126" t="str">
        <f t="shared" ca="1" si="345"/>
        <v/>
      </c>
      <c r="BG253" s="126" t="str">
        <f t="shared" ca="1" si="345"/>
        <v/>
      </c>
      <c r="BH253" s="126" t="str">
        <f t="shared" ca="1" si="345"/>
        <v/>
      </c>
      <c r="BI253" s="126" t="str">
        <f t="shared" ca="1" si="346"/>
        <v/>
      </c>
      <c r="BJ253" s="126" t="str">
        <f t="shared" si="346"/>
        <v/>
      </c>
      <c r="BK253" s="126" t="str">
        <f t="shared" si="346"/>
        <v/>
      </c>
      <c r="BL253" s="126" t="str">
        <f t="shared" si="346"/>
        <v/>
      </c>
      <c r="BM253" s="126" t="str">
        <f t="shared" si="346"/>
        <v/>
      </c>
      <c r="BN253" s="126" t="str">
        <f t="shared" si="346"/>
        <v/>
      </c>
      <c r="BO253" s="126" t="str">
        <f t="shared" si="346"/>
        <v/>
      </c>
      <c r="BP253" s="126" t="str">
        <f t="shared" si="346"/>
        <v/>
      </c>
      <c r="BQ253" s="126" t="str">
        <f t="shared" si="346"/>
        <v/>
      </c>
      <c r="BR253" s="126" t="str">
        <f t="shared" si="346"/>
        <v/>
      </c>
      <c r="BS253" s="126" t="str">
        <f t="shared" si="346"/>
        <v/>
      </c>
      <c r="BT253" s="126" t="str">
        <f t="shared" si="346"/>
        <v/>
      </c>
      <c r="BU253" s="126" t="str">
        <f t="shared" si="346"/>
        <v/>
      </c>
      <c r="BV253" s="194"/>
      <c r="BW253" s="194"/>
      <c r="BX253" s="194"/>
      <c r="BZ253" s="116" t="s">
        <v>268</v>
      </c>
      <c r="CA253" s="118" t="s">
        <v>97</v>
      </c>
      <c r="CB253" s="113">
        <f t="shared" si="326"/>
        <v>48</v>
      </c>
      <c r="CC253" s="116">
        <f t="shared" ca="1" si="319"/>
        <v>0</v>
      </c>
      <c r="CD253" s="117">
        <f t="shared" ca="1" si="344"/>
        <v>0</v>
      </c>
      <c r="CE253" s="117">
        <f t="shared" ca="1" si="344"/>
        <v>0</v>
      </c>
      <c r="CF253" s="117">
        <f t="shared" ca="1" si="344"/>
        <v>0</v>
      </c>
      <c r="CG253" s="117">
        <f t="shared" ca="1" si="344"/>
        <v>0</v>
      </c>
      <c r="CH253" s="117">
        <f t="shared" ca="1" si="342"/>
        <v>0</v>
      </c>
      <c r="CI253" s="117">
        <f t="shared" ca="1" si="343"/>
        <v>0</v>
      </c>
      <c r="CJ253" s="127" cm="1">
        <f t="array" aca="1" ref="CJ253" ca="1">IFERROR(AVERAGE(IF(CD253:CG253&gt;1,CD253:CG253)),0)</f>
        <v>0</v>
      </c>
      <c r="CK253" s="127">
        <f ca="1">CJ253+(COUNTIFS($CJ$206:$CJ253,CJ253)-1)*0.00001</f>
        <v>4.7000000000000004E-4</v>
      </c>
      <c r="CL253" s="127">
        <f t="shared" ca="1" si="328"/>
        <v>1.2000000000000002E-4</v>
      </c>
      <c r="CM253" s="140">
        <f t="shared" ca="1" si="329"/>
        <v>0</v>
      </c>
      <c r="CN253" s="120">
        <f t="shared" ca="1" si="330"/>
        <v>0</v>
      </c>
      <c r="CO253" s="113"/>
      <c r="CP253" s="113"/>
      <c r="CQ253" s="113"/>
      <c r="CR253" s="115"/>
    </row>
    <row r="254" spans="1:96" ht="12.75" customHeight="1" x14ac:dyDescent="0.25">
      <c r="A254" s="213">
        <v>4</v>
      </c>
      <c r="J254" s="4"/>
      <c r="K254" s="101">
        <f t="shared" si="331"/>
        <v>49</v>
      </c>
      <c r="L254" s="125">
        <f t="shared" ca="1" si="323"/>
        <v>0</v>
      </c>
      <c r="M254" s="126">
        <f t="shared" ca="1" si="324"/>
        <v>1.1E-4</v>
      </c>
      <c r="N254" s="126" t="str">
        <f t="shared" ca="1" si="341"/>
        <v/>
      </c>
      <c r="O254" s="126" t="str">
        <f t="shared" ca="1" si="341"/>
        <v/>
      </c>
      <c r="P254" s="126" t="str">
        <f t="shared" ca="1" si="341"/>
        <v/>
      </c>
      <c r="Q254" s="126" t="str">
        <f t="shared" ca="1" si="341"/>
        <v/>
      </c>
      <c r="R254" s="126" t="str">
        <f t="shared" ca="1" si="341"/>
        <v/>
      </c>
      <c r="S254" s="126" t="str">
        <f t="shared" ca="1" si="341"/>
        <v/>
      </c>
      <c r="T254" s="126" t="str">
        <f t="shared" ca="1" si="341"/>
        <v/>
      </c>
      <c r="U254" s="126" t="str">
        <f t="shared" ca="1" si="341"/>
        <v/>
      </c>
      <c r="V254" s="126" t="str">
        <f t="shared" ca="1" si="341"/>
        <v/>
      </c>
      <c r="W254" s="126" t="str">
        <f t="shared" ca="1" si="341"/>
        <v/>
      </c>
      <c r="X254" s="126" t="str">
        <f t="shared" ca="1" si="341"/>
        <v/>
      </c>
      <c r="Y254" s="126" t="str">
        <f t="shared" ca="1" si="341"/>
        <v/>
      </c>
      <c r="Z254" s="126" t="str">
        <f t="shared" ca="1" si="341"/>
        <v/>
      </c>
      <c r="AA254" s="126" t="str">
        <f t="shared" ca="1" si="341"/>
        <v/>
      </c>
      <c r="AB254" s="126" t="str">
        <f t="shared" ca="1" si="341"/>
        <v/>
      </c>
      <c r="AC254" s="126" t="str">
        <f t="shared" ca="1" si="341"/>
        <v/>
      </c>
      <c r="AD254" s="126" t="str">
        <f t="shared" ref="AD254:AR265" ca="1" si="347">IF(AD$5&gt;$K254,"",IF($L254=0,"",IF($G$9&gt;$H$9,"ns",IF(ABS($M254-INDEX($CL$206:$CL$265,AD$5,1))&gt;$B$224,"s","ns"))))</f>
        <v/>
      </c>
      <c r="AE254" s="126" t="str">
        <f t="shared" ca="1" si="347"/>
        <v/>
      </c>
      <c r="AF254" s="126" t="str">
        <f t="shared" ca="1" si="347"/>
        <v/>
      </c>
      <c r="AG254" s="126" t="str">
        <f t="shared" ca="1" si="347"/>
        <v/>
      </c>
      <c r="AH254" s="126" t="str">
        <f t="shared" ca="1" si="347"/>
        <v/>
      </c>
      <c r="AI254" s="126" t="str">
        <f t="shared" ca="1" si="347"/>
        <v/>
      </c>
      <c r="AJ254" s="126" t="str">
        <f t="shared" ca="1" si="347"/>
        <v/>
      </c>
      <c r="AK254" s="126" t="str">
        <f t="shared" ca="1" si="347"/>
        <v/>
      </c>
      <c r="AL254" s="126" t="str">
        <f t="shared" ca="1" si="347"/>
        <v/>
      </c>
      <c r="AM254" s="126" t="str">
        <f t="shared" ca="1" si="347"/>
        <v/>
      </c>
      <c r="AN254" s="126" t="str">
        <f t="shared" ca="1" si="347"/>
        <v/>
      </c>
      <c r="AO254" s="126" t="str">
        <f t="shared" ca="1" si="347"/>
        <v/>
      </c>
      <c r="AP254" s="126" t="str">
        <f t="shared" ca="1" si="347"/>
        <v/>
      </c>
      <c r="AQ254" s="126" t="str">
        <f t="shared" ca="1" si="347"/>
        <v/>
      </c>
      <c r="AR254" s="126" t="str">
        <f t="shared" ca="1" si="347"/>
        <v/>
      </c>
      <c r="AS254" s="126" t="str">
        <f t="shared" ca="1" si="345"/>
        <v/>
      </c>
      <c r="AT254" s="126" t="str">
        <f t="shared" ca="1" si="345"/>
        <v/>
      </c>
      <c r="AU254" s="126" t="str">
        <f t="shared" ca="1" si="345"/>
        <v/>
      </c>
      <c r="AV254" s="126" t="str">
        <f t="shared" ca="1" si="345"/>
        <v/>
      </c>
      <c r="AW254" s="126" t="str">
        <f t="shared" ca="1" si="345"/>
        <v/>
      </c>
      <c r="AX254" s="126" t="str">
        <f t="shared" ca="1" si="345"/>
        <v/>
      </c>
      <c r="AY254" s="126" t="str">
        <f t="shared" ca="1" si="345"/>
        <v/>
      </c>
      <c r="AZ254" s="126" t="str">
        <f t="shared" ca="1" si="345"/>
        <v/>
      </c>
      <c r="BA254" s="126" t="str">
        <f t="shared" ca="1" si="345"/>
        <v/>
      </c>
      <c r="BB254" s="126" t="str">
        <f t="shared" ca="1" si="345"/>
        <v/>
      </c>
      <c r="BC254" s="126" t="str">
        <f t="shared" ca="1" si="345"/>
        <v/>
      </c>
      <c r="BD254" s="126" t="str">
        <f t="shared" ca="1" si="345"/>
        <v/>
      </c>
      <c r="BE254" s="126" t="str">
        <f t="shared" ca="1" si="345"/>
        <v/>
      </c>
      <c r="BF254" s="126" t="str">
        <f t="shared" ca="1" si="345"/>
        <v/>
      </c>
      <c r="BG254" s="126" t="str">
        <f t="shared" ca="1" si="345"/>
        <v/>
      </c>
      <c r="BH254" s="126" t="str">
        <f t="shared" ca="1" si="345"/>
        <v/>
      </c>
      <c r="BI254" s="126" t="str">
        <f t="shared" ca="1" si="346"/>
        <v/>
      </c>
      <c r="BJ254" s="126" t="str">
        <f t="shared" ca="1" si="346"/>
        <v/>
      </c>
      <c r="BK254" s="126" t="str">
        <f t="shared" si="346"/>
        <v/>
      </c>
      <c r="BL254" s="126" t="str">
        <f t="shared" si="346"/>
        <v/>
      </c>
      <c r="BM254" s="126" t="str">
        <f t="shared" si="346"/>
        <v/>
      </c>
      <c r="BN254" s="126" t="str">
        <f t="shared" si="346"/>
        <v/>
      </c>
      <c r="BO254" s="126" t="str">
        <f t="shared" si="346"/>
        <v/>
      </c>
      <c r="BP254" s="126" t="str">
        <f t="shared" si="346"/>
        <v/>
      </c>
      <c r="BQ254" s="126" t="str">
        <f t="shared" si="346"/>
        <v/>
      </c>
      <c r="BR254" s="126" t="str">
        <f t="shared" si="346"/>
        <v/>
      </c>
      <c r="BS254" s="126" t="str">
        <f t="shared" si="346"/>
        <v/>
      </c>
      <c r="BT254" s="126" t="str">
        <f t="shared" si="346"/>
        <v/>
      </c>
      <c r="BU254" s="126" t="str">
        <f t="shared" si="346"/>
        <v/>
      </c>
      <c r="BV254" s="194"/>
      <c r="BW254" s="194"/>
      <c r="BX254" s="194"/>
      <c r="BZ254" s="116" t="s">
        <v>268</v>
      </c>
      <c r="CA254" s="118" t="s">
        <v>97</v>
      </c>
      <c r="CB254" s="113">
        <f t="shared" si="326"/>
        <v>49</v>
      </c>
      <c r="CC254" s="116">
        <f t="shared" ca="1" si="319"/>
        <v>0</v>
      </c>
      <c r="CD254" s="117">
        <f t="shared" ca="1" si="344"/>
        <v>0</v>
      </c>
      <c r="CE254" s="117">
        <f t="shared" ca="1" si="344"/>
        <v>0</v>
      </c>
      <c r="CF254" s="117">
        <f t="shared" ca="1" si="344"/>
        <v>0</v>
      </c>
      <c r="CG254" s="117">
        <f t="shared" ca="1" si="344"/>
        <v>0</v>
      </c>
      <c r="CH254" s="117">
        <f t="shared" ca="1" si="342"/>
        <v>0</v>
      </c>
      <c r="CI254" s="117">
        <f t="shared" ca="1" si="343"/>
        <v>0</v>
      </c>
      <c r="CJ254" s="127" cm="1">
        <f t="array" aca="1" ref="CJ254" ca="1">IFERROR(AVERAGE(IF(CD254:CG254&gt;1,CD254:CG254)),0)</f>
        <v>0</v>
      </c>
      <c r="CK254" s="127">
        <f ca="1">CJ254+(COUNTIFS($CJ$206:$CJ254,CJ254)-1)*0.00001</f>
        <v>4.8000000000000007E-4</v>
      </c>
      <c r="CL254" s="127">
        <f t="shared" ca="1" si="328"/>
        <v>1.1E-4</v>
      </c>
      <c r="CM254" s="140">
        <f t="shared" ca="1" si="329"/>
        <v>0</v>
      </c>
      <c r="CN254" s="120">
        <f t="shared" ca="1" si="330"/>
        <v>0</v>
      </c>
      <c r="CO254" s="113"/>
      <c r="CP254" s="113"/>
      <c r="CQ254" s="113"/>
      <c r="CR254" s="115"/>
    </row>
    <row r="255" spans="1:96" ht="12.75" customHeight="1" x14ac:dyDescent="0.25">
      <c r="A255" s="213">
        <v>4</v>
      </c>
      <c r="J255" s="4"/>
      <c r="K255" s="101">
        <f t="shared" si="331"/>
        <v>50</v>
      </c>
      <c r="L255" s="125">
        <f t="shared" ca="1" si="323"/>
        <v>0</v>
      </c>
      <c r="M255" s="126">
        <f t="shared" ca="1" si="324"/>
        <v>1E-4</v>
      </c>
      <c r="N255" s="126" t="str">
        <f t="shared" ref="N255:AC265" ca="1" si="348">IF(N$5&gt;$K255,"",IF($L255=0,"",IF($G$9&gt;$H$9,"ns",IF(ABS($M255-INDEX($CL$206:$CL$265,N$5,1))&gt;$B$224,"s","ns"))))</f>
        <v/>
      </c>
      <c r="O255" s="126" t="str">
        <f t="shared" ca="1" si="348"/>
        <v/>
      </c>
      <c r="P255" s="126" t="str">
        <f t="shared" ca="1" si="348"/>
        <v/>
      </c>
      <c r="Q255" s="126" t="str">
        <f t="shared" ca="1" si="348"/>
        <v/>
      </c>
      <c r="R255" s="126" t="str">
        <f t="shared" ca="1" si="348"/>
        <v/>
      </c>
      <c r="S255" s="126" t="str">
        <f t="shared" ca="1" si="348"/>
        <v/>
      </c>
      <c r="T255" s="126" t="str">
        <f t="shared" ca="1" si="348"/>
        <v/>
      </c>
      <c r="U255" s="126" t="str">
        <f t="shared" ca="1" si="348"/>
        <v/>
      </c>
      <c r="V255" s="126" t="str">
        <f t="shared" ca="1" si="348"/>
        <v/>
      </c>
      <c r="W255" s="126" t="str">
        <f t="shared" ca="1" si="348"/>
        <v/>
      </c>
      <c r="X255" s="126" t="str">
        <f t="shared" ca="1" si="348"/>
        <v/>
      </c>
      <c r="Y255" s="126" t="str">
        <f t="shared" ca="1" si="348"/>
        <v/>
      </c>
      <c r="Z255" s="126" t="str">
        <f t="shared" ca="1" si="348"/>
        <v/>
      </c>
      <c r="AA255" s="126" t="str">
        <f t="shared" ca="1" si="348"/>
        <v/>
      </c>
      <c r="AB255" s="126" t="str">
        <f t="shared" ca="1" si="348"/>
        <v/>
      </c>
      <c r="AC255" s="126" t="str">
        <f t="shared" ca="1" si="348"/>
        <v/>
      </c>
      <c r="AD255" s="126" t="str">
        <f t="shared" ca="1" si="347"/>
        <v/>
      </c>
      <c r="AE255" s="126" t="str">
        <f t="shared" ca="1" si="347"/>
        <v/>
      </c>
      <c r="AF255" s="126" t="str">
        <f t="shared" ca="1" si="347"/>
        <v/>
      </c>
      <c r="AG255" s="126" t="str">
        <f t="shared" ca="1" si="347"/>
        <v/>
      </c>
      <c r="AH255" s="126" t="str">
        <f t="shared" ca="1" si="347"/>
        <v/>
      </c>
      <c r="AI255" s="126" t="str">
        <f t="shared" ca="1" si="347"/>
        <v/>
      </c>
      <c r="AJ255" s="126" t="str">
        <f t="shared" ca="1" si="347"/>
        <v/>
      </c>
      <c r="AK255" s="126" t="str">
        <f t="shared" ca="1" si="347"/>
        <v/>
      </c>
      <c r="AL255" s="126" t="str">
        <f t="shared" ca="1" si="347"/>
        <v/>
      </c>
      <c r="AM255" s="126" t="str">
        <f t="shared" ca="1" si="347"/>
        <v/>
      </c>
      <c r="AN255" s="126" t="str">
        <f t="shared" ca="1" si="347"/>
        <v/>
      </c>
      <c r="AO255" s="126" t="str">
        <f t="shared" ca="1" si="347"/>
        <v/>
      </c>
      <c r="AP255" s="126" t="str">
        <f t="shared" ca="1" si="347"/>
        <v/>
      </c>
      <c r="AQ255" s="126" t="str">
        <f t="shared" ca="1" si="347"/>
        <v/>
      </c>
      <c r="AR255" s="126" t="str">
        <f t="shared" ca="1" si="347"/>
        <v/>
      </c>
      <c r="AS255" s="126" t="str">
        <f t="shared" ca="1" si="345"/>
        <v/>
      </c>
      <c r="AT255" s="126" t="str">
        <f t="shared" ca="1" si="345"/>
        <v/>
      </c>
      <c r="AU255" s="126" t="str">
        <f t="shared" ca="1" si="345"/>
        <v/>
      </c>
      <c r="AV255" s="126" t="str">
        <f t="shared" ca="1" si="345"/>
        <v/>
      </c>
      <c r="AW255" s="126" t="str">
        <f t="shared" ca="1" si="345"/>
        <v/>
      </c>
      <c r="AX255" s="126" t="str">
        <f t="shared" ca="1" si="345"/>
        <v/>
      </c>
      <c r="AY255" s="126" t="str">
        <f t="shared" ca="1" si="345"/>
        <v/>
      </c>
      <c r="AZ255" s="126" t="str">
        <f t="shared" ca="1" si="345"/>
        <v/>
      </c>
      <c r="BA255" s="126" t="str">
        <f t="shared" ca="1" si="345"/>
        <v/>
      </c>
      <c r="BB255" s="126" t="str">
        <f t="shared" ca="1" si="345"/>
        <v/>
      </c>
      <c r="BC255" s="126" t="str">
        <f t="shared" ca="1" si="345"/>
        <v/>
      </c>
      <c r="BD255" s="126" t="str">
        <f t="shared" ca="1" si="345"/>
        <v/>
      </c>
      <c r="BE255" s="126" t="str">
        <f t="shared" ca="1" si="345"/>
        <v/>
      </c>
      <c r="BF255" s="126" t="str">
        <f t="shared" ca="1" si="345"/>
        <v/>
      </c>
      <c r="BG255" s="126" t="str">
        <f t="shared" ca="1" si="345"/>
        <v/>
      </c>
      <c r="BH255" s="126" t="str">
        <f t="shared" ca="1" si="345"/>
        <v/>
      </c>
      <c r="BI255" s="126" t="str">
        <f t="shared" ca="1" si="346"/>
        <v/>
      </c>
      <c r="BJ255" s="126" t="str">
        <f t="shared" ca="1" si="346"/>
        <v/>
      </c>
      <c r="BK255" s="126" t="str">
        <f t="shared" ca="1" si="346"/>
        <v/>
      </c>
      <c r="BL255" s="126" t="str">
        <f t="shared" si="346"/>
        <v/>
      </c>
      <c r="BM255" s="126" t="str">
        <f t="shared" si="346"/>
        <v/>
      </c>
      <c r="BN255" s="126" t="str">
        <f t="shared" si="346"/>
        <v/>
      </c>
      <c r="BO255" s="126" t="str">
        <f t="shared" si="346"/>
        <v/>
      </c>
      <c r="BP255" s="126" t="str">
        <f t="shared" si="346"/>
        <v/>
      </c>
      <c r="BQ255" s="126" t="str">
        <f t="shared" si="346"/>
        <v/>
      </c>
      <c r="BR255" s="126" t="str">
        <f t="shared" si="346"/>
        <v/>
      </c>
      <c r="BS255" s="126" t="str">
        <f t="shared" si="346"/>
        <v/>
      </c>
      <c r="BT255" s="126" t="str">
        <f t="shared" si="346"/>
        <v/>
      </c>
      <c r="BU255" s="126" t="str">
        <f t="shared" si="346"/>
        <v/>
      </c>
      <c r="BV255" s="194"/>
      <c r="BW255" s="194"/>
      <c r="BX255" s="194"/>
      <c r="BZ255" s="116" t="s">
        <v>268</v>
      </c>
      <c r="CA255" s="118" t="s">
        <v>97</v>
      </c>
      <c r="CB255" s="113">
        <f t="shared" si="326"/>
        <v>50</v>
      </c>
      <c r="CC255" s="116">
        <f t="shared" ca="1" si="319"/>
        <v>0</v>
      </c>
      <c r="CD255" s="117">
        <f t="shared" ca="1" si="344"/>
        <v>0</v>
      </c>
      <c r="CE255" s="117">
        <f t="shared" ca="1" si="344"/>
        <v>0</v>
      </c>
      <c r="CF255" s="117">
        <f t="shared" ca="1" si="344"/>
        <v>0</v>
      </c>
      <c r="CG255" s="117">
        <f t="shared" ca="1" si="344"/>
        <v>0</v>
      </c>
      <c r="CH255" s="117">
        <f t="shared" ca="1" si="342"/>
        <v>0</v>
      </c>
      <c r="CI255" s="117">
        <f t="shared" ca="1" si="343"/>
        <v>0</v>
      </c>
      <c r="CJ255" s="127" cm="1">
        <f t="array" aca="1" ref="CJ255" ca="1">IFERROR(AVERAGE(IF(CD255:CG255&gt;1,CD255:CG255)),0)</f>
        <v>0</v>
      </c>
      <c r="CK255" s="127">
        <f ca="1">CJ255+(COUNTIFS($CJ$206:$CJ255,CJ255)-1)*0.00001</f>
        <v>4.9000000000000009E-4</v>
      </c>
      <c r="CL255" s="127">
        <f t="shared" ca="1" si="328"/>
        <v>1E-4</v>
      </c>
      <c r="CM255" s="140">
        <f t="shared" ca="1" si="329"/>
        <v>0</v>
      </c>
      <c r="CN255" s="120">
        <f t="shared" ca="1" si="330"/>
        <v>0</v>
      </c>
      <c r="CO255" s="113"/>
      <c r="CP255" s="113"/>
      <c r="CQ255" s="113"/>
      <c r="CR255" s="115"/>
    </row>
    <row r="256" spans="1:96" ht="12.75" customHeight="1" x14ac:dyDescent="0.25">
      <c r="A256" s="213">
        <v>4</v>
      </c>
      <c r="K256" s="101">
        <f t="shared" si="331"/>
        <v>51</v>
      </c>
      <c r="L256" s="125">
        <f t="shared" ca="1" si="323"/>
        <v>0</v>
      </c>
      <c r="M256" s="126">
        <f t="shared" ca="1" si="324"/>
        <v>9.0000000000000006E-5</v>
      </c>
      <c r="N256" s="126" t="str">
        <f t="shared" ca="1" si="348"/>
        <v/>
      </c>
      <c r="O256" s="126" t="str">
        <f t="shared" ca="1" si="348"/>
        <v/>
      </c>
      <c r="P256" s="126" t="str">
        <f t="shared" ca="1" si="348"/>
        <v/>
      </c>
      <c r="Q256" s="126" t="str">
        <f t="shared" ca="1" si="348"/>
        <v/>
      </c>
      <c r="R256" s="126" t="str">
        <f t="shared" ca="1" si="348"/>
        <v/>
      </c>
      <c r="S256" s="126" t="str">
        <f t="shared" ca="1" si="348"/>
        <v/>
      </c>
      <c r="T256" s="126" t="str">
        <f t="shared" ca="1" si="348"/>
        <v/>
      </c>
      <c r="U256" s="126" t="str">
        <f t="shared" ca="1" si="348"/>
        <v/>
      </c>
      <c r="V256" s="126" t="str">
        <f t="shared" ca="1" si="348"/>
        <v/>
      </c>
      <c r="W256" s="126" t="str">
        <f t="shared" ca="1" si="348"/>
        <v/>
      </c>
      <c r="X256" s="126" t="str">
        <f t="shared" ca="1" si="348"/>
        <v/>
      </c>
      <c r="Y256" s="126" t="str">
        <f t="shared" ca="1" si="348"/>
        <v/>
      </c>
      <c r="Z256" s="126" t="str">
        <f t="shared" ca="1" si="348"/>
        <v/>
      </c>
      <c r="AA256" s="126" t="str">
        <f t="shared" ca="1" si="348"/>
        <v/>
      </c>
      <c r="AB256" s="126" t="str">
        <f t="shared" ca="1" si="348"/>
        <v/>
      </c>
      <c r="AC256" s="126" t="str">
        <f t="shared" ca="1" si="348"/>
        <v/>
      </c>
      <c r="AD256" s="126" t="str">
        <f t="shared" ca="1" si="347"/>
        <v/>
      </c>
      <c r="AE256" s="126" t="str">
        <f t="shared" ca="1" si="347"/>
        <v/>
      </c>
      <c r="AF256" s="126" t="str">
        <f t="shared" ca="1" si="347"/>
        <v/>
      </c>
      <c r="AG256" s="126" t="str">
        <f t="shared" ca="1" si="347"/>
        <v/>
      </c>
      <c r="AH256" s="126" t="str">
        <f t="shared" ca="1" si="347"/>
        <v/>
      </c>
      <c r="AI256" s="126" t="str">
        <f t="shared" ca="1" si="347"/>
        <v/>
      </c>
      <c r="AJ256" s="126" t="str">
        <f t="shared" ca="1" si="347"/>
        <v/>
      </c>
      <c r="AK256" s="126" t="str">
        <f t="shared" ca="1" si="347"/>
        <v/>
      </c>
      <c r="AL256" s="126" t="str">
        <f t="shared" ca="1" si="347"/>
        <v/>
      </c>
      <c r="AM256" s="126" t="str">
        <f t="shared" ca="1" si="347"/>
        <v/>
      </c>
      <c r="AN256" s="126" t="str">
        <f t="shared" ca="1" si="347"/>
        <v/>
      </c>
      <c r="AO256" s="126" t="str">
        <f t="shared" ca="1" si="347"/>
        <v/>
      </c>
      <c r="AP256" s="126" t="str">
        <f t="shared" ca="1" si="347"/>
        <v/>
      </c>
      <c r="AQ256" s="126" t="str">
        <f t="shared" ca="1" si="347"/>
        <v/>
      </c>
      <c r="AR256" s="126" t="str">
        <f t="shared" ca="1" si="347"/>
        <v/>
      </c>
      <c r="AS256" s="126" t="str">
        <f t="shared" ca="1" si="345"/>
        <v/>
      </c>
      <c r="AT256" s="126" t="str">
        <f t="shared" ca="1" si="345"/>
        <v/>
      </c>
      <c r="AU256" s="126" t="str">
        <f t="shared" ca="1" si="345"/>
        <v/>
      </c>
      <c r="AV256" s="126" t="str">
        <f t="shared" ca="1" si="345"/>
        <v/>
      </c>
      <c r="AW256" s="126" t="str">
        <f t="shared" ca="1" si="345"/>
        <v/>
      </c>
      <c r="AX256" s="126" t="str">
        <f t="shared" ca="1" si="345"/>
        <v/>
      </c>
      <c r="AY256" s="126" t="str">
        <f t="shared" ca="1" si="345"/>
        <v/>
      </c>
      <c r="AZ256" s="126" t="str">
        <f t="shared" ca="1" si="345"/>
        <v/>
      </c>
      <c r="BA256" s="126" t="str">
        <f t="shared" ca="1" si="345"/>
        <v/>
      </c>
      <c r="BB256" s="126" t="str">
        <f t="shared" ca="1" si="345"/>
        <v/>
      </c>
      <c r="BC256" s="126" t="str">
        <f t="shared" ca="1" si="345"/>
        <v/>
      </c>
      <c r="BD256" s="126" t="str">
        <f t="shared" ca="1" si="345"/>
        <v/>
      </c>
      <c r="BE256" s="126" t="str">
        <f t="shared" ca="1" si="345"/>
        <v/>
      </c>
      <c r="BF256" s="126" t="str">
        <f t="shared" ca="1" si="345"/>
        <v/>
      </c>
      <c r="BG256" s="126" t="str">
        <f t="shared" ca="1" si="345"/>
        <v/>
      </c>
      <c r="BH256" s="126" t="str">
        <f t="shared" ca="1" si="345"/>
        <v/>
      </c>
      <c r="BI256" s="126" t="str">
        <f t="shared" ca="1" si="346"/>
        <v/>
      </c>
      <c r="BJ256" s="126" t="str">
        <f t="shared" ca="1" si="346"/>
        <v/>
      </c>
      <c r="BK256" s="126" t="str">
        <f t="shared" ca="1" si="346"/>
        <v/>
      </c>
      <c r="BL256" s="126" t="str">
        <f t="shared" ca="1" si="346"/>
        <v/>
      </c>
      <c r="BM256" s="126" t="str">
        <f t="shared" si="346"/>
        <v/>
      </c>
      <c r="BN256" s="126" t="str">
        <f t="shared" si="346"/>
        <v/>
      </c>
      <c r="BO256" s="126" t="str">
        <f t="shared" si="346"/>
        <v/>
      </c>
      <c r="BP256" s="126" t="str">
        <f t="shared" si="346"/>
        <v/>
      </c>
      <c r="BQ256" s="126" t="str">
        <f t="shared" si="346"/>
        <v/>
      </c>
      <c r="BR256" s="126" t="str">
        <f t="shared" si="346"/>
        <v/>
      </c>
      <c r="BS256" s="126" t="str">
        <f t="shared" si="346"/>
        <v/>
      </c>
      <c r="BT256" s="126" t="str">
        <f t="shared" si="346"/>
        <v/>
      </c>
      <c r="BU256" s="126" t="str">
        <f t="shared" si="346"/>
        <v/>
      </c>
      <c r="BV256" s="194"/>
      <c r="BW256" s="194"/>
      <c r="BX256" s="194"/>
      <c r="BZ256" s="116" t="s">
        <v>268</v>
      </c>
      <c r="CA256" s="118" t="s">
        <v>97</v>
      </c>
      <c r="CB256" s="113">
        <f t="shared" si="326"/>
        <v>51</v>
      </c>
      <c r="CC256" s="116">
        <f t="shared" ca="1" si="319"/>
        <v>0</v>
      </c>
      <c r="CD256" s="117">
        <f t="shared" ca="1" si="344"/>
        <v>0</v>
      </c>
      <c r="CE256" s="117">
        <f t="shared" ca="1" si="344"/>
        <v>0</v>
      </c>
      <c r="CF256" s="117">
        <f t="shared" ca="1" si="344"/>
        <v>0</v>
      </c>
      <c r="CG256" s="117">
        <f t="shared" ca="1" si="344"/>
        <v>0</v>
      </c>
      <c r="CH256" s="117">
        <f t="shared" ca="1" si="342"/>
        <v>0</v>
      </c>
      <c r="CI256" s="117">
        <f t="shared" ca="1" si="343"/>
        <v>0</v>
      </c>
      <c r="CJ256" s="127" cm="1">
        <f t="array" aca="1" ref="CJ256" ca="1">IFERROR(AVERAGE(IF(CD256:CG256&gt;1,CD256:CG256)),0)</f>
        <v>0</v>
      </c>
      <c r="CK256" s="127">
        <f ca="1">CJ256+(COUNTIFS($CJ$206:$CJ256,CJ256)-1)*0.00001</f>
        <v>5.0000000000000001E-4</v>
      </c>
      <c r="CL256" s="127">
        <f t="shared" ca="1" si="328"/>
        <v>9.0000000000000006E-5</v>
      </c>
      <c r="CM256" s="140">
        <f t="shared" ca="1" si="329"/>
        <v>0</v>
      </c>
      <c r="CN256" s="120">
        <f t="shared" ca="1" si="330"/>
        <v>0</v>
      </c>
      <c r="CO256" s="113"/>
      <c r="CP256" s="113"/>
      <c r="CQ256" s="113"/>
      <c r="CR256" s="115"/>
    </row>
    <row r="257" spans="1:96" ht="12.75" customHeight="1" x14ac:dyDescent="0.25">
      <c r="A257" s="213">
        <v>4</v>
      </c>
      <c r="K257" s="101">
        <f t="shared" si="331"/>
        <v>52</v>
      </c>
      <c r="L257" s="125">
        <f t="shared" ca="1" si="323"/>
        <v>0</v>
      </c>
      <c r="M257" s="126">
        <f t="shared" ca="1" si="324"/>
        <v>8.0000000000000007E-5</v>
      </c>
      <c r="N257" s="126" t="str">
        <f t="shared" ca="1" si="348"/>
        <v/>
      </c>
      <c r="O257" s="126" t="str">
        <f t="shared" ca="1" si="348"/>
        <v/>
      </c>
      <c r="P257" s="126" t="str">
        <f t="shared" ca="1" si="348"/>
        <v/>
      </c>
      <c r="Q257" s="126" t="str">
        <f t="shared" ca="1" si="348"/>
        <v/>
      </c>
      <c r="R257" s="126" t="str">
        <f t="shared" ca="1" si="348"/>
        <v/>
      </c>
      <c r="S257" s="126" t="str">
        <f t="shared" ca="1" si="348"/>
        <v/>
      </c>
      <c r="T257" s="126" t="str">
        <f t="shared" ca="1" si="348"/>
        <v/>
      </c>
      <c r="U257" s="126" t="str">
        <f t="shared" ca="1" si="348"/>
        <v/>
      </c>
      <c r="V257" s="126" t="str">
        <f t="shared" ca="1" si="348"/>
        <v/>
      </c>
      <c r="W257" s="126" t="str">
        <f t="shared" ca="1" si="348"/>
        <v/>
      </c>
      <c r="X257" s="126" t="str">
        <f t="shared" ca="1" si="348"/>
        <v/>
      </c>
      <c r="Y257" s="126" t="str">
        <f t="shared" ca="1" si="348"/>
        <v/>
      </c>
      <c r="Z257" s="126" t="str">
        <f t="shared" ca="1" si="348"/>
        <v/>
      </c>
      <c r="AA257" s="126" t="str">
        <f t="shared" ca="1" si="348"/>
        <v/>
      </c>
      <c r="AB257" s="126" t="str">
        <f t="shared" ca="1" si="348"/>
        <v/>
      </c>
      <c r="AC257" s="126" t="str">
        <f t="shared" ca="1" si="348"/>
        <v/>
      </c>
      <c r="AD257" s="126" t="str">
        <f t="shared" ca="1" si="347"/>
        <v/>
      </c>
      <c r="AE257" s="126" t="str">
        <f t="shared" ca="1" si="347"/>
        <v/>
      </c>
      <c r="AF257" s="126" t="str">
        <f t="shared" ca="1" si="347"/>
        <v/>
      </c>
      <c r="AG257" s="126" t="str">
        <f t="shared" ca="1" si="347"/>
        <v/>
      </c>
      <c r="AH257" s="126" t="str">
        <f t="shared" ca="1" si="347"/>
        <v/>
      </c>
      <c r="AI257" s="126" t="str">
        <f t="shared" ca="1" si="347"/>
        <v/>
      </c>
      <c r="AJ257" s="126" t="str">
        <f t="shared" ca="1" si="347"/>
        <v/>
      </c>
      <c r="AK257" s="126" t="str">
        <f t="shared" ca="1" si="347"/>
        <v/>
      </c>
      <c r="AL257" s="126" t="str">
        <f t="shared" ca="1" si="347"/>
        <v/>
      </c>
      <c r="AM257" s="126" t="str">
        <f t="shared" ca="1" si="347"/>
        <v/>
      </c>
      <c r="AN257" s="126" t="str">
        <f t="shared" ca="1" si="347"/>
        <v/>
      </c>
      <c r="AO257" s="126" t="str">
        <f t="shared" ca="1" si="347"/>
        <v/>
      </c>
      <c r="AP257" s="126" t="str">
        <f t="shared" ca="1" si="347"/>
        <v/>
      </c>
      <c r="AQ257" s="126" t="str">
        <f t="shared" ca="1" si="347"/>
        <v/>
      </c>
      <c r="AR257" s="126" t="str">
        <f t="shared" ca="1" si="347"/>
        <v/>
      </c>
      <c r="AS257" s="126" t="str">
        <f t="shared" ca="1" si="345"/>
        <v/>
      </c>
      <c r="AT257" s="126" t="str">
        <f t="shared" ca="1" si="345"/>
        <v/>
      </c>
      <c r="AU257" s="126" t="str">
        <f t="shared" ca="1" si="345"/>
        <v/>
      </c>
      <c r="AV257" s="126" t="str">
        <f t="shared" ca="1" si="345"/>
        <v/>
      </c>
      <c r="AW257" s="126" t="str">
        <f t="shared" ca="1" si="345"/>
        <v/>
      </c>
      <c r="AX257" s="126" t="str">
        <f t="shared" ca="1" si="345"/>
        <v/>
      </c>
      <c r="AY257" s="126" t="str">
        <f t="shared" ca="1" si="345"/>
        <v/>
      </c>
      <c r="AZ257" s="126" t="str">
        <f t="shared" ca="1" si="345"/>
        <v/>
      </c>
      <c r="BA257" s="126" t="str">
        <f t="shared" ca="1" si="345"/>
        <v/>
      </c>
      <c r="BB257" s="126" t="str">
        <f t="shared" ca="1" si="345"/>
        <v/>
      </c>
      <c r="BC257" s="126" t="str">
        <f t="shared" ca="1" si="345"/>
        <v/>
      </c>
      <c r="BD257" s="126" t="str">
        <f t="shared" ca="1" si="345"/>
        <v/>
      </c>
      <c r="BE257" s="126" t="str">
        <f t="shared" ca="1" si="345"/>
        <v/>
      </c>
      <c r="BF257" s="126" t="str">
        <f t="shared" ca="1" si="345"/>
        <v/>
      </c>
      <c r="BG257" s="126" t="str">
        <f t="shared" ca="1" si="345"/>
        <v/>
      </c>
      <c r="BH257" s="126" t="str">
        <f t="shared" ca="1" si="345"/>
        <v/>
      </c>
      <c r="BI257" s="126" t="str">
        <f t="shared" ca="1" si="346"/>
        <v/>
      </c>
      <c r="BJ257" s="126" t="str">
        <f t="shared" ca="1" si="346"/>
        <v/>
      </c>
      <c r="BK257" s="126" t="str">
        <f t="shared" ca="1" si="346"/>
        <v/>
      </c>
      <c r="BL257" s="126" t="str">
        <f t="shared" ca="1" si="346"/>
        <v/>
      </c>
      <c r="BM257" s="126" t="str">
        <f t="shared" ca="1" si="346"/>
        <v/>
      </c>
      <c r="BN257" s="126" t="str">
        <f t="shared" si="346"/>
        <v/>
      </c>
      <c r="BO257" s="126" t="str">
        <f t="shared" si="346"/>
        <v/>
      </c>
      <c r="BP257" s="126" t="str">
        <f t="shared" si="346"/>
        <v/>
      </c>
      <c r="BQ257" s="126" t="str">
        <f t="shared" si="346"/>
        <v/>
      </c>
      <c r="BR257" s="126" t="str">
        <f t="shared" si="346"/>
        <v/>
      </c>
      <c r="BS257" s="126" t="str">
        <f t="shared" si="346"/>
        <v/>
      </c>
      <c r="BT257" s="126" t="str">
        <f t="shared" si="346"/>
        <v/>
      </c>
      <c r="BU257" s="126" t="str">
        <f t="shared" si="346"/>
        <v/>
      </c>
      <c r="BV257" s="194"/>
      <c r="BW257" s="194"/>
      <c r="BX257" s="194"/>
      <c r="BZ257" s="116" t="s">
        <v>268</v>
      </c>
      <c r="CA257" s="118" t="s">
        <v>97</v>
      </c>
      <c r="CB257" s="113">
        <f t="shared" si="326"/>
        <v>52</v>
      </c>
      <c r="CC257" s="116">
        <f t="shared" ca="1" si="319"/>
        <v>0</v>
      </c>
      <c r="CD257" s="117">
        <f t="shared" ca="1" si="344"/>
        <v>0</v>
      </c>
      <c r="CE257" s="117">
        <f t="shared" ca="1" si="344"/>
        <v>0</v>
      </c>
      <c r="CF257" s="117">
        <f t="shared" ca="1" si="344"/>
        <v>0</v>
      </c>
      <c r="CG257" s="117">
        <f t="shared" ca="1" si="344"/>
        <v>0</v>
      </c>
      <c r="CH257" s="117">
        <f t="shared" ca="1" si="342"/>
        <v>0</v>
      </c>
      <c r="CI257" s="117">
        <f t="shared" ca="1" si="343"/>
        <v>0</v>
      </c>
      <c r="CJ257" s="127" cm="1">
        <f t="array" aca="1" ref="CJ257" ca="1">IFERROR(AVERAGE(IF(CD257:CG257&gt;1,CD257:CG257)),0)</f>
        <v>0</v>
      </c>
      <c r="CK257" s="127">
        <f ca="1">CJ257+(COUNTIFS($CJ$206:$CJ257,CJ257)-1)*0.00001</f>
        <v>5.1000000000000004E-4</v>
      </c>
      <c r="CL257" s="127">
        <f t="shared" ca="1" si="328"/>
        <v>8.0000000000000007E-5</v>
      </c>
      <c r="CM257" s="140">
        <f t="shared" ca="1" si="329"/>
        <v>0</v>
      </c>
      <c r="CN257" s="120">
        <f t="shared" ca="1" si="330"/>
        <v>0</v>
      </c>
      <c r="CO257" s="113"/>
      <c r="CP257" s="113"/>
      <c r="CQ257" s="113"/>
      <c r="CR257" s="115"/>
    </row>
    <row r="258" spans="1:96" ht="12.75" customHeight="1" x14ac:dyDescent="0.25">
      <c r="A258" s="213">
        <v>4</v>
      </c>
      <c r="K258" s="101">
        <f t="shared" si="331"/>
        <v>53</v>
      </c>
      <c r="L258" s="125">
        <f t="shared" ca="1" si="323"/>
        <v>0</v>
      </c>
      <c r="M258" s="126">
        <f t="shared" ca="1" si="324"/>
        <v>7.0000000000000007E-5</v>
      </c>
      <c r="N258" s="126" t="str">
        <f t="shared" ca="1" si="348"/>
        <v/>
      </c>
      <c r="O258" s="126" t="str">
        <f t="shared" ca="1" si="348"/>
        <v/>
      </c>
      <c r="P258" s="126" t="str">
        <f t="shared" ca="1" si="348"/>
        <v/>
      </c>
      <c r="Q258" s="126" t="str">
        <f t="shared" ca="1" si="348"/>
        <v/>
      </c>
      <c r="R258" s="126" t="str">
        <f t="shared" ca="1" si="348"/>
        <v/>
      </c>
      <c r="S258" s="126" t="str">
        <f t="shared" ca="1" si="348"/>
        <v/>
      </c>
      <c r="T258" s="126" t="str">
        <f t="shared" ca="1" si="348"/>
        <v/>
      </c>
      <c r="U258" s="126" t="str">
        <f t="shared" ca="1" si="348"/>
        <v/>
      </c>
      <c r="V258" s="126" t="str">
        <f t="shared" ca="1" si="348"/>
        <v/>
      </c>
      <c r="W258" s="126" t="str">
        <f t="shared" ca="1" si="348"/>
        <v/>
      </c>
      <c r="X258" s="126" t="str">
        <f t="shared" ca="1" si="348"/>
        <v/>
      </c>
      <c r="Y258" s="126" t="str">
        <f t="shared" ca="1" si="348"/>
        <v/>
      </c>
      <c r="Z258" s="126" t="str">
        <f t="shared" ca="1" si="348"/>
        <v/>
      </c>
      <c r="AA258" s="126" t="str">
        <f t="shared" ca="1" si="348"/>
        <v/>
      </c>
      <c r="AB258" s="126" t="str">
        <f t="shared" ca="1" si="348"/>
        <v/>
      </c>
      <c r="AC258" s="126" t="str">
        <f t="shared" ca="1" si="348"/>
        <v/>
      </c>
      <c r="AD258" s="126" t="str">
        <f t="shared" ca="1" si="347"/>
        <v/>
      </c>
      <c r="AE258" s="126" t="str">
        <f t="shared" ca="1" si="347"/>
        <v/>
      </c>
      <c r="AF258" s="126" t="str">
        <f t="shared" ca="1" si="347"/>
        <v/>
      </c>
      <c r="AG258" s="126" t="str">
        <f t="shared" ca="1" si="347"/>
        <v/>
      </c>
      <c r="AH258" s="126" t="str">
        <f t="shared" ca="1" si="347"/>
        <v/>
      </c>
      <c r="AI258" s="126" t="str">
        <f t="shared" ca="1" si="347"/>
        <v/>
      </c>
      <c r="AJ258" s="126" t="str">
        <f t="shared" ca="1" si="347"/>
        <v/>
      </c>
      <c r="AK258" s="126" t="str">
        <f t="shared" ca="1" si="347"/>
        <v/>
      </c>
      <c r="AL258" s="126" t="str">
        <f t="shared" ca="1" si="347"/>
        <v/>
      </c>
      <c r="AM258" s="126" t="str">
        <f t="shared" ca="1" si="347"/>
        <v/>
      </c>
      <c r="AN258" s="126" t="str">
        <f t="shared" ca="1" si="347"/>
        <v/>
      </c>
      <c r="AO258" s="126" t="str">
        <f t="shared" ca="1" si="347"/>
        <v/>
      </c>
      <c r="AP258" s="126" t="str">
        <f t="shared" ca="1" si="347"/>
        <v/>
      </c>
      <c r="AQ258" s="126" t="str">
        <f t="shared" ca="1" si="347"/>
        <v/>
      </c>
      <c r="AR258" s="126" t="str">
        <f t="shared" ca="1" si="347"/>
        <v/>
      </c>
      <c r="AS258" s="126" t="str">
        <f t="shared" ca="1" si="345"/>
        <v/>
      </c>
      <c r="AT258" s="126" t="str">
        <f t="shared" ca="1" si="345"/>
        <v/>
      </c>
      <c r="AU258" s="126" t="str">
        <f t="shared" ca="1" si="345"/>
        <v/>
      </c>
      <c r="AV258" s="126" t="str">
        <f t="shared" ca="1" si="345"/>
        <v/>
      </c>
      <c r="AW258" s="126" t="str">
        <f t="shared" ca="1" si="345"/>
        <v/>
      </c>
      <c r="AX258" s="126" t="str">
        <f t="shared" ca="1" si="345"/>
        <v/>
      </c>
      <c r="AY258" s="126" t="str">
        <f t="shared" ca="1" si="345"/>
        <v/>
      </c>
      <c r="AZ258" s="126" t="str">
        <f t="shared" ca="1" si="345"/>
        <v/>
      </c>
      <c r="BA258" s="126" t="str">
        <f t="shared" ca="1" si="345"/>
        <v/>
      </c>
      <c r="BB258" s="126" t="str">
        <f t="shared" ca="1" si="345"/>
        <v/>
      </c>
      <c r="BC258" s="126" t="str">
        <f t="shared" ca="1" si="345"/>
        <v/>
      </c>
      <c r="BD258" s="126" t="str">
        <f t="shared" ca="1" si="345"/>
        <v/>
      </c>
      <c r="BE258" s="126" t="str">
        <f t="shared" ca="1" si="345"/>
        <v/>
      </c>
      <c r="BF258" s="126" t="str">
        <f t="shared" ca="1" si="345"/>
        <v/>
      </c>
      <c r="BG258" s="126" t="str">
        <f t="shared" ca="1" si="345"/>
        <v/>
      </c>
      <c r="BH258" s="126" t="str">
        <f t="shared" ca="1" si="345"/>
        <v/>
      </c>
      <c r="BI258" s="126" t="str">
        <f t="shared" ca="1" si="346"/>
        <v/>
      </c>
      <c r="BJ258" s="126" t="str">
        <f t="shared" ca="1" si="346"/>
        <v/>
      </c>
      <c r="BK258" s="126" t="str">
        <f t="shared" ca="1" si="346"/>
        <v/>
      </c>
      <c r="BL258" s="126" t="str">
        <f t="shared" ca="1" si="346"/>
        <v/>
      </c>
      <c r="BM258" s="126" t="str">
        <f t="shared" ca="1" si="346"/>
        <v/>
      </c>
      <c r="BN258" s="126" t="str">
        <f t="shared" ca="1" si="346"/>
        <v/>
      </c>
      <c r="BO258" s="126" t="str">
        <f t="shared" si="346"/>
        <v/>
      </c>
      <c r="BP258" s="126" t="str">
        <f t="shared" si="346"/>
        <v/>
      </c>
      <c r="BQ258" s="126" t="str">
        <f t="shared" si="346"/>
        <v/>
      </c>
      <c r="BR258" s="126" t="str">
        <f t="shared" si="346"/>
        <v/>
      </c>
      <c r="BS258" s="126" t="str">
        <f t="shared" si="346"/>
        <v/>
      </c>
      <c r="BT258" s="126" t="str">
        <f t="shared" si="346"/>
        <v/>
      </c>
      <c r="BU258" s="126" t="str">
        <f t="shared" si="346"/>
        <v/>
      </c>
      <c r="BV258" s="194"/>
      <c r="BW258" s="194"/>
      <c r="BX258" s="194"/>
      <c r="BZ258" s="116" t="s">
        <v>268</v>
      </c>
      <c r="CA258" s="118" t="s">
        <v>97</v>
      </c>
      <c r="CB258" s="113">
        <f t="shared" si="326"/>
        <v>53</v>
      </c>
      <c r="CC258" s="116">
        <f t="shared" ca="1" si="319"/>
        <v>0</v>
      </c>
      <c r="CD258" s="117">
        <f t="shared" ca="1" si="344"/>
        <v>0</v>
      </c>
      <c r="CE258" s="117">
        <f t="shared" ca="1" si="344"/>
        <v>0</v>
      </c>
      <c r="CF258" s="117">
        <f t="shared" ca="1" si="344"/>
        <v>0</v>
      </c>
      <c r="CG258" s="117">
        <f t="shared" ca="1" si="344"/>
        <v>0</v>
      </c>
      <c r="CH258" s="117">
        <f t="shared" ca="1" si="342"/>
        <v>0</v>
      </c>
      <c r="CI258" s="117">
        <f t="shared" ca="1" si="343"/>
        <v>0</v>
      </c>
      <c r="CJ258" s="127" cm="1">
        <f t="array" aca="1" ref="CJ258" ca="1">IFERROR(AVERAGE(IF(CD258:CG258&gt;1,CD258:CG258)),0)</f>
        <v>0</v>
      </c>
      <c r="CK258" s="127">
        <f ca="1">CJ258+(COUNTIFS($CJ$206:$CJ258,CJ258)-1)*0.00001</f>
        <v>5.2000000000000006E-4</v>
      </c>
      <c r="CL258" s="127">
        <f t="shared" ca="1" si="328"/>
        <v>7.0000000000000007E-5</v>
      </c>
      <c r="CM258" s="140">
        <f t="shared" ca="1" si="329"/>
        <v>0</v>
      </c>
      <c r="CN258" s="120">
        <f t="shared" ca="1" si="330"/>
        <v>0</v>
      </c>
      <c r="CO258" s="113"/>
      <c r="CP258" s="113"/>
      <c r="CQ258" s="113"/>
      <c r="CR258" s="115"/>
    </row>
    <row r="259" spans="1:96" ht="12.75" customHeight="1" x14ac:dyDescent="0.25">
      <c r="A259" s="213">
        <v>4</v>
      </c>
      <c r="K259" s="101">
        <f t="shared" si="331"/>
        <v>54</v>
      </c>
      <c r="L259" s="125">
        <f t="shared" ca="1" si="323"/>
        <v>0</v>
      </c>
      <c r="M259" s="126">
        <f t="shared" ca="1" si="324"/>
        <v>6.0000000000000008E-5</v>
      </c>
      <c r="N259" s="126" t="str">
        <f t="shared" ca="1" si="348"/>
        <v/>
      </c>
      <c r="O259" s="126" t="str">
        <f t="shared" ca="1" si="348"/>
        <v/>
      </c>
      <c r="P259" s="126" t="str">
        <f t="shared" ca="1" si="348"/>
        <v/>
      </c>
      <c r="Q259" s="126" t="str">
        <f t="shared" ca="1" si="348"/>
        <v/>
      </c>
      <c r="R259" s="126" t="str">
        <f t="shared" ca="1" si="348"/>
        <v/>
      </c>
      <c r="S259" s="126" t="str">
        <f t="shared" ca="1" si="348"/>
        <v/>
      </c>
      <c r="T259" s="126" t="str">
        <f t="shared" ca="1" si="348"/>
        <v/>
      </c>
      <c r="U259" s="126" t="str">
        <f t="shared" ca="1" si="348"/>
        <v/>
      </c>
      <c r="V259" s="126" t="str">
        <f t="shared" ca="1" si="348"/>
        <v/>
      </c>
      <c r="W259" s="126" t="str">
        <f t="shared" ca="1" si="348"/>
        <v/>
      </c>
      <c r="X259" s="126" t="str">
        <f t="shared" ca="1" si="348"/>
        <v/>
      </c>
      <c r="Y259" s="126" t="str">
        <f t="shared" ca="1" si="348"/>
        <v/>
      </c>
      <c r="Z259" s="126" t="str">
        <f t="shared" ca="1" si="348"/>
        <v/>
      </c>
      <c r="AA259" s="126" t="str">
        <f t="shared" ca="1" si="348"/>
        <v/>
      </c>
      <c r="AB259" s="126" t="str">
        <f t="shared" ca="1" si="348"/>
        <v/>
      </c>
      <c r="AC259" s="126" t="str">
        <f t="shared" ca="1" si="348"/>
        <v/>
      </c>
      <c r="AD259" s="126" t="str">
        <f t="shared" ca="1" si="347"/>
        <v/>
      </c>
      <c r="AE259" s="126" t="str">
        <f t="shared" ca="1" si="347"/>
        <v/>
      </c>
      <c r="AF259" s="126" t="str">
        <f t="shared" ca="1" si="347"/>
        <v/>
      </c>
      <c r="AG259" s="126" t="str">
        <f t="shared" ca="1" si="347"/>
        <v/>
      </c>
      <c r="AH259" s="126" t="str">
        <f t="shared" ca="1" si="347"/>
        <v/>
      </c>
      <c r="AI259" s="126" t="str">
        <f t="shared" ca="1" si="347"/>
        <v/>
      </c>
      <c r="AJ259" s="126" t="str">
        <f t="shared" ca="1" si="347"/>
        <v/>
      </c>
      <c r="AK259" s="126" t="str">
        <f t="shared" ca="1" si="347"/>
        <v/>
      </c>
      <c r="AL259" s="126" t="str">
        <f t="shared" ca="1" si="347"/>
        <v/>
      </c>
      <c r="AM259" s="126" t="str">
        <f t="shared" ca="1" si="347"/>
        <v/>
      </c>
      <c r="AN259" s="126" t="str">
        <f t="shared" ca="1" si="347"/>
        <v/>
      </c>
      <c r="AO259" s="126" t="str">
        <f t="shared" ca="1" si="347"/>
        <v/>
      </c>
      <c r="AP259" s="126" t="str">
        <f t="shared" ca="1" si="347"/>
        <v/>
      </c>
      <c r="AQ259" s="126" t="str">
        <f t="shared" ca="1" si="347"/>
        <v/>
      </c>
      <c r="AR259" s="126" t="str">
        <f t="shared" ca="1" si="347"/>
        <v/>
      </c>
      <c r="AS259" s="126" t="str">
        <f t="shared" ca="1" si="345"/>
        <v/>
      </c>
      <c r="AT259" s="126" t="str">
        <f t="shared" ca="1" si="345"/>
        <v/>
      </c>
      <c r="AU259" s="126" t="str">
        <f t="shared" ca="1" si="345"/>
        <v/>
      </c>
      <c r="AV259" s="126" t="str">
        <f t="shared" ca="1" si="345"/>
        <v/>
      </c>
      <c r="AW259" s="126" t="str">
        <f t="shared" ca="1" si="345"/>
        <v/>
      </c>
      <c r="AX259" s="126" t="str">
        <f t="shared" ca="1" si="345"/>
        <v/>
      </c>
      <c r="AY259" s="126" t="str">
        <f t="shared" ca="1" si="345"/>
        <v/>
      </c>
      <c r="AZ259" s="126" t="str">
        <f t="shared" ca="1" si="345"/>
        <v/>
      </c>
      <c r="BA259" s="126" t="str">
        <f t="shared" ca="1" si="345"/>
        <v/>
      </c>
      <c r="BB259" s="126" t="str">
        <f t="shared" ca="1" si="345"/>
        <v/>
      </c>
      <c r="BC259" s="126" t="str">
        <f t="shared" ca="1" si="345"/>
        <v/>
      </c>
      <c r="BD259" s="126" t="str">
        <f t="shared" ca="1" si="345"/>
        <v/>
      </c>
      <c r="BE259" s="126" t="str">
        <f t="shared" ca="1" si="345"/>
        <v/>
      </c>
      <c r="BF259" s="126" t="str">
        <f t="shared" ca="1" si="345"/>
        <v/>
      </c>
      <c r="BG259" s="126" t="str">
        <f t="shared" ca="1" si="345"/>
        <v/>
      </c>
      <c r="BH259" s="126" t="str">
        <f t="shared" ca="1" si="345"/>
        <v/>
      </c>
      <c r="BI259" s="126" t="str">
        <f t="shared" ca="1" si="346"/>
        <v/>
      </c>
      <c r="BJ259" s="126" t="str">
        <f t="shared" ca="1" si="346"/>
        <v/>
      </c>
      <c r="BK259" s="126" t="str">
        <f t="shared" ca="1" si="346"/>
        <v/>
      </c>
      <c r="BL259" s="126" t="str">
        <f t="shared" ca="1" si="346"/>
        <v/>
      </c>
      <c r="BM259" s="126" t="str">
        <f t="shared" ca="1" si="346"/>
        <v/>
      </c>
      <c r="BN259" s="126" t="str">
        <f t="shared" ca="1" si="346"/>
        <v/>
      </c>
      <c r="BO259" s="126" t="str">
        <f t="shared" ca="1" si="346"/>
        <v/>
      </c>
      <c r="BP259" s="126" t="str">
        <f t="shared" si="346"/>
        <v/>
      </c>
      <c r="BQ259" s="126" t="str">
        <f t="shared" si="346"/>
        <v/>
      </c>
      <c r="BR259" s="126" t="str">
        <f t="shared" si="346"/>
        <v/>
      </c>
      <c r="BS259" s="126" t="str">
        <f t="shared" si="346"/>
        <v/>
      </c>
      <c r="BT259" s="126" t="str">
        <f t="shared" si="346"/>
        <v/>
      </c>
      <c r="BU259" s="126" t="str">
        <f t="shared" si="346"/>
        <v/>
      </c>
      <c r="BV259" s="194"/>
      <c r="BW259" s="194"/>
      <c r="BX259" s="194"/>
      <c r="BZ259" s="116" t="s">
        <v>268</v>
      </c>
      <c r="CA259" s="118" t="s">
        <v>97</v>
      </c>
      <c r="CB259" s="113">
        <f t="shared" si="326"/>
        <v>54</v>
      </c>
      <c r="CC259" s="116">
        <f t="shared" ca="1" si="319"/>
        <v>0</v>
      </c>
      <c r="CD259" s="117">
        <f t="shared" ca="1" si="344"/>
        <v>0</v>
      </c>
      <c r="CE259" s="117">
        <f t="shared" ca="1" si="344"/>
        <v>0</v>
      </c>
      <c r="CF259" s="117">
        <f t="shared" ca="1" si="344"/>
        <v>0</v>
      </c>
      <c r="CG259" s="117">
        <f t="shared" ca="1" si="344"/>
        <v>0</v>
      </c>
      <c r="CH259" s="117">
        <f t="shared" ca="1" si="342"/>
        <v>0</v>
      </c>
      <c r="CI259" s="117">
        <f t="shared" ca="1" si="343"/>
        <v>0</v>
      </c>
      <c r="CJ259" s="127" cm="1">
        <f t="array" aca="1" ref="CJ259" ca="1">IFERROR(AVERAGE(IF(CD259:CG259&gt;1,CD259:CG259)),0)</f>
        <v>0</v>
      </c>
      <c r="CK259" s="127">
        <f ca="1">CJ259+(COUNTIFS($CJ$206:$CJ259,CJ259)-1)*0.00001</f>
        <v>5.3000000000000009E-4</v>
      </c>
      <c r="CL259" s="127">
        <f t="shared" ca="1" si="328"/>
        <v>6.0000000000000008E-5</v>
      </c>
      <c r="CM259" s="140">
        <f t="shared" ca="1" si="329"/>
        <v>0</v>
      </c>
      <c r="CN259" s="120">
        <f t="shared" ca="1" si="330"/>
        <v>0</v>
      </c>
      <c r="CO259" s="113"/>
      <c r="CP259" s="113"/>
      <c r="CQ259" s="113"/>
      <c r="CR259" s="115"/>
    </row>
    <row r="260" spans="1:96" ht="12.75" customHeight="1" x14ac:dyDescent="0.25">
      <c r="A260" s="213">
        <v>4</v>
      </c>
      <c r="K260" s="101">
        <f t="shared" si="331"/>
        <v>55</v>
      </c>
      <c r="L260" s="125">
        <f t="shared" ca="1" si="323"/>
        <v>0</v>
      </c>
      <c r="M260" s="126">
        <f t="shared" ca="1" si="324"/>
        <v>5.0000000000000002E-5</v>
      </c>
      <c r="N260" s="126" t="str">
        <f t="shared" ca="1" si="348"/>
        <v/>
      </c>
      <c r="O260" s="126" t="str">
        <f t="shared" ca="1" si="348"/>
        <v/>
      </c>
      <c r="P260" s="126" t="str">
        <f t="shared" ca="1" si="348"/>
        <v/>
      </c>
      <c r="Q260" s="126" t="str">
        <f t="shared" ca="1" si="348"/>
        <v/>
      </c>
      <c r="R260" s="126" t="str">
        <f t="shared" ca="1" si="348"/>
        <v/>
      </c>
      <c r="S260" s="126" t="str">
        <f t="shared" ca="1" si="348"/>
        <v/>
      </c>
      <c r="T260" s="126" t="str">
        <f t="shared" ca="1" si="348"/>
        <v/>
      </c>
      <c r="U260" s="126" t="str">
        <f t="shared" ca="1" si="348"/>
        <v/>
      </c>
      <c r="V260" s="126" t="str">
        <f t="shared" ca="1" si="348"/>
        <v/>
      </c>
      <c r="W260" s="126" t="str">
        <f t="shared" ca="1" si="348"/>
        <v/>
      </c>
      <c r="X260" s="126" t="str">
        <f t="shared" ca="1" si="348"/>
        <v/>
      </c>
      <c r="Y260" s="126" t="str">
        <f t="shared" ca="1" si="348"/>
        <v/>
      </c>
      <c r="Z260" s="126" t="str">
        <f t="shared" ca="1" si="348"/>
        <v/>
      </c>
      <c r="AA260" s="126" t="str">
        <f t="shared" ca="1" si="348"/>
        <v/>
      </c>
      <c r="AB260" s="126" t="str">
        <f t="shared" ca="1" si="348"/>
        <v/>
      </c>
      <c r="AC260" s="126" t="str">
        <f t="shared" ca="1" si="348"/>
        <v/>
      </c>
      <c r="AD260" s="126" t="str">
        <f t="shared" ca="1" si="347"/>
        <v/>
      </c>
      <c r="AE260" s="126" t="str">
        <f t="shared" ca="1" si="347"/>
        <v/>
      </c>
      <c r="AF260" s="126" t="str">
        <f t="shared" ca="1" si="347"/>
        <v/>
      </c>
      <c r="AG260" s="126" t="str">
        <f t="shared" ca="1" si="347"/>
        <v/>
      </c>
      <c r="AH260" s="126" t="str">
        <f t="shared" ca="1" si="347"/>
        <v/>
      </c>
      <c r="AI260" s="126" t="str">
        <f t="shared" ca="1" si="347"/>
        <v/>
      </c>
      <c r="AJ260" s="126" t="str">
        <f t="shared" ca="1" si="347"/>
        <v/>
      </c>
      <c r="AK260" s="126" t="str">
        <f t="shared" ca="1" si="347"/>
        <v/>
      </c>
      <c r="AL260" s="126" t="str">
        <f t="shared" ca="1" si="347"/>
        <v/>
      </c>
      <c r="AM260" s="126" t="str">
        <f t="shared" ca="1" si="347"/>
        <v/>
      </c>
      <c r="AN260" s="126" t="str">
        <f t="shared" ca="1" si="347"/>
        <v/>
      </c>
      <c r="AO260" s="126" t="str">
        <f t="shared" ca="1" si="347"/>
        <v/>
      </c>
      <c r="AP260" s="126" t="str">
        <f t="shared" ca="1" si="347"/>
        <v/>
      </c>
      <c r="AQ260" s="126" t="str">
        <f t="shared" ca="1" si="347"/>
        <v/>
      </c>
      <c r="AR260" s="126" t="str">
        <f t="shared" ca="1" si="347"/>
        <v/>
      </c>
      <c r="AS260" s="126" t="str">
        <f t="shared" ca="1" si="345"/>
        <v/>
      </c>
      <c r="AT260" s="126" t="str">
        <f t="shared" ca="1" si="345"/>
        <v/>
      </c>
      <c r="AU260" s="126" t="str">
        <f t="shared" ca="1" si="345"/>
        <v/>
      </c>
      <c r="AV260" s="126" t="str">
        <f t="shared" ca="1" si="345"/>
        <v/>
      </c>
      <c r="AW260" s="126" t="str">
        <f t="shared" ca="1" si="345"/>
        <v/>
      </c>
      <c r="AX260" s="126" t="str">
        <f t="shared" ca="1" si="345"/>
        <v/>
      </c>
      <c r="AY260" s="126" t="str">
        <f t="shared" ca="1" si="345"/>
        <v/>
      </c>
      <c r="AZ260" s="126" t="str">
        <f t="shared" ca="1" si="345"/>
        <v/>
      </c>
      <c r="BA260" s="126" t="str">
        <f t="shared" ca="1" si="345"/>
        <v/>
      </c>
      <c r="BB260" s="126" t="str">
        <f t="shared" ca="1" si="345"/>
        <v/>
      </c>
      <c r="BC260" s="126" t="str">
        <f t="shared" ca="1" si="345"/>
        <v/>
      </c>
      <c r="BD260" s="126" t="str">
        <f t="shared" ca="1" si="345"/>
        <v/>
      </c>
      <c r="BE260" s="126" t="str">
        <f t="shared" ca="1" si="345"/>
        <v/>
      </c>
      <c r="BF260" s="126" t="str">
        <f t="shared" ca="1" si="345"/>
        <v/>
      </c>
      <c r="BG260" s="126" t="str">
        <f t="shared" ca="1" si="345"/>
        <v/>
      </c>
      <c r="BH260" s="126" t="str">
        <f t="shared" ca="1" si="345"/>
        <v/>
      </c>
      <c r="BI260" s="126" t="str">
        <f t="shared" ca="1" si="346"/>
        <v/>
      </c>
      <c r="BJ260" s="126" t="str">
        <f t="shared" ca="1" si="346"/>
        <v/>
      </c>
      <c r="BK260" s="126" t="str">
        <f t="shared" ca="1" si="346"/>
        <v/>
      </c>
      <c r="BL260" s="126" t="str">
        <f t="shared" ca="1" si="346"/>
        <v/>
      </c>
      <c r="BM260" s="126" t="str">
        <f t="shared" ca="1" si="346"/>
        <v/>
      </c>
      <c r="BN260" s="126" t="str">
        <f t="shared" ca="1" si="346"/>
        <v/>
      </c>
      <c r="BO260" s="126" t="str">
        <f t="shared" ca="1" si="346"/>
        <v/>
      </c>
      <c r="BP260" s="126" t="str">
        <f t="shared" ca="1" si="346"/>
        <v/>
      </c>
      <c r="BQ260" s="126" t="str">
        <f t="shared" si="346"/>
        <v/>
      </c>
      <c r="BR260" s="126" t="str">
        <f t="shared" si="346"/>
        <v/>
      </c>
      <c r="BS260" s="126" t="str">
        <f t="shared" si="346"/>
        <v/>
      </c>
      <c r="BT260" s="126" t="str">
        <f t="shared" si="346"/>
        <v/>
      </c>
      <c r="BU260" s="126" t="str">
        <f t="shared" si="346"/>
        <v/>
      </c>
      <c r="BV260" s="194"/>
      <c r="BW260" s="194"/>
      <c r="BX260" s="194"/>
      <c r="BZ260" s="116" t="s">
        <v>268</v>
      </c>
      <c r="CA260" s="118" t="s">
        <v>97</v>
      </c>
      <c r="CB260" s="113">
        <f t="shared" si="326"/>
        <v>55</v>
      </c>
      <c r="CC260" s="116">
        <f t="shared" ca="1" si="319"/>
        <v>0</v>
      </c>
      <c r="CD260" s="117">
        <f t="shared" ca="1" si="344"/>
        <v>0</v>
      </c>
      <c r="CE260" s="117">
        <f t="shared" ca="1" si="344"/>
        <v>0</v>
      </c>
      <c r="CF260" s="117">
        <f t="shared" ca="1" si="344"/>
        <v>0</v>
      </c>
      <c r="CG260" s="117">
        <f t="shared" ca="1" si="344"/>
        <v>0</v>
      </c>
      <c r="CH260" s="117">
        <f t="shared" ca="1" si="342"/>
        <v>0</v>
      </c>
      <c r="CI260" s="117">
        <f t="shared" ca="1" si="343"/>
        <v>0</v>
      </c>
      <c r="CJ260" s="127" cm="1">
        <f t="array" aca="1" ref="CJ260" ca="1">IFERROR(AVERAGE(IF(CD260:CG260&gt;1,CD260:CG260)),0)</f>
        <v>0</v>
      </c>
      <c r="CK260" s="127">
        <f ca="1">CJ260+(COUNTIFS($CJ$206:$CJ260,CJ260)-1)*0.00001</f>
        <v>5.4000000000000001E-4</v>
      </c>
      <c r="CL260" s="127">
        <f t="shared" ca="1" si="328"/>
        <v>5.0000000000000002E-5</v>
      </c>
      <c r="CM260" s="140">
        <f t="shared" ca="1" si="329"/>
        <v>0</v>
      </c>
      <c r="CN260" s="120">
        <f t="shared" ca="1" si="330"/>
        <v>0</v>
      </c>
      <c r="CO260" s="113"/>
      <c r="CP260" s="113"/>
      <c r="CQ260" s="113"/>
      <c r="CR260" s="115"/>
    </row>
    <row r="261" spans="1:96" ht="12.75" customHeight="1" x14ac:dyDescent="0.25">
      <c r="A261" s="213">
        <v>4</v>
      </c>
      <c r="K261" s="101">
        <f t="shared" si="331"/>
        <v>56</v>
      </c>
      <c r="L261" s="125">
        <f t="shared" ca="1" si="323"/>
        <v>0</v>
      </c>
      <c r="M261" s="126">
        <f t="shared" ca="1" si="324"/>
        <v>4.0000000000000003E-5</v>
      </c>
      <c r="N261" s="126" t="str">
        <f t="shared" ca="1" si="348"/>
        <v/>
      </c>
      <c r="O261" s="126" t="str">
        <f t="shared" ca="1" si="348"/>
        <v/>
      </c>
      <c r="P261" s="126" t="str">
        <f t="shared" ca="1" si="348"/>
        <v/>
      </c>
      <c r="Q261" s="126" t="str">
        <f t="shared" ca="1" si="348"/>
        <v/>
      </c>
      <c r="R261" s="126" t="str">
        <f t="shared" ca="1" si="348"/>
        <v/>
      </c>
      <c r="S261" s="126" t="str">
        <f t="shared" ca="1" si="348"/>
        <v/>
      </c>
      <c r="T261" s="126" t="str">
        <f t="shared" ca="1" si="348"/>
        <v/>
      </c>
      <c r="U261" s="126" t="str">
        <f t="shared" ca="1" si="348"/>
        <v/>
      </c>
      <c r="V261" s="126" t="str">
        <f t="shared" ca="1" si="348"/>
        <v/>
      </c>
      <c r="W261" s="126" t="str">
        <f t="shared" ca="1" si="348"/>
        <v/>
      </c>
      <c r="X261" s="126" t="str">
        <f t="shared" ca="1" si="348"/>
        <v/>
      </c>
      <c r="Y261" s="126" t="str">
        <f t="shared" ca="1" si="348"/>
        <v/>
      </c>
      <c r="Z261" s="126" t="str">
        <f t="shared" ca="1" si="348"/>
        <v/>
      </c>
      <c r="AA261" s="126" t="str">
        <f t="shared" ca="1" si="348"/>
        <v/>
      </c>
      <c r="AB261" s="126" t="str">
        <f t="shared" ca="1" si="348"/>
        <v/>
      </c>
      <c r="AC261" s="126" t="str">
        <f t="shared" ca="1" si="348"/>
        <v/>
      </c>
      <c r="AD261" s="126" t="str">
        <f t="shared" ca="1" si="347"/>
        <v/>
      </c>
      <c r="AE261" s="126" t="str">
        <f t="shared" ca="1" si="347"/>
        <v/>
      </c>
      <c r="AF261" s="126" t="str">
        <f t="shared" ca="1" si="347"/>
        <v/>
      </c>
      <c r="AG261" s="126" t="str">
        <f t="shared" ca="1" si="347"/>
        <v/>
      </c>
      <c r="AH261" s="126" t="str">
        <f t="shared" ca="1" si="347"/>
        <v/>
      </c>
      <c r="AI261" s="126" t="str">
        <f t="shared" ca="1" si="347"/>
        <v/>
      </c>
      <c r="AJ261" s="126" t="str">
        <f t="shared" ca="1" si="347"/>
        <v/>
      </c>
      <c r="AK261" s="126" t="str">
        <f t="shared" ca="1" si="347"/>
        <v/>
      </c>
      <c r="AL261" s="126" t="str">
        <f t="shared" ca="1" si="347"/>
        <v/>
      </c>
      <c r="AM261" s="126" t="str">
        <f t="shared" ca="1" si="347"/>
        <v/>
      </c>
      <c r="AN261" s="126" t="str">
        <f t="shared" ca="1" si="347"/>
        <v/>
      </c>
      <c r="AO261" s="126" t="str">
        <f t="shared" ca="1" si="347"/>
        <v/>
      </c>
      <c r="AP261" s="126" t="str">
        <f t="shared" ca="1" si="347"/>
        <v/>
      </c>
      <c r="AQ261" s="126" t="str">
        <f t="shared" ca="1" si="347"/>
        <v/>
      </c>
      <c r="AR261" s="126" t="str">
        <f t="shared" ca="1" si="347"/>
        <v/>
      </c>
      <c r="AS261" s="126" t="str">
        <f t="shared" ca="1" si="345"/>
        <v/>
      </c>
      <c r="AT261" s="126" t="str">
        <f t="shared" ca="1" si="345"/>
        <v/>
      </c>
      <c r="AU261" s="126" t="str">
        <f t="shared" ca="1" si="345"/>
        <v/>
      </c>
      <c r="AV261" s="126" t="str">
        <f t="shared" ca="1" si="345"/>
        <v/>
      </c>
      <c r="AW261" s="126" t="str">
        <f t="shared" ca="1" si="345"/>
        <v/>
      </c>
      <c r="AX261" s="126" t="str">
        <f t="shared" ca="1" si="345"/>
        <v/>
      </c>
      <c r="AY261" s="126" t="str">
        <f t="shared" ca="1" si="345"/>
        <v/>
      </c>
      <c r="AZ261" s="126" t="str">
        <f t="shared" ca="1" si="345"/>
        <v/>
      </c>
      <c r="BA261" s="126" t="str">
        <f t="shared" ca="1" si="345"/>
        <v/>
      </c>
      <c r="BB261" s="126" t="str">
        <f t="shared" ca="1" si="345"/>
        <v/>
      </c>
      <c r="BC261" s="126" t="str">
        <f t="shared" ca="1" si="345"/>
        <v/>
      </c>
      <c r="BD261" s="126" t="str">
        <f t="shared" ca="1" si="345"/>
        <v/>
      </c>
      <c r="BE261" s="126" t="str">
        <f t="shared" ca="1" si="345"/>
        <v/>
      </c>
      <c r="BF261" s="126" t="str">
        <f t="shared" ca="1" si="345"/>
        <v/>
      </c>
      <c r="BG261" s="126" t="str">
        <f t="shared" ca="1" si="345"/>
        <v/>
      </c>
      <c r="BH261" s="126" t="str">
        <f t="shared" ca="1" si="345"/>
        <v/>
      </c>
      <c r="BI261" s="126" t="str">
        <f t="shared" ca="1" si="346"/>
        <v/>
      </c>
      <c r="BJ261" s="126" t="str">
        <f t="shared" ca="1" si="346"/>
        <v/>
      </c>
      <c r="BK261" s="126" t="str">
        <f t="shared" ca="1" si="346"/>
        <v/>
      </c>
      <c r="BL261" s="126" t="str">
        <f t="shared" ca="1" si="346"/>
        <v/>
      </c>
      <c r="BM261" s="126" t="str">
        <f t="shared" ca="1" si="346"/>
        <v/>
      </c>
      <c r="BN261" s="126" t="str">
        <f t="shared" ca="1" si="346"/>
        <v/>
      </c>
      <c r="BO261" s="126" t="str">
        <f t="shared" ca="1" si="346"/>
        <v/>
      </c>
      <c r="BP261" s="126" t="str">
        <f t="shared" ca="1" si="346"/>
        <v/>
      </c>
      <c r="BQ261" s="126" t="str">
        <f t="shared" ca="1" si="346"/>
        <v/>
      </c>
      <c r="BR261" s="126" t="str">
        <f t="shared" si="346"/>
        <v/>
      </c>
      <c r="BS261" s="126" t="str">
        <f t="shared" si="346"/>
        <v/>
      </c>
      <c r="BT261" s="126" t="str">
        <f t="shared" si="346"/>
        <v/>
      </c>
      <c r="BU261" s="126" t="str">
        <f t="shared" si="346"/>
        <v/>
      </c>
      <c r="BV261" s="194"/>
      <c r="BW261" s="194"/>
      <c r="BX261" s="194"/>
      <c r="BZ261" s="116" t="s">
        <v>268</v>
      </c>
      <c r="CA261" s="118" t="s">
        <v>97</v>
      </c>
      <c r="CB261" s="113">
        <f t="shared" si="326"/>
        <v>56</v>
      </c>
      <c r="CC261" s="116">
        <f t="shared" ca="1" si="319"/>
        <v>0</v>
      </c>
      <c r="CD261" s="117">
        <f t="shared" ca="1" si="344"/>
        <v>0</v>
      </c>
      <c r="CE261" s="117">
        <f t="shared" ca="1" si="344"/>
        <v>0</v>
      </c>
      <c r="CF261" s="117">
        <f t="shared" ca="1" si="344"/>
        <v>0</v>
      </c>
      <c r="CG261" s="117">
        <f t="shared" ca="1" si="344"/>
        <v>0</v>
      </c>
      <c r="CH261" s="117">
        <f t="shared" ca="1" si="342"/>
        <v>0</v>
      </c>
      <c r="CI261" s="117">
        <f t="shared" ca="1" si="343"/>
        <v>0</v>
      </c>
      <c r="CJ261" s="127" cm="1">
        <f t="array" aca="1" ref="CJ261" ca="1">IFERROR(AVERAGE(IF(CD261:CG261&gt;1,CD261:CG261)),0)</f>
        <v>0</v>
      </c>
      <c r="CK261" s="127">
        <f ca="1">CJ261+(COUNTIFS($CJ$206:$CJ261,CJ261)-1)*0.00001</f>
        <v>5.5000000000000003E-4</v>
      </c>
      <c r="CL261" s="127">
        <f t="shared" ca="1" si="328"/>
        <v>4.0000000000000003E-5</v>
      </c>
      <c r="CM261" s="140">
        <f t="shared" ca="1" si="329"/>
        <v>0</v>
      </c>
      <c r="CN261" s="120">
        <f t="shared" ca="1" si="330"/>
        <v>0</v>
      </c>
      <c r="CO261" s="113"/>
      <c r="CP261" s="113"/>
      <c r="CQ261" s="113"/>
      <c r="CR261" s="115"/>
    </row>
    <row r="262" spans="1:96" ht="12.75" customHeight="1" x14ac:dyDescent="0.25">
      <c r="A262" s="213">
        <v>4</v>
      </c>
      <c r="K262" s="101">
        <f t="shared" si="331"/>
        <v>57</v>
      </c>
      <c r="L262" s="125">
        <f t="shared" ca="1" si="323"/>
        <v>0</v>
      </c>
      <c r="M262" s="126">
        <f t="shared" ca="1" si="324"/>
        <v>3.0000000000000004E-5</v>
      </c>
      <c r="N262" s="126" t="str">
        <f t="shared" ca="1" si="348"/>
        <v/>
      </c>
      <c r="O262" s="126" t="str">
        <f t="shared" ca="1" si="348"/>
        <v/>
      </c>
      <c r="P262" s="126" t="str">
        <f t="shared" ca="1" si="348"/>
        <v/>
      </c>
      <c r="Q262" s="126" t="str">
        <f t="shared" ca="1" si="348"/>
        <v/>
      </c>
      <c r="R262" s="126" t="str">
        <f t="shared" ca="1" si="348"/>
        <v/>
      </c>
      <c r="S262" s="126" t="str">
        <f t="shared" ca="1" si="348"/>
        <v/>
      </c>
      <c r="T262" s="126" t="str">
        <f t="shared" ca="1" si="348"/>
        <v/>
      </c>
      <c r="U262" s="126" t="str">
        <f t="shared" ca="1" si="348"/>
        <v/>
      </c>
      <c r="V262" s="126" t="str">
        <f t="shared" ca="1" si="348"/>
        <v/>
      </c>
      <c r="W262" s="126" t="str">
        <f t="shared" ca="1" si="348"/>
        <v/>
      </c>
      <c r="X262" s="126" t="str">
        <f t="shared" ca="1" si="348"/>
        <v/>
      </c>
      <c r="Y262" s="126" t="str">
        <f t="shared" ca="1" si="348"/>
        <v/>
      </c>
      <c r="Z262" s="126" t="str">
        <f t="shared" ca="1" si="348"/>
        <v/>
      </c>
      <c r="AA262" s="126" t="str">
        <f t="shared" ca="1" si="348"/>
        <v/>
      </c>
      <c r="AB262" s="126" t="str">
        <f t="shared" ca="1" si="348"/>
        <v/>
      </c>
      <c r="AC262" s="126" t="str">
        <f t="shared" ca="1" si="348"/>
        <v/>
      </c>
      <c r="AD262" s="126" t="str">
        <f t="shared" ca="1" si="347"/>
        <v/>
      </c>
      <c r="AE262" s="126" t="str">
        <f t="shared" ca="1" si="347"/>
        <v/>
      </c>
      <c r="AF262" s="126" t="str">
        <f t="shared" ca="1" si="347"/>
        <v/>
      </c>
      <c r="AG262" s="126" t="str">
        <f t="shared" ca="1" si="347"/>
        <v/>
      </c>
      <c r="AH262" s="126" t="str">
        <f t="shared" ca="1" si="347"/>
        <v/>
      </c>
      <c r="AI262" s="126" t="str">
        <f t="shared" ca="1" si="347"/>
        <v/>
      </c>
      <c r="AJ262" s="126" t="str">
        <f t="shared" ca="1" si="347"/>
        <v/>
      </c>
      <c r="AK262" s="126" t="str">
        <f t="shared" ca="1" si="347"/>
        <v/>
      </c>
      <c r="AL262" s="126" t="str">
        <f t="shared" ca="1" si="347"/>
        <v/>
      </c>
      <c r="AM262" s="126" t="str">
        <f t="shared" ca="1" si="347"/>
        <v/>
      </c>
      <c r="AN262" s="126" t="str">
        <f t="shared" ca="1" si="347"/>
        <v/>
      </c>
      <c r="AO262" s="126" t="str">
        <f t="shared" ca="1" si="347"/>
        <v/>
      </c>
      <c r="AP262" s="126" t="str">
        <f t="shared" ca="1" si="347"/>
        <v/>
      </c>
      <c r="AQ262" s="126" t="str">
        <f t="shared" ca="1" si="347"/>
        <v/>
      </c>
      <c r="AR262" s="126" t="str">
        <f t="shared" ca="1" si="347"/>
        <v/>
      </c>
      <c r="AS262" s="126" t="str">
        <f t="shared" ca="1" si="345"/>
        <v/>
      </c>
      <c r="AT262" s="126" t="str">
        <f t="shared" ca="1" si="345"/>
        <v/>
      </c>
      <c r="AU262" s="126" t="str">
        <f t="shared" ca="1" si="345"/>
        <v/>
      </c>
      <c r="AV262" s="126" t="str">
        <f t="shared" ca="1" si="345"/>
        <v/>
      </c>
      <c r="AW262" s="126" t="str">
        <f t="shared" ca="1" si="345"/>
        <v/>
      </c>
      <c r="AX262" s="126" t="str">
        <f t="shared" ca="1" si="345"/>
        <v/>
      </c>
      <c r="AY262" s="126" t="str">
        <f t="shared" ca="1" si="345"/>
        <v/>
      </c>
      <c r="AZ262" s="126" t="str">
        <f t="shared" ca="1" si="345"/>
        <v/>
      </c>
      <c r="BA262" s="126" t="str">
        <f t="shared" ca="1" si="345"/>
        <v/>
      </c>
      <c r="BB262" s="126" t="str">
        <f t="shared" ca="1" si="345"/>
        <v/>
      </c>
      <c r="BC262" s="126" t="str">
        <f t="shared" ca="1" si="345"/>
        <v/>
      </c>
      <c r="BD262" s="126" t="str">
        <f t="shared" ca="1" si="345"/>
        <v/>
      </c>
      <c r="BE262" s="126" t="str">
        <f t="shared" ca="1" si="345"/>
        <v/>
      </c>
      <c r="BF262" s="126" t="str">
        <f t="shared" ca="1" si="345"/>
        <v/>
      </c>
      <c r="BG262" s="126" t="str">
        <f t="shared" ca="1" si="345"/>
        <v/>
      </c>
      <c r="BH262" s="126" t="str">
        <f t="shared" ca="1" si="345"/>
        <v/>
      </c>
      <c r="BI262" s="126" t="str">
        <f t="shared" ca="1" si="346"/>
        <v/>
      </c>
      <c r="BJ262" s="126" t="str">
        <f t="shared" ca="1" si="346"/>
        <v/>
      </c>
      <c r="BK262" s="126" t="str">
        <f t="shared" ca="1" si="346"/>
        <v/>
      </c>
      <c r="BL262" s="126" t="str">
        <f t="shared" ca="1" si="346"/>
        <v/>
      </c>
      <c r="BM262" s="126" t="str">
        <f t="shared" ca="1" si="346"/>
        <v/>
      </c>
      <c r="BN262" s="126" t="str">
        <f t="shared" ca="1" si="346"/>
        <v/>
      </c>
      <c r="BO262" s="126" t="str">
        <f t="shared" ca="1" si="346"/>
        <v/>
      </c>
      <c r="BP262" s="126" t="str">
        <f t="shared" ca="1" si="346"/>
        <v/>
      </c>
      <c r="BQ262" s="126" t="str">
        <f t="shared" ca="1" si="346"/>
        <v/>
      </c>
      <c r="BR262" s="126" t="str">
        <f t="shared" ca="1" si="346"/>
        <v/>
      </c>
      <c r="BS262" s="126" t="str">
        <f t="shared" si="346"/>
        <v/>
      </c>
      <c r="BT262" s="126" t="str">
        <f t="shared" si="346"/>
        <v/>
      </c>
      <c r="BU262" s="126" t="str">
        <f t="shared" si="346"/>
        <v/>
      </c>
      <c r="BV262" s="194"/>
      <c r="BW262" s="194"/>
      <c r="BX262" s="194"/>
      <c r="BZ262" s="116" t="s">
        <v>268</v>
      </c>
      <c r="CA262" s="118" t="s">
        <v>97</v>
      </c>
      <c r="CB262" s="113">
        <f t="shared" si="326"/>
        <v>57</v>
      </c>
      <c r="CC262" s="116">
        <f t="shared" ca="1" si="319"/>
        <v>0</v>
      </c>
      <c r="CD262" s="117">
        <f t="shared" ca="1" si="344"/>
        <v>0</v>
      </c>
      <c r="CE262" s="117">
        <f t="shared" ca="1" si="344"/>
        <v>0</v>
      </c>
      <c r="CF262" s="117">
        <f t="shared" ca="1" si="344"/>
        <v>0</v>
      </c>
      <c r="CG262" s="117">
        <f t="shared" ca="1" si="344"/>
        <v>0</v>
      </c>
      <c r="CH262" s="117">
        <f t="shared" ca="1" si="342"/>
        <v>0</v>
      </c>
      <c r="CI262" s="117">
        <f t="shared" ca="1" si="343"/>
        <v>0</v>
      </c>
      <c r="CJ262" s="127" cm="1">
        <f t="array" aca="1" ref="CJ262" ca="1">IFERROR(AVERAGE(IF(CD262:CG262&gt;1,CD262:CG262)),0)</f>
        <v>0</v>
      </c>
      <c r="CK262" s="127">
        <f ca="1">CJ262+(COUNTIFS($CJ$206:$CJ262,CJ262)-1)*0.00001</f>
        <v>5.6000000000000006E-4</v>
      </c>
      <c r="CL262" s="127">
        <f t="shared" ca="1" si="328"/>
        <v>3.0000000000000004E-5</v>
      </c>
      <c r="CM262" s="140">
        <f t="shared" ca="1" si="329"/>
        <v>0</v>
      </c>
      <c r="CN262" s="120">
        <f t="shared" ca="1" si="330"/>
        <v>0</v>
      </c>
      <c r="CO262" s="113"/>
      <c r="CP262" s="113"/>
      <c r="CQ262" s="113"/>
      <c r="CR262" s="115"/>
    </row>
    <row r="263" spans="1:96" ht="12.75" customHeight="1" x14ac:dyDescent="0.25">
      <c r="A263" s="213">
        <v>4</v>
      </c>
      <c r="K263" s="101">
        <f t="shared" si="331"/>
        <v>58</v>
      </c>
      <c r="L263" s="125">
        <f t="shared" ca="1" si="323"/>
        <v>0</v>
      </c>
      <c r="M263" s="126">
        <f t="shared" ca="1" si="324"/>
        <v>2.0000000000000002E-5</v>
      </c>
      <c r="N263" s="126" t="str">
        <f t="shared" ca="1" si="348"/>
        <v/>
      </c>
      <c r="O263" s="126" t="str">
        <f t="shared" ca="1" si="348"/>
        <v/>
      </c>
      <c r="P263" s="126" t="str">
        <f t="shared" ca="1" si="348"/>
        <v/>
      </c>
      <c r="Q263" s="126" t="str">
        <f t="shared" ca="1" si="348"/>
        <v/>
      </c>
      <c r="R263" s="126" t="str">
        <f t="shared" ca="1" si="348"/>
        <v/>
      </c>
      <c r="S263" s="126" t="str">
        <f t="shared" ca="1" si="348"/>
        <v/>
      </c>
      <c r="T263" s="126" t="str">
        <f t="shared" ca="1" si="348"/>
        <v/>
      </c>
      <c r="U263" s="126" t="str">
        <f t="shared" ca="1" si="348"/>
        <v/>
      </c>
      <c r="V263" s="126" t="str">
        <f t="shared" ca="1" si="348"/>
        <v/>
      </c>
      <c r="W263" s="126" t="str">
        <f t="shared" ca="1" si="348"/>
        <v/>
      </c>
      <c r="X263" s="126" t="str">
        <f t="shared" ca="1" si="348"/>
        <v/>
      </c>
      <c r="Y263" s="126" t="str">
        <f t="shared" ca="1" si="348"/>
        <v/>
      </c>
      <c r="Z263" s="126" t="str">
        <f t="shared" ca="1" si="348"/>
        <v/>
      </c>
      <c r="AA263" s="126" t="str">
        <f t="shared" ca="1" si="348"/>
        <v/>
      </c>
      <c r="AB263" s="126" t="str">
        <f t="shared" ca="1" si="348"/>
        <v/>
      </c>
      <c r="AC263" s="126" t="str">
        <f t="shared" ca="1" si="348"/>
        <v/>
      </c>
      <c r="AD263" s="126" t="str">
        <f t="shared" ca="1" si="347"/>
        <v/>
      </c>
      <c r="AE263" s="126" t="str">
        <f t="shared" ca="1" si="347"/>
        <v/>
      </c>
      <c r="AF263" s="126" t="str">
        <f t="shared" ca="1" si="347"/>
        <v/>
      </c>
      <c r="AG263" s="126" t="str">
        <f t="shared" ca="1" si="347"/>
        <v/>
      </c>
      <c r="AH263" s="126" t="str">
        <f t="shared" ca="1" si="347"/>
        <v/>
      </c>
      <c r="AI263" s="126" t="str">
        <f t="shared" ca="1" si="347"/>
        <v/>
      </c>
      <c r="AJ263" s="126" t="str">
        <f t="shared" ca="1" si="347"/>
        <v/>
      </c>
      <c r="AK263" s="126" t="str">
        <f t="shared" ca="1" si="347"/>
        <v/>
      </c>
      <c r="AL263" s="126" t="str">
        <f t="shared" ca="1" si="347"/>
        <v/>
      </c>
      <c r="AM263" s="126" t="str">
        <f t="shared" ca="1" si="347"/>
        <v/>
      </c>
      <c r="AN263" s="126" t="str">
        <f t="shared" ca="1" si="347"/>
        <v/>
      </c>
      <c r="AO263" s="126" t="str">
        <f t="shared" ca="1" si="347"/>
        <v/>
      </c>
      <c r="AP263" s="126" t="str">
        <f t="shared" ca="1" si="347"/>
        <v/>
      </c>
      <c r="AQ263" s="126" t="str">
        <f t="shared" ca="1" si="347"/>
        <v/>
      </c>
      <c r="AR263" s="126" t="str">
        <f t="shared" ca="1" si="347"/>
        <v/>
      </c>
      <c r="AS263" s="126" t="str">
        <f t="shared" ca="1" si="345"/>
        <v/>
      </c>
      <c r="AT263" s="126" t="str">
        <f t="shared" ca="1" si="345"/>
        <v/>
      </c>
      <c r="AU263" s="126" t="str">
        <f t="shared" ca="1" si="345"/>
        <v/>
      </c>
      <c r="AV263" s="126" t="str">
        <f t="shared" ca="1" si="345"/>
        <v/>
      </c>
      <c r="AW263" s="126" t="str">
        <f t="shared" ca="1" si="345"/>
        <v/>
      </c>
      <c r="AX263" s="126" t="str">
        <f t="shared" ca="1" si="345"/>
        <v/>
      </c>
      <c r="AY263" s="126" t="str">
        <f t="shared" ca="1" si="345"/>
        <v/>
      </c>
      <c r="AZ263" s="126" t="str">
        <f t="shared" ca="1" si="345"/>
        <v/>
      </c>
      <c r="BA263" s="126" t="str">
        <f t="shared" ca="1" si="345"/>
        <v/>
      </c>
      <c r="BB263" s="126" t="str">
        <f t="shared" ca="1" si="345"/>
        <v/>
      </c>
      <c r="BC263" s="126" t="str">
        <f t="shared" ca="1" si="345"/>
        <v/>
      </c>
      <c r="BD263" s="126" t="str">
        <f t="shared" ca="1" si="345"/>
        <v/>
      </c>
      <c r="BE263" s="126" t="str">
        <f t="shared" ca="1" si="345"/>
        <v/>
      </c>
      <c r="BF263" s="126" t="str">
        <f t="shared" ca="1" si="345"/>
        <v/>
      </c>
      <c r="BG263" s="126" t="str">
        <f t="shared" ca="1" si="345"/>
        <v/>
      </c>
      <c r="BH263" s="126" t="str">
        <f t="shared" ca="1" si="345"/>
        <v/>
      </c>
      <c r="BI263" s="126" t="str">
        <f t="shared" ca="1" si="346"/>
        <v/>
      </c>
      <c r="BJ263" s="126" t="str">
        <f t="shared" ca="1" si="346"/>
        <v/>
      </c>
      <c r="BK263" s="126" t="str">
        <f t="shared" ca="1" si="346"/>
        <v/>
      </c>
      <c r="BL263" s="126" t="str">
        <f t="shared" ca="1" si="346"/>
        <v/>
      </c>
      <c r="BM263" s="126" t="str">
        <f t="shared" ca="1" si="346"/>
        <v/>
      </c>
      <c r="BN263" s="126" t="str">
        <f t="shared" ca="1" si="346"/>
        <v/>
      </c>
      <c r="BO263" s="126" t="str">
        <f t="shared" ca="1" si="346"/>
        <v/>
      </c>
      <c r="BP263" s="126" t="str">
        <f t="shared" ca="1" si="346"/>
        <v/>
      </c>
      <c r="BQ263" s="126" t="str">
        <f t="shared" ca="1" si="346"/>
        <v/>
      </c>
      <c r="BR263" s="126" t="str">
        <f t="shared" ca="1" si="346"/>
        <v/>
      </c>
      <c r="BS263" s="126" t="str">
        <f t="shared" ca="1" si="346"/>
        <v/>
      </c>
      <c r="BT263" s="126" t="str">
        <f t="shared" si="346"/>
        <v/>
      </c>
      <c r="BU263" s="126" t="str">
        <f t="shared" si="346"/>
        <v/>
      </c>
      <c r="BV263" s="194"/>
      <c r="BW263" s="194"/>
      <c r="BX263" s="194"/>
      <c r="BZ263" s="116" t="s">
        <v>268</v>
      </c>
      <c r="CA263" s="118" t="s">
        <v>97</v>
      </c>
      <c r="CB263" s="113">
        <f t="shared" si="326"/>
        <v>58</v>
      </c>
      <c r="CC263" s="116">
        <f t="shared" ca="1" si="319"/>
        <v>0</v>
      </c>
      <c r="CD263" s="117">
        <f t="shared" ca="1" si="344"/>
        <v>0</v>
      </c>
      <c r="CE263" s="117">
        <f t="shared" ca="1" si="344"/>
        <v>0</v>
      </c>
      <c r="CF263" s="117">
        <f t="shared" ca="1" si="344"/>
        <v>0</v>
      </c>
      <c r="CG263" s="117">
        <f t="shared" ca="1" si="344"/>
        <v>0</v>
      </c>
      <c r="CH263" s="117">
        <f t="shared" ca="1" si="342"/>
        <v>0</v>
      </c>
      <c r="CI263" s="117">
        <f t="shared" ca="1" si="343"/>
        <v>0</v>
      </c>
      <c r="CJ263" s="127" cm="1">
        <f t="array" aca="1" ref="CJ263" ca="1">IFERROR(AVERAGE(IF(CD263:CG263&gt;1,CD263:CG263)),0)</f>
        <v>0</v>
      </c>
      <c r="CK263" s="127">
        <f ca="1">CJ263+(COUNTIFS($CJ$206:$CJ263,CJ263)-1)*0.00001</f>
        <v>5.7000000000000009E-4</v>
      </c>
      <c r="CL263" s="127">
        <f t="shared" ca="1" si="328"/>
        <v>2.0000000000000002E-5</v>
      </c>
      <c r="CM263" s="140">
        <f t="shared" ca="1" si="329"/>
        <v>0</v>
      </c>
      <c r="CN263" s="120">
        <f t="shared" ca="1" si="330"/>
        <v>0</v>
      </c>
      <c r="CO263" s="113"/>
      <c r="CP263" s="113"/>
      <c r="CQ263" s="113"/>
      <c r="CR263" s="115"/>
    </row>
    <row r="264" spans="1:96" ht="12.75" customHeight="1" x14ac:dyDescent="0.25">
      <c r="A264" s="213">
        <v>4</v>
      </c>
      <c r="K264" s="101">
        <f t="shared" si="331"/>
        <v>59</v>
      </c>
      <c r="L264" s="125">
        <f t="shared" ca="1" si="323"/>
        <v>0</v>
      </c>
      <c r="M264" s="126">
        <f t="shared" ca="1" si="324"/>
        <v>1.0000000000000001E-5</v>
      </c>
      <c r="N264" s="126" t="str">
        <f t="shared" ca="1" si="348"/>
        <v/>
      </c>
      <c r="O264" s="126" t="str">
        <f t="shared" ca="1" si="348"/>
        <v/>
      </c>
      <c r="P264" s="126" t="str">
        <f t="shared" ca="1" si="348"/>
        <v/>
      </c>
      <c r="Q264" s="126" t="str">
        <f t="shared" ca="1" si="348"/>
        <v/>
      </c>
      <c r="R264" s="126" t="str">
        <f t="shared" ca="1" si="348"/>
        <v/>
      </c>
      <c r="S264" s="126" t="str">
        <f t="shared" ca="1" si="348"/>
        <v/>
      </c>
      <c r="T264" s="126" t="str">
        <f t="shared" ca="1" si="348"/>
        <v/>
      </c>
      <c r="U264" s="126" t="str">
        <f t="shared" ca="1" si="348"/>
        <v/>
      </c>
      <c r="V264" s="126" t="str">
        <f t="shared" ca="1" si="348"/>
        <v/>
      </c>
      <c r="W264" s="126" t="str">
        <f t="shared" ca="1" si="348"/>
        <v/>
      </c>
      <c r="X264" s="126" t="str">
        <f t="shared" ca="1" si="348"/>
        <v/>
      </c>
      <c r="Y264" s="126" t="str">
        <f t="shared" ca="1" si="348"/>
        <v/>
      </c>
      <c r="Z264" s="126" t="str">
        <f t="shared" ca="1" si="348"/>
        <v/>
      </c>
      <c r="AA264" s="126" t="str">
        <f t="shared" ca="1" si="348"/>
        <v/>
      </c>
      <c r="AB264" s="126" t="str">
        <f t="shared" ca="1" si="348"/>
        <v/>
      </c>
      <c r="AC264" s="126" t="str">
        <f t="shared" ca="1" si="348"/>
        <v/>
      </c>
      <c r="AD264" s="126" t="str">
        <f t="shared" ca="1" si="347"/>
        <v/>
      </c>
      <c r="AE264" s="126" t="str">
        <f t="shared" ca="1" si="347"/>
        <v/>
      </c>
      <c r="AF264" s="126" t="str">
        <f t="shared" ca="1" si="347"/>
        <v/>
      </c>
      <c r="AG264" s="126" t="str">
        <f t="shared" ca="1" si="347"/>
        <v/>
      </c>
      <c r="AH264" s="126" t="str">
        <f t="shared" ca="1" si="347"/>
        <v/>
      </c>
      <c r="AI264" s="126" t="str">
        <f t="shared" ca="1" si="347"/>
        <v/>
      </c>
      <c r="AJ264" s="126" t="str">
        <f t="shared" ca="1" si="347"/>
        <v/>
      </c>
      <c r="AK264" s="126" t="str">
        <f t="shared" ca="1" si="347"/>
        <v/>
      </c>
      <c r="AL264" s="126" t="str">
        <f t="shared" ca="1" si="347"/>
        <v/>
      </c>
      <c r="AM264" s="126" t="str">
        <f t="shared" ca="1" si="347"/>
        <v/>
      </c>
      <c r="AN264" s="126" t="str">
        <f t="shared" ca="1" si="347"/>
        <v/>
      </c>
      <c r="AO264" s="126" t="str">
        <f t="shared" ca="1" si="347"/>
        <v/>
      </c>
      <c r="AP264" s="126" t="str">
        <f t="shared" ca="1" si="347"/>
        <v/>
      </c>
      <c r="AQ264" s="126" t="str">
        <f t="shared" ca="1" si="347"/>
        <v/>
      </c>
      <c r="AR264" s="126" t="str">
        <f t="shared" ca="1" si="347"/>
        <v/>
      </c>
      <c r="AS264" s="126" t="str">
        <f t="shared" ca="1" si="345"/>
        <v/>
      </c>
      <c r="AT264" s="126" t="str">
        <f t="shared" ca="1" si="345"/>
        <v/>
      </c>
      <c r="AU264" s="126" t="str">
        <f t="shared" ca="1" si="345"/>
        <v/>
      </c>
      <c r="AV264" s="126" t="str">
        <f t="shared" ca="1" si="345"/>
        <v/>
      </c>
      <c r="AW264" s="126" t="str">
        <f t="shared" ca="1" si="345"/>
        <v/>
      </c>
      <c r="AX264" s="126" t="str">
        <f t="shared" ca="1" si="345"/>
        <v/>
      </c>
      <c r="AY264" s="126" t="str">
        <f t="shared" ca="1" si="345"/>
        <v/>
      </c>
      <c r="AZ264" s="126" t="str">
        <f t="shared" ca="1" si="345"/>
        <v/>
      </c>
      <c r="BA264" s="126" t="str">
        <f t="shared" ca="1" si="345"/>
        <v/>
      </c>
      <c r="BB264" s="126" t="str">
        <f t="shared" ca="1" si="345"/>
        <v/>
      </c>
      <c r="BC264" s="126" t="str">
        <f t="shared" ca="1" si="345"/>
        <v/>
      </c>
      <c r="BD264" s="126" t="str">
        <f t="shared" ca="1" si="345"/>
        <v/>
      </c>
      <c r="BE264" s="126" t="str">
        <f t="shared" ca="1" si="345"/>
        <v/>
      </c>
      <c r="BF264" s="126" t="str">
        <f t="shared" ca="1" si="345"/>
        <v/>
      </c>
      <c r="BG264" s="126" t="str">
        <f t="shared" ca="1" si="345"/>
        <v/>
      </c>
      <c r="BH264" s="126" t="str">
        <f t="shared" ca="1" si="345"/>
        <v/>
      </c>
      <c r="BI264" s="126" t="str">
        <f t="shared" ca="1" si="346"/>
        <v/>
      </c>
      <c r="BJ264" s="126" t="str">
        <f t="shared" ca="1" si="346"/>
        <v/>
      </c>
      <c r="BK264" s="126" t="str">
        <f t="shared" ca="1" si="346"/>
        <v/>
      </c>
      <c r="BL264" s="126" t="str">
        <f t="shared" ca="1" si="346"/>
        <v/>
      </c>
      <c r="BM264" s="126" t="str">
        <f t="shared" ca="1" si="346"/>
        <v/>
      </c>
      <c r="BN264" s="126" t="str">
        <f t="shared" ca="1" si="346"/>
        <v/>
      </c>
      <c r="BO264" s="126" t="str">
        <f t="shared" ca="1" si="346"/>
        <v/>
      </c>
      <c r="BP264" s="126" t="str">
        <f t="shared" ca="1" si="346"/>
        <v/>
      </c>
      <c r="BQ264" s="126" t="str">
        <f t="shared" ca="1" si="346"/>
        <v/>
      </c>
      <c r="BR264" s="126" t="str">
        <f t="shared" ca="1" si="346"/>
        <v/>
      </c>
      <c r="BS264" s="126" t="str">
        <f t="shared" ca="1" si="346"/>
        <v/>
      </c>
      <c r="BT264" s="126" t="str">
        <f t="shared" ca="1" si="346"/>
        <v/>
      </c>
      <c r="BU264" s="126" t="str">
        <f t="shared" si="346"/>
        <v/>
      </c>
      <c r="BV264" s="194"/>
      <c r="BW264" s="194"/>
      <c r="BX264" s="194"/>
      <c r="BZ264" s="116" t="s">
        <v>268</v>
      </c>
      <c r="CA264" s="118" t="s">
        <v>97</v>
      </c>
      <c r="CB264" s="113">
        <f t="shared" si="326"/>
        <v>59</v>
      </c>
      <c r="CC264" s="116">
        <f t="shared" ca="1" si="319"/>
        <v>0</v>
      </c>
      <c r="CD264" s="117">
        <f t="shared" ca="1" si="344"/>
        <v>0</v>
      </c>
      <c r="CE264" s="117">
        <f t="shared" ca="1" si="344"/>
        <v>0</v>
      </c>
      <c r="CF264" s="117">
        <f t="shared" ca="1" si="344"/>
        <v>0</v>
      </c>
      <c r="CG264" s="117">
        <f t="shared" ca="1" si="344"/>
        <v>0</v>
      </c>
      <c r="CH264" s="117">
        <f t="shared" ca="1" si="342"/>
        <v>0</v>
      </c>
      <c r="CI264" s="117">
        <f t="shared" ca="1" si="343"/>
        <v>0</v>
      </c>
      <c r="CJ264" s="127" cm="1">
        <f t="array" aca="1" ref="CJ264" ca="1">IFERROR(AVERAGE(IF(CD264:CG264&gt;1,CD264:CG264)),0)</f>
        <v>0</v>
      </c>
      <c r="CK264" s="127">
        <f ca="1">CJ264+(COUNTIFS($CJ$206:$CJ264,CJ264)-1)*0.00001</f>
        <v>5.8E-4</v>
      </c>
      <c r="CL264" s="127">
        <f t="shared" ca="1" si="328"/>
        <v>1.0000000000000001E-5</v>
      </c>
      <c r="CM264" s="140">
        <f t="shared" ca="1" si="329"/>
        <v>0</v>
      </c>
      <c r="CN264" s="120">
        <f t="shared" ca="1" si="330"/>
        <v>0</v>
      </c>
      <c r="CO264" s="113"/>
      <c r="CP264" s="113"/>
      <c r="CQ264" s="113"/>
      <c r="CR264" s="115"/>
    </row>
    <row r="265" spans="1:96" ht="12.75" customHeight="1" x14ac:dyDescent="0.25">
      <c r="A265" s="213">
        <v>4</v>
      </c>
      <c r="K265" s="101">
        <f t="shared" si="331"/>
        <v>60</v>
      </c>
      <c r="L265" s="125">
        <f t="shared" ca="1" si="323"/>
        <v>0</v>
      </c>
      <c r="M265" s="126">
        <f t="shared" ca="1" si="324"/>
        <v>0</v>
      </c>
      <c r="N265" s="126" t="str">
        <f t="shared" ca="1" si="348"/>
        <v/>
      </c>
      <c r="O265" s="126" t="str">
        <f t="shared" ca="1" si="348"/>
        <v/>
      </c>
      <c r="P265" s="126" t="str">
        <f t="shared" ca="1" si="348"/>
        <v/>
      </c>
      <c r="Q265" s="126" t="str">
        <f t="shared" ca="1" si="348"/>
        <v/>
      </c>
      <c r="R265" s="126" t="str">
        <f t="shared" ca="1" si="348"/>
        <v/>
      </c>
      <c r="S265" s="126" t="str">
        <f t="shared" ca="1" si="348"/>
        <v/>
      </c>
      <c r="T265" s="126" t="str">
        <f t="shared" ca="1" si="348"/>
        <v/>
      </c>
      <c r="U265" s="126" t="str">
        <f t="shared" ca="1" si="348"/>
        <v/>
      </c>
      <c r="V265" s="126" t="str">
        <f t="shared" ca="1" si="348"/>
        <v/>
      </c>
      <c r="W265" s="126" t="str">
        <f t="shared" ca="1" si="348"/>
        <v/>
      </c>
      <c r="X265" s="126" t="str">
        <f t="shared" ca="1" si="348"/>
        <v/>
      </c>
      <c r="Y265" s="126" t="str">
        <f t="shared" ca="1" si="348"/>
        <v/>
      </c>
      <c r="Z265" s="126" t="str">
        <f t="shared" ca="1" si="348"/>
        <v/>
      </c>
      <c r="AA265" s="126" t="str">
        <f t="shared" ca="1" si="348"/>
        <v/>
      </c>
      <c r="AB265" s="126" t="str">
        <f t="shared" ca="1" si="348"/>
        <v/>
      </c>
      <c r="AC265" s="126" t="str">
        <f t="shared" ca="1" si="348"/>
        <v/>
      </c>
      <c r="AD265" s="126" t="str">
        <f t="shared" ca="1" si="347"/>
        <v/>
      </c>
      <c r="AE265" s="126" t="str">
        <f t="shared" ca="1" si="347"/>
        <v/>
      </c>
      <c r="AF265" s="126" t="str">
        <f t="shared" ca="1" si="347"/>
        <v/>
      </c>
      <c r="AG265" s="126" t="str">
        <f t="shared" ca="1" si="347"/>
        <v/>
      </c>
      <c r="AH265" s="126" t="str">
        <f t="shared" ca="1" si="347"/>
        <v/>
      </c>
      <c r="AI265" s="126" t="str">
        <f t="shared" ca="1" si="347"/>
        <v/>
      </c>
      <c r="AJ265" s="126" t="str">
        <f t="shared" ca="1" si="347"/>
        <v/>
      </c>
      <c r="AK265" s="126" t="str">
        <f t="shared" ca="1" si="347"/>
        <v/>
      </c>
      <c r="AL265" s="126" t="str">
        <f t="shared" ca="1" si="347"/>
        <v/>
      </c>
      <c r="AM265" s="126" t="str">
        <f t="shared" ca="1" si="347"/>
        <v/>
      </c>
      <c r="AN265" s="126" t="str">
        <f t="shared" ca="1" si="347"/>
        <v/>
      </c>
      <c r="AO265" s="126" t="str">
        <f t="shared" ca="1" si="347"/>
        <v/>
      </c>
      <c r="AP265" s="126" t="str">
        <f t="shared" ca="1" si="347"/>
        <v/>
      </c>
      <c r="AQ265" s="126" t="str">
        <f t="shared" ca="1" si="347"/>
        <v/>
      </c>
      <c r="AR265" s="126" t="str">
        <f t="shared" ca="1" si="347"/>
        <v/>
      </c>
      <c r="AS265" s="126" t="str">
        <f t="shared" ca="1" si="345"/>
        <v/>
      </c>
      <c r="AT265" s="126" t="str">
        <f t="shared" ca="1" si="345"/>
        <v/>
      </c>
      <c r="AU265" s="126" t="str">
        <f t="shared" ca="1" si="345"/>
        <v/>
      </c>
      <c r="AV265" s="126" t="str">
        <f t="shared" ca="1" si="345"/>
        <v/>
      </c>
      <c r="AW265" s="126" t="str">
        <f t="shared" ca="1" si="345"/>
        <v/>
      </c>
      <c r="AX265" s="126" t="str">
        <f t="shared" ca="1" si="345"/>
        <v/>
      </c>
      <c r="AY265" s="126" t="str">
        <f t="shared" ca="1" si="345"/>
        <v/>
      </c>
      <c r="AZ265" s="126" t="str">
        <f t="shared" ca="1" si="345"/>
        <v/>
      </c>
      <c r="BA265" s="126" t="str">
        <f t="shared" ca="1" si="345"/>
        <v/>
      </c>
      <c r="BB265" s="126" t="str">
        <f t="shared" ca="1" si="345"/>
        <v/>
      </c>
      <c r="BC265" s="126" t="str">
        <f t="shared" ca="1" si="345"/>
        <v/>
      </c>
      <c r="BD265" s="126" t="str">
        <f t="shared" ca="1" si="345"/>
        <v/>
      </c>
      <c r="BE265" s="126" t="str">
        <f t="shared" ca="1" si="345"/>
        <v/>
      </c>
      <c r="BF265" s="126" t="str">
        <f t="shared" ca="1" si="345"/>
        <v/>
      </c>
      <c r="BG265" s="126" t="str">
        <f t="shared" ca="1" si="345"/>
        <v/>
      </c>
      <c r="BH265" s="126" t="str">
        <f t="shared" ca="1" si="345"/>
        <v/>
      </c>
      <c r="BI265" s="126" t="str">
        <f t="shared" ca="1" si="346"/>
        <v/>
      </c>
      <c r="BJ265" s="126" t="str">
        <f t="shared" ca="1" si="346"/>
        <v/>
      </c>
      <c r="BK265" s="126" t="str">
        <f t="shared" ca="1" si="346"/>
        <v/>
      </c>
      <c r="BL265" s="126" t="str">
        <f t="shared" ca="1" si="346"/>
        <v/>
      </c>
      <c r="BM265" s="126" t="str">
        <f t="shared" ca="1" si="346"/>
        <v/>
      </c>
      <c r="BN265" s="126" t="str">
        <f t="shared" ca="1" si="346"/>
        <v/>
      </c>
      <c r="BO265" s="126" t="str">
        <f t="shared" ca="1" si="346"/>
        <v/>
      </c>
      <c r="BP265" s="126" t="str">
        <f t="shared" ca="1" si="346"/>
        <v/>
      </c>
      <c r="BQ265" s="126" t="str">
        <f t="shared" ca="1" si="346"/>
        <v/>
      </c>
      <c r="BR265" s="126" t="str">
        <f t="shared" ca="1" si="346"/>
        <v/>
      </c>
      <c r="BS265" s="126" t="str">
        <f t="shared" ca="1" si="346"/>
        <v/>
      </c>
      <c r="BT265" s="126" t="str">
        <f t="shared" ca="1" si="346"/>
        <v/>
      </c>
      <c r="BU265" s="126" t="str">
        <f t="shared" ca="1" si="346"/>
        <v/>
      </c>
      <c r="BV265" s="194"/>
      <c r="BW265" s="194"/>
      <c r="BX265" s="194"/>
      <c r="BZ265" s="116" t="s">
        <v>268</v>
      </c>
      <c r="CA265" s="118" t="s">
        <v>97</v>
      </c>
      <c r="CB265" s="113">
        <f t="shared" si="326"/>
        <v>60</v>
      </c>
      <c r="CC265" s="116">
        <f t="shared" ca="1" si="319"/>
        <v>0</v>
      </c>
      <c r="CD265" s="117">
        <f t="shared" ca="1" si="344"/>
        <v>0</v>
      </c>
      <c r="CE265" s="117">
        <f t="shared" ca="1" si="344"/>
        <v>0</v>
      </c>
      <c r="CF265" s="117">
        <f t="shared" ca="1" si="344"/>
        <v>0</v>
      </c>
      <c r="CG265" s="117">
        <f t="shared" ca="1" si="344"/>
        <v>0</v>
      </c>
      <c r="CH265" s="117">
        <f t="shared" ca="1" si="342"/>
        <v>0</v>
      </c>
      <c r="CI265" s="117">
        <f t="shared" ca="1" si="343"/>
        <v>0</v>
      </c>
      <c r="CJ265" s="127" cm="1">
        <f t="array" aca="1" ref="CJ265" ca="1">IFERROR(AVERAGE(IF(CD265:CG265&gt;1,CD265:CG265)),0)</f>
        <v>0</v>
      </c>
      <c r="CK265" s="127">
        <f ca="1">CJ265+(COUNTIFS($CJ$206:$CJ265,CJ265)-1)*0.00001</f>
        <v>5.9000000000000003E-4</v>
      </c>
      <c r="CL265" s="127">
        <f t="shared" ca="1" si="328"/>
        <v>0</v>
      </c>
      <c r="CM265" s="140">
        <f t="shared" ca="1" si="329"/>
        <v>0</v>
      </c>
      <c r="CN265" s="120">
        <f t="shared" ca="1" si="330"/>
        <v>0</v>
      </c>
      <c r="CO265" s="113"/>
      <c r="CP265" s="113"/>
      <c r="CQ265" s="113"/>
      <c r="CR265" s="115"/>
    </row>
    <row r="266" spans="1:96" ht="12.75" customHeight="1" x14ac:dyDescent="0.25">
      <c r="A266" s="213">
        <v>4</v>
      </c>
      <c r="BV266" s="194"/>
      <c r="BW266" s="194"/>
      <c r="BX266" s="194"/>
      <c r="CB266" s="114" t="s">
        <v>67</v>
      </c>
      <c r="CC266" s="117"/>
      <c r="CD266" s="117">
        <f ca="1">COUNTIFS(CD206:CD265,"&gt;1")</f>
        <v>0</v>
      </c>
      <c r="CE266" s="117">
        <f ca="1">COUNTIFS(CE206:CE265,"&gt;1")</f>
        <v>0</v>
      </c>
      <c r="CF266" s="117">
        <f ca="1">COUNTIFS(CF206:CF265,"&gt;1")</f>
        <v>0</v>
      </c>
      <c r="CG266" s="117">
        <f ca="1">COUNTIFS(CG206:CG265,"&gt;1")</f>
        <v>0</v>
      </c>
      <c r="CH266" s="121">
        <f ca="1">IF(CH206=0,-1,IF(COUNTIFS(CD206:CG265,"&gt;1")&lt;&gt;CH206*CD266,-2,1))</f>
        <v>-1</v>
      </c>
      <c r="CI266" s="117"/>
      <c r="CJ266" s="117"/>
      <c r="CK266" s="117"/>
      <c r="CL266" s="117"/>
      <c r="CM266" s="117"/>
      <c r="CN266" s="117"/>
      <c r="CO266" s="117"/>
      <c r="CP266" s="113"/>
      <c r="CQ266" s="113"/>
      <c r="CR266" s="115"/>
    </row>
    <row r="267" spans="1:96" ht="12.75" customHeight="1" x14ac:dyDescent="0.25">
      <c r="A267" s="213">
        <v>4</v>
      </c>
      <c r="L267" s="3"/>
      <c r="CB267" s="112" t="s">
        <v>35</v>
      </c>
      <c r="CC267" s="112"/>
      <c r="CD267" s="122">
        <f ca="1">IFERROR(SUMIFS(CD206:CD265,CD206:CD265,"&gt;1"),0)</f>
        <v>0</v>
      </c>
      <c r="CE267" s="122">
        <f ca="1">IFERROR(SUMIFS(CE206:CE265,CE206:CE265,"&gt;1"),0)</f>
        <v>0</v>
      </c>
      <c r="CF267" s="122">
        <f ca="1">IFERROR(SUMIFS(CF206:CF265,CF206:CF265,"&gt;1"),0)</f>
        <v>0</v>
      </c>
      <c r="CG267" s="122">
        <f ca="1">IFERROR(SUMIFS(CG206:CG265,CG206:CG265,"&gt;1"),0)</f>
        <v>0</v>
      </c>
      <c r="CH267" s="113"/>
      <c r="CI267" s="113"/>
      <c r="CJ267" s="113"/>
      <c r="CK267" s="113"/>
      <c r="CL267" s="113"/>
      <c r="CM267" s="113"/>
      <c r="CN267" s="113"/>
      <c r="CO267" s="113"/>
      <c r="CP267" s="113"/>
      <c r="CQ267" s="113"/>
      <c r="CR267" s="115"/>
    </row>
    <row r="268" spans="1:96" ht="12.75" customHeight="1" x14ac:dyDescent="0.25">
      <c r="CB268" s="115"/>
      <c r="CC268" s="115"/>
      <c r="CD268" s="115"/>
      <c r="CE268" s="115"/>
      <c r="CF268" s="115"/>
      <c r="CG268" s="115"/>
      <c r="CH268" s="115"/>
      <c r="CI268" s="115"/>
      <c r="CJ268" s="115"/>
      <c r="CK268" s="115"/>
      <c r="CL268" s="115"/>
      <c r="CM268" s="115"/>
      <c r="CN268" s="115"/>
      <c r="CO268" s="115"/>
      <c r="CP268" s="115"/>
      <c r="CQ268" s="115"/>
      <c r="CR268" s="115"/>
    </row>
    <row r="269" spans="1:96" ht="12.75" customHeight="1" x14ac:dyDescent="0.25">
      <c r="B269" s="4"/>
      <c r="C269" s="5"/>
      <c r="CB269" s="115"/>
      <c r="CC269" s="115"/>
      <c r="CD269" s="115"/>
      <c r="CE269" s="115"/>
      <c r="CF269" s="115"/>
      <c r="CG269" s="115"/>
      <c r="CH269" s="115"/>
      <c r="CI269" s="115"/>
      <c r="CJ269" s="115"/>
      <c r="CK269" s="115"/>
      <c r="CL269" s="115"/>
      <c r="CM269" s="115"/>
      <c r="CN269" s="115"/>
      <c r="CO269" s="115"/>
      <c r="CP269" s="115"/>
      <c r="CQ269" s="115"/>
      <c r="CR269" s="115"/>
    </row>
    <row r="270" spans="1:96" ht="12.75" customHeight="1" x14ac:dyDescent="0.25">
      <c r="B270" s="3"/>
      <c r="CB270" s="115"/>
      <c r="CC270" s="115"/>
      <c r="CD270" s="115"/>
      <c r="CE270" s="115"/>
      <c r="CF270" s="115"/>
      <c r="CG270" s="115"/>
      <c r="CH270" s="115"/>
      <c r="CI270" s="115"/>
      <c r="CJ270" s="115"/>
      <c r="CK270" s="115"/>
      <c r="CL270" s="115"/>
      <c r="CM270" s="115"/>
      <c r="CN270" s="115"/>
      <c r="CO270" s="115"/>
      <c r="CP270" s="115"/>
      <c r="CQ270" s="115"/>
      <c r="CR270" s="115"/>
    </row>
    <row r="271" spans="1:96" ht="12.75" customHeight="1" x14ac:dyDescent="0.25">
      <c r="B271" s="3"/>
      <c r="CB271" s="115"/>
      <c r="CC271" s="115"/>
      <c r="CD271" s="115"/>
      <c r="CE271" s="115"/>
      <c r="CF271" s="115"/>
      <c r="CG271" s="115"/>
      <c r="CH271" s="115"/>
      <c r="CI271" s="115"/>
      <c r="CJ271" s="115"/>
      <c r="CK271" s="115"/>
      <c r="CL271" s="115"/>
      <c r="CM271" s="115"/>
      <c r="CN271" s="115"/>
      <c r="CO271" s="115"/>
      <c r="CP271" s="115"/>
      <c r="CQ271" s="115"/>
      <c r="CR271" s="115"/>
    </row>
    <row r="277" spans="9:96" ht="12.75" customHeight="1" x14ac:dyDescent="0.25">
      <c r="J277" s="4"/>
      <c r="K277" s="4"/>
      <c r="L277" s="4"/>
    </row>
    <row r="284" spans="9:96" ht="12.75" customHeight="1" x14ac:dyDescent="0.25">
      <c r="BY284" s="3"/>
      <c r="BZ284" s="3"/>
      <c r="CA284" s="3"/>
      <c r="CB284" s="3"/>
      <c r="CC284" s="3"/>
      <c r="CD284" s="3"/>
      <c r="CE284" s="3"/>
      <c r="CF284" s="3"/>
      <c r="CG284" s="3"/>
      <c r="CH284" s="3"/>
      <c r="CI284" s="3"/>
      <c r="CJ284" s="3"/>
      <c r="CK284" s="3"/>
      <c r="CL284" s="3"/>
      <c r="CM284" s="3"/>
      <c r="CN284" s="3"/>
      <c r="CO284" s="3"/>
      <c r="CP284" s="3"/>
      <c r="CQ284" s="3"/>
      <c r="CR284" s="3"/>
    </row>
    <row r="287" spans="9:96" ht="12.75" customHeight="1" x14ac:dyDescent="0.25">
      <c r="I287" s="3"/>
      <c r="BY287" s="4"/>
      <c r="BZ287" s="4"/>
      <c r="CA287" s="4"/>
      <c r="CB287" s="4"/>
      <c r="CC287" s="4"/>
      <c r="CD287" s="4"/>
      <c r="CE287" s="4"/>
      <c r="CF287" s="4"/>
      <c r="CG287" s="4"/>
      <c r="CH287" s="4"/>
      <c r="CI287" s="4"/>
      <c r="CJ287" s="4"/>
      <c r="CK287" s="4"/>
      <c r="CL287" s="4"/>
      <c r="CM287" s="4"/>
      <c r="CN287" s="4"/>
      <c r="CO287" s="4"/>
      <c r="CP287" s="4"/>
      <c r="CQ287" s="4"/>
      <c r="CR287" s="4"/>
    </row>
    <row r="288" spans="9:96" ht="12.75" customHeight="1" x14ac:dyDescent="0.25">
      <c r="I288" s="3"/>
      <c r="BY288" s="3"/>
      <c r="BZ288" s="3"/>
      <c r="CA288" s="3"/>
      <c r="CB288" s="3"/>
      <c r="CC288" s="3"/>
      <c r="CD288" s="3"/>
      <c r="CE288" s="3"/>
      <c r="CF288" s="3"/>
      <c r="CG288" s="3"/>
      <c r="CH288" s="3"/>
      <c r="CI288" s="3"/>
      <c r="CJ288" s="3"/>
      <c r="CK288" s="3"/>
      <c r="CL288" s="3"/>
      <c r="CM288" s="3"/>
      <c r="CN288" s="3"/>
      <c r="CO288" s="3"/>
      <c r="CP288" s="3"/>
      <c r="CQ288" s="3"/>
      <c r="CR288" s="3"/>
    </row>
    <row r="289" spans="9:96" ht="12.75" customHeight="1" x14ac:dyDescent="0.25">
      <c r="I289" s="3"/>
      <c r="BY289" s="3"/>
      <c r="BZ289" s="3"/>
      <c r="CA289" s="3"/>
      <c r="CB289" s="3"/>
      <c r="CC289" s="3"/>
      <c r="CD289" s="3"/>
      <c r="CE289" s="3"/>
      <c r="CF289" s="3"/>
      <c r="CG289" s="3"/>
      <c r="CH289" s="3"/>
      <c r="CI289" s="3"/>
      <c r="CJ289" s="3"/>
      <c r="CK289" s="3"/>
      <c r="CL289" s="3"/>
      <c r="CM289" s="3"/>
      <c r="CN289" s="3"/>
      <c r="CO289" s="3"/>
      <c r="CP289" s="3"/>
      <c r="CQ289" s="3"/>
      <c r="CR289" s="3"/>
    </row>
    <row r="290" spans="9:96" ht="12.75" customHeight="1" x14ac:dyDescent="0.25">
      <c r="I290" s="3"/>
    </row>
  </sheetData>
  <pageMargins left="0.75" right="0.75" top="1" bottom="1" header="0" footer="0"/>
  <pageSetup paperSize="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dimension ref="A1:I98"/>
  <sheetViews>
    <sheetView zoomScale="80" zoomScaleNormal="80" workbookViewId="0">
      <pane xSplit="1" ySplit="5" topLeftCell="B6" activePane="bottomRight" state="frozen"/>
      <selection pane="topRight" activeCell="B1" sqref="B1"/>
      <selection pane="bottomLeft" activeCell="A6" sqref="A6"/>
      <selection pane="bottomRight"/>
    </sheetView>
  </sheetViews>
  <sheetFormatPr baseColWidth="10" defaultColWidth="11.42578125" defaultRowHeight="15" x14ac:dyDescent="0.25"/>
  <cols>
    <col min="1" max="1" width="11.42578125" style="1"/>
    <col min="2" max="2" width="30.5703125" style="1" customWidth="1"/>
    <col min="3" max="3" width="23.5703125" style="1" customWidth="1"/>
    <col min="4" max="4" width="22.85546875" style="1" customWidth="1"/>
    <col min="5" max="5" width="20.85546875" style="1" customWidth="1"/>
    <col min="6" max="6" width="14.85546875" style="1" customWidth="1"/>
    <col min="7" max="7" width="11.42578125" style="1"/>
    <col min="8" max="8" width="18.5703125" style="1" customWidth="1"/>
    <col min="9" max="16384" width="11.42578125" style="1"/>
  </cols>
  <sheetData>
    <row r="1" spans="1:9" x14ac:dyDescent="0.25">
      <c r="A1" s="86" t="s">
        <v>137</v>
      </c>
    </row>
    <row r="2" spans="1:9" x14ac:dyDescent="0.25">
      <c r="A2" s="168" t="s">
        <v>283</v>
      </c>
    </row>
    <row r="3" spans="1:9" x14ac:dyDescent="0.25">
      <c r="A3" s="111" t="s">
        <v>242</v>
      </c>
    </row>
    <row r="5" spans="1:9" x14ac:dyDescent="0.25">
      <c r="A5" s="205" t="s">
        <v>244</v>
      </c>
      <c r="B5" s="215" t="s">
        <v>279</v>
      </c>
      <c r="C5" s="47" t="s">
        <v>39</v>
      </c>
      <c r="D5" s="47" t="s">
        <v>36</v>
      </c>
      <c r="E5" s="47" t="s">
        <v>37</v>
      </c>
      <c r="F5" s="106" t="s">
        <v>38</v>
      </c>
      <c r="G5" s="47" t="s">
        <v>88</v>
      </c>
      <c r="H5" s="47" t="s">
        <v>107</v>
      </c>
    </row>
    <row r="6" spans="1:9" x14ac:dyDescent="0.25">
      <c r="A6" s="204">
        <v>1</v>
      </c>
      <c r="B6" s="44" t="s">
        <v>188</v>
      </c>
      <c r="C6" s="101">
        <f ca="1">'ANVA-MDS Con Fung.'!CV21</f>
        <v>1</v>
      </c>
      <c r="D6" s="103">
        <f ca="1">'ANVA-MDS Con Fung.'!CV24</f>
        <v>294482.59622383118</v>
      </c>
      <c r="E6" s="103">
        <f ca="1">IFERROR(D6/C6,"sd")</f>
        <v>294482.59622383118</v>
      </c>
      <c r="F6" s="126">
        <f ca="1">IFERROR(E6/E7,"sd")</f>
        <v>0.28079161324416824</v>
      </c>
      <c r="G6" s="109">
        <f ca="1">IFERROR(FDIST(F6,C6,C10),"sd")</f>
        <v>0.59710079525851456</v>
      </c>
      <c r="H6" s="101">
        <v>0.05</v>
      </c>
      <c r="I6" s="120" t="str">
        <f ca="1">IF(G6&gt;H6,"ns",IF(G6&lt;0.001,"***",IF(G6&lt;0.01,"**",IF(G6&lt;0.05,"*",""))))</f>
        <v>ns</v>
      </c>
    </row>
    <row r="7" spans="1:9" x14ac:dyDescent="0.25">
      <c r="A7" s="204">
        <v>1</v>
      </c>
      <c r="B7" s="2" t="s">
        <v>190</v>
      </c>
      <c r="C7" s="101">
        <f ca="1">'ANVA-MDS Con Fung.'!CV14</f>
        <v>4</v>
      </c>
      <c r="D7" s="101">
        <f ca="1">'ANVA-MDS Con Fung.'!CV17</f>
        <v>4195034.0727272034</v>
      </c>
      <c r="E7" s="103">
        <f t="shared" ref="E7:E10" ca="1" si="0">IFERROR(D7/C7,"sd")</f>
        <v>1048758.5181818008</v>
      </c>
      <c r="F7" s="126">
        <f ca="1">IFERROR(E7/E10,"sd")</f>
        <v>3.0073500303684098</v>
      </c>
      <c r="G7" s="109">
        <f ca="1">IFERROR(FDIST(F7,C7,C10),"sd")</f>
        <v>2.0710335560548288E-2</v>
      </c>
      <c r="H7" s="101">
        <v>0.05</v>
      </c>
      <c r="I7" s="120" t="str">
        <f ca="1">IF(G7&gt;H7,"ns",IF(G7&lt;0.001,"***",IF(G7&lt;0.01,"**",IF(G7&lt;0.05,"*",""))))</f>
        <v>*</v>
      </c>
    </row>
    <row r="8" spans="1:9" x14ac:dyDescent="0.25">
      <c r="A8" s="204">
        <v>1</v>
      </c>
      <c r="B8" s="44" t="s">
        <v>189</v>
      </c>
      <c r="C8" s="101">
        <f ca="1">'ANVA-MDS Con Fung.'!CV13</f>
        <v>32</v>
      </c>
      <c r="D8" s="103">
        <f ca="1">'ANVA-MDS Con Fung.'!CV16</f>
        <v>74882064.982945442</v>
      </c>
      <c r="E8" s="103">
        <f t="shared" ca="1" si="0"/>
        <v>2340064.5307170451</v>
      </c>
      <c r="F8" s="126">
        <f ca="1">IFERROR(E8/E10,"sd")</f>
        <v>6.7102130905372261</v>
      </c>
      <c r="G8" s="109">
        <f ca="1">IFERROR(FDIST(F8,C8,C10),"sd")</f>
        <v>2.3657237444425252E-15</v>
      </c>
      <c r="H8" s="101">
        <v>0.05</v>
      </c>
      <c r="I8" s="120" t="str">
        <f ca="1">IF(G8&gt;H8,"ns",IF(G8&lt;0.001,"***",IF(G8&lt;0.01,"**",IF(G8&lt;0.05,"*",""))))</f>
        <v>***</v>
      </c>
    </row>
    <row r="9" spans="1:9" x14ac:dyDescent="0.25">
      <c r="A9" s="204">
        <v>1</v>
      </c>
      <c r="B9" s="44" t="s">
        <v>106</v>
      </c>
      <c r="C9" s="101">
        <f ca="1">'ANVA-MDS Con Fung.'!CV22</f>
        <v>32</v>
      </c>
      <c r="D9" s="103">
        <f ca="1">'ANVA-MDS Con Fung.'!CV25</f>
        <v>10407761.761052132</v>
      </c>
      <c r="E9" s="103">
        <f t="shared" ca="1" si="0"/>
        <v>325242.55503287911</v>
      </c>
      <c r="F9" s="126">
        <f ca="1">IFERROR(E9/E10,"sd")</f>
        <v>0.9326438744459119</v>
      </c>
      <c r="G9" s="109">
        <f ca="1">IFERROR(FDIST(F9,C9,C10),"sd")</f>
        <v>0.5756334855542713</v>
      </c>
      <c r="H9" s="101">
        <v>0.05</v>
      </c>
      <c r="I9" s="120" t="str">
        <f ca="1">IF(G9&gt;H9,"ns",IF(G9&lt;0.001,"***",IF(G9&lt;0.01,"**",IF(G9&lt;0.05,"*",""))))</f>
        <v>ns</v>
      </c>
    </row>
    <row r="10" spans="1:9" x14ac:dyDescent="0.25">
      <c r="A10" s="204">
        <v>1</v>
      </c>
      <c r="B10" s="49" t="s">
        <v>34</v>
      </c>
      <c r="C10" s="101">
        <f ca="1">'ANVA-MDS Con Fung.'!CV15</f>
        <v>128</v>
      </c>
      <c r="D10" s="103">
        <f ca="1">'ANVA-MDS Con Fung.'!CV18</f>
        <v>44637667.372170031</v>
      </c>
      <c r="E10" s="103">
        <f t="shared" ca="1" si="0"/>
        <v>348731.77634507837</v>
      </c>
      <c r="F10" s="105"/>
      <c r="G10" s="105"/>
      <c r="H10" s="107"/>
    </row>
    <row r="11" spans="1:9" x14ac:dyDescent="0.25">
      <c r="A11" s="204">
        <v>1</v>
      </c>
      <c r="B11" s="49" t="s">
        <v>35</v>
      </c>
      <c r="C11" s="101">
        <f ca="1">'ANVA-MDS Con Fung.'!CV23</f>
        <v>197</v>
      </c>
      <c r="D11" s="103">
        <f ca="1">'ANVA-MDS Con Fung.'!CV19</f>
        <v>134417010.78511864</v>
      </c>
      <c r="E11" s="105"/>
      <c r="F11" s="105"/>
      <c r="G11" s="105"/>
      <c r="H11" s="107"/>
    </row>
    <row r="12" spans="1:9" x14ac:dyDescent="0.25">
      <c r="A12" s="204">
        <v>1</v>
      </c>
      <c r="B12" s="108" t="str">
        <f ca="1">IF('ANVA-MDS Sin Fung.'!CH67=-1,"No hay datos disponibles SIN FUNGICIDA",IF('ANVA-MDS Con Fung.'!CH67=-1,"No hay datos disponibles CON FUNGICIDA",IF('ANVA-MDS Sin Fung.'!CH67=-2,"Error en los datos SIN FUNGICIDA !!!",IF('ANVA-MDS Con Fung.'!CH67=-2,"Error en los datos CON fungicida !!!","Datos sin problemas"))))</f>
        <v>Datos sin problemas</v>
      </c>
    </row>
    <row r="13" spans="1:9" x14ac:dyDescent="0.25">
      <c r="A13" s="204">
        <v>1</v>
      </c>
    </row>
    <row r="14" spans="1:9" x14ac:dyDescent="0.25">
      <c r="A14" s="204">
        <v>1</v>
      </c>
    </row>
    <row r="15" spans="1:9" x14ac:dyDescent="0.25">
      <c r="A15" s="204">
        <v>1</v>
      </c>
      <c r="B15" s="86" t="s">
        <v>278</v>
      </c>
    </row>
    <row r="16" spans="1:9" x14ac:dyDescent="0.25">
      <c r="A16" s="204">
        <v>1</v>
      </c>
      <c r="B16" s="2" t="s">
        <v>126</v>
      </c>
      <c r="F16" s="127">
        <f ca="1">IFERROR(SQRT(E7/('ANVA-MDS Con Fung.'!CV7*'ANVA-MDS Con Fung.'!CV8))*SQRT(2)*TINV(0.05,C7),"sd")</f>
        <v>404.13293261700159</v>
      </c>
    </row>
    <row r="17" spans="1:9" x14ac:dyDescent="0.25">
      <c r="A17" s="204">
        <v>1</v>
      </c>
      <c r="B17" s="2" t="s">
        <v>127</v>
      </c>
      <c r="F17" s="127">
        <f ca="1">IFERROR(SQRT(E10/('ANVA-MDS Con Fung.'!CV8*'ANVA-MDS Con Fung.'!CV20))*SQRT(2)*TINV(0.05,C10),"sd")</f>
        <v>674.61918767908435</v>
      </c>
    </row>
    <row r="18" spans="1:9" x14ac:dyDescent="0.25">
      <c r="A18" s="204">
        <v>1</v>
      </c>
      <c r="B18" s="2" t="s">
        <v>128</v>
      </c>
      <c r="F18" s="127">
        <f ca="1">IFERROR(SQRT(E10/('ANVA-MDS Con Fung.'!CV8))*SQRT(2)*TINV(0.05,C10),"sd")</f>
        <v>954.05560465288136</v>
      </c>
      <c r="H18" s="4"/>
      <c r="I18" s="4"/>
    </row>
    <row r="19" spans="1:9" x14ac:dyDescent="0.25">
      <c r="A19" s="204">
        <v>1</v>
      </c>
      <c r="B19" s="2" t="s">
        <v>129</v>
      </c>
      <c r="F19" s="127">
        <f ca="1">IFERROR((TINV(0.05,C7)*E7+TINV(0.05,C10)*E10*C8)/(E7+E10*C8)*SQRT((E7+C8*E10)/('ANVA-MDS Con Fung.'!CV8*'ANVA-MDS Con Fung.'!CV7))*SQRT(2),"sd")</f>
        <v>1016.6794317848924</v>
      </c>
      <c r="H19" s="4"/>
      <c r="I19" s="4"/>
    </row>
    <row r="20" spans="1:9" x14ac:dyDescent="0.25">
      <c r="A20" s="204">
        <v>1</v>
      </c>
      <c r="B20" s="2"/>
      <c r="F20" s="127"/>
      <c r="H20" s="4"/>
      <c r="I20" s="4"/>
    </row>
    <row r="21" spans="1:9" x14ac:dyDescent="0.25">
      <c r="A21" s="204">
        <v>1</v>
      </c>
      <c r="B21" s="215" t="s">
        <v>280</v>
      </c>
      <c r="C21" s="66" t="s">
        <v>136</v>
      </c>
      <c r="D21" s="47" t="s">
        <v>48</v>
      </c>
      <c r="E21" s="47" t="s">
        <v>49</v>
      </c>
      <c r="F21" s="68" t="s">
        <v>124</v>
      </c>
      <c r="H21" s="4"/>
      <c r="I21" s="4"/>
    </row>
    <row r="22" spans="1:9" x14ac:dyDescent="0.25">
      <c r="A22" s="204">
        <v>1</v>
      </c>
      <c r="B22" s="49" t="s">
        <v>50</v>
      </c>
      <c r="C22" s="126">
        <f ca="1">'ANVA-MDS Sin Fung.'!CQ11</f>
        <v>5027.5551302962913</v>
      </c>
      <c r="D22" s="126">
        <f ca="1">IFERROR(C23-C22,"sd")</f>
        <v>-77.130690117789527</v>
      </c>
      <c r="E22" s="109" t="str">
        <f ca="1">IFERROR(_xlfn.T.DIST.2T(D22/(SQRT(E7/('ANVA-MDS Con Fung.'!CV7*'ANVA-MDS Con Fung.'!CV8))*SQRT(2)),C7),"sd")</f>
        <v>sd</v>
      </c>
      <c r="F22" s="101">
        <v>0.05</v>
      </c>
    </row>
    <row r="23" spans="1:9" x14ac:dyDescent="0.25">
      <c r="A23" s="204">
        <v>1</v>
      </c>
      <c r="B23" s="49" t="s">
        <v>51</v>
      </c>
      <c r="C23" s="126">
        <f ca="1">'ANVA-MDS Con Fung.'!CQ11</f>
        <v>4950.4244401785018</v>
      </c>
      <c r="D23" s="115"/>
      <c r="E23" s="115"/>
      <c r="G23" s="120" t="str">
        <f ca="1">IF(E22&gt;F22,"ns",IF(E22&lt;0.001,"***",IF(E22&lt;0.01,"**",IF(E22&lt;0.05,"*",""))))</f>
        <v>ns</v>
      </c>
    </row>
    <row r="27" spans="1:9" x14ac:dyDescent="0.25">
      <c r="A27" s="205" t="s">
        <v>244</v>
      </c>
      <c r="B27" s="215" t="s">
        <v>279</v>
      </c>
      <c r="C27" s="47" t="s">
        <v>39</v>
      </c>
      <c r="D27" s="47" t="s">
        <v>36</v>
      </c>
      <c r="E27" s="47" t="s">
        <v>37</v>
      </c>
      <c r="F27" s="106" t="s">
        <v>38</v>
      </c>
      <c r="G27" s="47" t="s">
        <v>88</v>
      </c>
      <c r="H27" s="47" t="s">
        <v>107</v>
      </c>
    </row>
    <row r="28" spans="1:9" x14ac:dyDescent="0.25">
      <c r="A28" s="210">
        <v>2</v>
      </c>
      <c r="B28" s="44" t="s">
        <v>188</v>
      </c>
      <c r="C28" s="101" t="str">
        <f ca="1">'ANVA-MDS Con Fung.'!CV88</f>
        <v>sd</v>
      </c>
      <c r="D28" s="103" t="str">
        <f ca="1">'ANVA-MDS Con Fung.'!CV91</f>
        <v>sd</v>
      </c>
      <c r="E28" s="103" t="str">
        <f ca="1">IFERROR(D28/C28,"sd")</f>
        <v>sd</v>
      </c>
      <c r="F28" s="126" t="str">
        <f ca="1">IFERROR(E28/E29,"sd")</f>
        <v>sd</v>
      </c>
      <c r="G28" s="109" t="str">
        <f ca="1">IFERROR(FDIST(F28,C28,C32),"sd")</f>
        <v>sd</v>
      </c>
      <c r="H28" s="101">
        <v>0.05</v>
      </c>
      <c r="I28" s="120" t="str">
        <f ca="1">IF(G28&gt;H28,"ns",IF(G28&lt;0.001,"***",IF(G28&lt;0.01,"**",IF(G28&lt;0.05,"*",""))))</f>
        <v>ns</v>
      </c>
    </row>
    <row r="29" spans="1:9" x14ac:dyDescent="0.25">
      <c r="A29" s="210">
        <v>2</v>
      </c>
      <c r="B29" s="2" t="s">
        <v>190</v>
      </c>
      <c r="C29" s="101" t="str">
        <f ca="1">'ANVA-MDS Con Fung.'!CV81</f>
        <v>sd</v>
      </c>
      <c r="D29" s="101" t="str">
        <f ca="1">'ANVA-MDS Con Fung.'!CV84</f>
        <v>sd</v>
      </c>
      <c r="E29" s="103" t="str">
        <f t="shared" ref="E29:E32" ca="1" si="1">IFERROR(D29/C29,"sd")</f>
        <v>sd</v>
      </c>
      <c r="F29" s="126" t="str">
        <f ca="1">IFERROR(E29/E32,"sd")</f>
        <v>sd</v>
      </c>
      <c r="G29" s="109" t="str">
        <f ca="1">IFERROR(FDIST(F29,C29,C32),"sd")</f>
        <v>sd</v>
      </c>
      <c r="H29" s="101">
        <v>0.05</v>
      </c>
      <c r="I29" s="120" t="str">
        <f ca="1">IF(G29&gt;H29,"ns",IF(G29&lt;0.001,"***",IF(G29&lt;0.01,"**",IF(G29&lt;0.05,"*",""))))</f>
        <v>ns</v>
      </c>
    </row>
    <row r="30" spans="1:9" x14ac:dyDescent="0.25">
      <c r="A30" s="210">
        <v>2</v>
      </c>
      <c r="B30" s="44" t="s">
        <v>189</v>
      </c>
      <c r="C30" s="101" t="str">
        <f ca="1">'ANVA-MDS Con Fung.'!CV80</f>
        <v>sd</v>
      </c>
      <c r="D30" s="103" t="str">
        <f ca="1">'ANVA-MDS Con Fung.'!CV83</f>
        <v>sd</v>
      </c>
      <c r="E30" s="103" t="str">
        <f t="shared" ca="1" si="1"/>
        <v>sd</v>
      </c>
      <c r="F30" s="126" t="str">
        <f ca="1">IFERROR(E30/E32,"sd")</f>
        <v>sd</v>
      </c>
      <c r="G30" s="109" t="str">
        <f ca="1">IFERROR(FDIST(F30,C30,C32),"sd")</f>
        <v>sd</v>
      </c>
      <c r="H30" s="101">
        <v>0.05</v>
      </c>
      <c r="I30" s="120" t="str">
        <f ca="1">IF(G30&gt;H30,"ns",IF(G30&lt;0.001,"***",IF(G30&lt;0.01,"**",IF(G30&lt;0.05,"*",""))))</f>
        <v>ns</v>
      </c>
    </row>
    <row r="31" spans="1:9" x14ac:dyDescent="0.25">
      <c r="A31" s="210">
        <v>2</v>
      </c>
      <c r="B31" s="44" t="s">
        <v>106</v>
      </c>
      <c r="C31" s="101" t="str">
        <f ca="1">'ANVA-MDS Con Fung.'!CV89</f>
        <v>sd</v>
      </c>
      <c r="D31" s="103" t="str">
        <f ca="1">'ANVA-MDS Con Fung.'!CV92</f>
        <v>sd</v>
      </c>
      <c r="E31" s="103" t="str">
        <f t="shared" ca="1" si="1"/>
        <v>sd</v>
      </c>
      <c r="F31" s="126" t="str">
        <f ca="1">IFERROR(E31/E32,"sd")</f>
        <v>sd</v>
      </c>
      <c r="G31" s="109" t="str">
        <f ca="1">IFERROR(FDIST(F31,C31,C32),"sd")</f>
        <v>sd</v>
      </c>
      <c r="H31" s="101">
        <v>0.05</v>
      </c>
      <c r="I31" s="120" t="str">
        <f ca="1">IF(G31&gt;H31,"ns",IF(G31&lt;0.001,"***",IF(G31&lt;0.01,"**",IF(G31&lt;0.05,"*",""))))</f>
        <v>ns</v>
      </c>
    </row>
    <row r="32" spans="1:9" x14ac:dyDescent="0.25">
      <c r="A32" s="210">
        <v>2</v>
      </c>
      <c r="B32" s="49" t="s">
        <v>34</v>
      </c>
      <c r="C32" s="101" t="str">
        <f ca="1">'ANVA-MDS Con Fung.'!CV82</f>
        <v>sd</v>
      </c>
      <c r="D32" s="103" t="str">
        <f ca="1">'ANVA-MDS Con Fung.'!CV85</f>
        <v>sd</v>
      </c>
      <c r="E32" s="103" t="str">
        <f t="shared" ca="1" si="1"/>
        <v>sd</v>
      </c>
      <c r="F32" s="105"/>
      <c r="G32" s="105"/>
      <c r="H32" s="107"/>
    </row>
    <row r="33" spans="1:9" x14ac:dyDescent="0.25">
      <c r="A33" s="210">
        <v>2</v>
      </c>
      <c r="B33" s="49" t="s">
        <v>35</v>
      </c>
      <c r="C33" s="101" t="str">
        <f ca="1">'ANVA-MDS Con Fung.'!CV90</f>
        <v>sd</v>
      </c>
      <c r="D33" s="103" t="str">
        <f ca="1">'ANVA-MDS Con Fung.'!CV86</f>
        <v>sd</v>
      </c>
      <c r="E33" s="105"/>
      <c r="F33" s="105"/>
      <c r="G33" s="105"/>
      <c r="H33" s="107"/>
    </row>
    <row r="34" spans="1:9" x14ac:dyDescent="0.25">
      <c r="A34" s="210">
        <v>2</v>
      </c>
      <c r="B34" s="108" t="str">
        <f ca="1">IF('ANVA-MDS Sin Fung.'!CH134=-1,"No hay datos disponibles SIN FUNGICIDA",IF('ANVA-MDS Con Fung.'!CH134=-1,"No hay datos disponibles CON FUNGICIDA",IF('ANVA-MDS Sin Fung.'!CH134=-2,"Error en los datos SIN FUNGICIDA !!!",IF('ANVA-MDS Con Fung.'!CH134=-2,"Error en los datos CON fungicida !!!","Datos sin problemas"))))</f>
        <v>No hay datos disponibles SIN FUNGICIDA</v>
      </c>
    </row>
    <row r="35" spans="1:9" x14ac:dyDescent="0.25">
      <c r="A35" s="210">
        <v>2</v>
      </c>
    </row>
    <row r="36" spans="1:9" x14ac:dyDescent="0.25">
      <c r="A36" s="210">
        <v>2</v>
      </c>
      <c r="B36" s="86" t="s">
        <v>278</v>
      </c>
    </row>
    <row r="37" spans="1:9" x14ac:dyDescent="0.25">
      <c r="A37" s="210">
        <v>2</v>
      </c>
      <c r="B37" s="2" t="s">
        <v>126</v>
      </c>
      <c r="F37" s="127" t="str">
        <f ca="1">IFERROR(SQRT(E29/('ANVA-MDS Con Fung.'!CV74*'ANVA-MDS Con Fung.'!CV75))*SQRT(2)*TINV(0.05,C29),"sd")</f>
        <v>sd</v>
      </c>
    </row>
    <row r="38" spans="1:9" x14ac:dyDescent="0.25">
      <c r="A38" s="210">
        <v>2</v>
      </c>
      <c r="B38" s="2" t="s">
        <v>127</v>
      </c>
      <c r="F38" s="127" t="str">
        <f ca="1">IFERROR(SQRT(E32/('ANVA-MDS Con Fung.'!CV75*'ANVA-MDS Con Fung.'!CV87))*SQRT(2)*TINV(0.05,C32),"sd")</f>
        <v>sd</v>
      </c>
      <c r="H38" s="4"/>
      <c r="I38" s="4"/>
    </row>
    <row r="39" spans="1:9" x14ac:dyDescent="0.25">
      <c r="A39" s="210">
        <v>2</v>
      </c>
      <c r="B39" s="2" t="s">
        <v>128</v>
      </c>
      <c r="F39" s="127" t="str">
        <f ca="1">IFERROR(SQRT(E32/('ANVA-MDS Con Fung.'!CV75))*SQRT(2)*TINV(0.05,C32),"sd")</f>
        <v>sd</v>
      </c>
      <c r="H39" s="4"/>
      <c r="I39" s="4"/>
    </row>
    <row r="40" spans="1:9" x14ac:dyDescent="0.25">
      <c r="A40" s="210">
        <v>2</v>
      </c>
      <c r="B40" s="2" t="s">
        <v>129</v>
      </c>
      <c r="F40" s="127" t="str">
        <f ca="1">IFERROR((TINV(0.05,C29)*E29+TINV(0.05,C32)*E32*C30)/(E29+E32*C30)*SQRT((E29+C30*E32)/('ANVA-MDS Con Fung.'!CV75*'ANVA-MDS Con Fung.'!CV74))*SQRT(2),"sd")</f>
        <v>sd</v>
      </c>
      <c r="H40" s="4"/>
      <c r="I40" s="4"/>
    </row>
    <row r="41" spans="1:9" x14ac:dyDescent="0.25">
      <c r="A41" s="210">
        <v>2</v>
      </c>
      <c r="C41" s="4"/>
    </row>
    <row r="42" spans="1:9" x14ac:dyDescent="0.25">
      <c r="A42" s="210">
        <v>2</v>
      </c>
      <c r="B42" s="215" t="s">
        <v>280</v>
      </c>
      <c r="C42" s="66" t="s">
        <v>136</v>
      </c>
      <c r="D42" s="47" t="s">
        <v>48</v>
      </c>
      <c r="E42" s="47" t="s">
        <v>49</v>
      </c>
      <c r="F42" s="68" t="s">
        <v>124</v>
      </c>
    </row>
    <row r="43" spans="1:9" x14ac:dyDescent="0.25">
      <c r="A43" s="210">
        <v>2</v>
      </c>
      <c r="B43" s="49" t="s">
        <v>50</v>
      </c>
      <c r="C43" s="126" t="str">
        <f ca="1">'ANVA-MDS Sin Fung.'!CQ78</f>
        <v>sd</v>
      </c>
      <c r="D43" s="126" t="str">
        <f ca="1">IFERROR(C44-C43,"sd")</f>
        <v>sd</v>
      </c>
      <c r="E43" s="109" t="str">
        <f ca="1">IFERROR(_xlfn.T.DIST.2T(D43/(SQRT(E29/('ANVA-MDS Con Fung.'!CV74*'ANVA-MDS Con Fung.'!CV75))*SQRT(2)),C29),"sd")</f>
        <v>sd</v>
      </c>
      <c r="F43" s="47">
        <v>0.05</v>
      </c>
      <c r="G43" s="120" t="str">
        <f ca="1">IF(E43&gt;F43,"ns",IF(E43&lt;0.001,"***",IF(E43&lt;0.01,"**",IF(E43&lt;0.05,"*",""))))</f>
        <v>ns</v>
      </c>
    </row>
    <row r="44" spans="1:9" x14ac:dyDescent="0.25">
      <c r="A44" s="210">
        <v>2</v>
      </c>
      <c r="B44" s="49" t="s">
        <v>51</v>
      </c>
      <c r="C44" s="126">
        <f ca="1">'ANVA-MDS Con Fung.'!CQ78</f>
        <v>5019.0112408607683</v>
      </c>
      <c r="D44" s="115"/>
      <c r="E44" s="115"/>
    </row>
    <row r="48" spans="1:9" x14ac:dyDescent="0.25">
      <c r="A48" s="205" t="s">
        <v>244</v>
      </c>
      <c r="B48" s="215" t="s">
        <v>279</v>
      </c>
      <c r="C48" s="47" t="s">
        <v>39</v>
      </c>
      <c r="D48" s="47" t="s">
        <v>36</v>
      </c>
      <c r="E48" s="47" t="s">
        <v>37</v>
      </c>
      <c r="F48" s="106" t="s">
        <v>38</v>
      </c>
      <c r="G48" s="47" t="s">
        <v>88</v>
      </c>
      <c r="H48" s="47" t="s">
        <v>107</v>
      </c>
    </row>
    <row r="49" spans="1:9" x14ac:dyDescent="0.25">
      <c r="A49" s="212">
        <v>3</v>
      </c>
      <c r="B49" s="44" t="s">
        <v>188</v>
      </c>
      <c r="C49" s="101">
        <f ca="1">'ANVA-MDS Con Fung.'!CV155</f>
        <v>1</v>
      </c>
      <c r="D49" s="103">
        <f ca="1">'ANVA-MDS Con Fung.'!CV158</f>
        <v>1881792.9508309364</v>
      </c>
      <c r="E49" s="103">
        <f ca="1">IFERROR(D49/C49,"sd")</f>
        <v>1881792.9508309364</v>
      </c>
      <c r="F49" s="126">
        <f ca="1">IFERROR(E49/E50,"sd")</f>
        <v>10.921804736357421</v>
      </c>
      <c r="G49" s="109">
        <f ca="1">IFERROR(FDIST(F49,C49,C53),"sd")</f>
        <v>1.2151924946639434E-3</v>
      </c>
      <c r="H49" s="101">
        <v>0.05</v>
      </c>
      <c r="I49" s="120" t="str">
        <f ca="1">IF(G49&gt;H49,"ns",IF(G49&lt;0.001,"***",IF(G49&lt;0.01,"**",IF(G49&lt;0.05,"*",""))))</f>
        <v>**</v>
      </c>
    </row>
    <row r="50" spans="1:9" x14ac:dyDescent="0.25">
      <c r="A50" s="212">
        <v>3</v>
      </c>
      <c r="B50" s="2" t="s">
        <v>190</v>
      </c>
      <c r="C50" s="101">
        <f ca="1">'ANVA-MDS Con Fung.'!CV148</f>
        <v>4</v>
      </c>
      <c r="D50" s="101">
        <f ca="1">'ANVA-MDS Con Fung.'!CV151</f>
        <v>689187.54592514038</v>
      </c>
      <c r="E50" s="103">
        <f t="shared" ref="E50:E53" ca="1" si="2">IFERROR(D50/C50,"sd")</f>
        <v>172296.8864812851</v>
      </c>
      <c r="F50" s="126">
        <f ca="1">IFERROR(E50/E53,"sd")</f>
        <v>0.7270243394219541</v>
      </c>
      <c r="G50" s="109">
        <f ca="1">IFERROR(FDIST(F50,C50,C53),"sd")</f>
        <v>0.57495493128416597</v>
      </c>
      <c r="H50" s="101">
        <v>0.05</v>
      </c>
      <c r="I50" s="120" t="str">
        <f ca="1">IF(G50&gt;H50,"ns",IF(G50&lt;0.001,"***",IF(G50&lt;0.01,"**",IF(G50&lt;0.05,"*",""))))</f>
        <v>ns</v>
      </c>
    </row>
    <row r="51" spans="1:9" x14ac:dyDescent="0.25">
      <c r="A51" s="212">
        <v>3</v>
      </c>
      <c r="B51" s="44" t="s">
        <v>189</v>
      </c>
      <c r="C51" s="101">
        <f ca="1">'ANVA-MDS Con Fung.'!CV147</f>
        <v>34</v>
      </c>
      <c r="D51" s="103">
        <f ca="1">'ANVA-MDS Con Fung.'!CV150</f>
        <v>33227770.379775524</v>
      </c>
      <c r="E51" s="103">
        <f t="shared" ca="1" si="2"/>
        <v>977287.36411104479</v>
      </c>
      <c r="F51" s="126">
        <f ca="1">IFERROR(E51/E53,"sd")</f>
        <v>4.1237640147109156</v>
      </c>
      <c r="G51" s="109">
        <f ca="1">IFERROR(FDIST(F51,C51,C53),"sd")</f>
        <v>1.8989897208146181E-9</v>
      </c>
      <c r="H51" s="101">
        <v>0.05</v>
      </c>
      <c r="I51" s="120" t="str">
        <f ca="1">IF(G51&gt;H51,"ns",IF(G51&lt;0.001,"***",IF(G51&lt;0.01,"**",IF(G51&lt;0.05,"*",""))))</f>
        <v>***</v>
      </c>
    </row>
    <row r="52" spans="1:9" x14ac:dyDescent="0.25">
      <c r="A52" s="212">
        <v>3</v>
      </c>
      <c r="B52" s="44" t="s">
        <v>106</v>
      </c>
      <c r="C52" s="101">
        <f ca="1">'ANVA-MDS Con Fung.'!CV156</f>
        <v>34</v>
      </c>
      <c r="D52" s="103">
        <f ca="1">'ANVA-MDS Con Fung.'!CV159</f>
        <v>8239770.9987893105</v>
      </c>
      <c r="E52" s="103">
        <f t="shared" ca="1" si="2"/>
        <v>242346.20584674441</v>
      </c>
      <c r="F52" s="126">
        <f ca="1">IFERROR(E52/E53,"sd")</f>
        <v>1.0226046089131402</v>
      </c>
      <c r="G52" s="109">
        <f ca="1">IFERROR(FDIST(F52,C52,C53),"sd")</f>
        <v>0.44564413082006848</v>
      </c>
      <c r="H52" s="101">
        <v>0.05</v>
      </c>
      <c r="I52" s="120" t="str">
        <f ca="1">IF(G52&gt;H52,"ns",IF(G52&lt;0.001,"***",IF(G52&lt;0.01,"**",IF(G52&lt;0.05,"*",""))))</f>
        <v>ns</v>
      </c>
    </row>
    <row r="53" spans="1:9" x14ac:dyDescent="0.25">
      <c r="A53" s="212">
        <v>3</v>
      </c>
      <c r="B53" s="49" t="s">
        <v>34</v>
      </c>
      <c r="C53" s="101">
        <f ca="1">'ANVA-MDS Con Fung.'!CV149</f>
        <v>136</v>
      </c>
      <c r="D53" s="103">
        <f ca="1">'ANVA-MDS Con Fung.'!CV152</f>
        <v>32230525.569591656</v>
      </c>
      <c r="E53" s="103">
        <f t="shared" ca="1" si="2"/>
        <v>236989.15859993864</v>
      </c>
      <c r="F53" s="105"/>
      <c r="G53" s="105"/>
      <c r="H53" s="107"/>
    </row>
    <row r="54" spans="1:9" x14ac:dyDescent="0.25">
      <c r="A54" s="212">
        <v>3</v>
      </c>
      <c r="B54" s="49" t="s">
        <v>35</v>
      </c>
      <c r="C54" s="101">
        <f ca="1">'ANVA-MDS Con Fung.'!CV157</f>
        <v>209</v>
      </c>
      <c r="D54" s="103">
        <f ca="1">'ANVA-MDS Con Fung.'!CV153</f>
        <v>76269047.444912568</v>
      </c>
      <c r="E54" s="105"/>
      <c r="F54" s="105"/>
      <c r="G54" s="105"/>
      <c r="H54" s="107"/>
    </row>
    <row r="55" spans="1:9" x14ac:dyDescent="0.25">
      <c r="A55" s="212">
        <v>3</v>
      </c>
      <c r="B55" s="108" t="str">
        <f ca="1">IF('ANVA-MDS Sin Fung.'!CH201=-1,"No hay datos disponibles SIN FUNGICIDA",IF('ANVA-MDS Con Fung.'!CH201=-1,"No hay datos disponibles CON FUNGICIDA",IF('ANVA-MDS Sin Fung.'!CH201=-2,"Error en los datos SIN FUNGICIDA !!!",IF('ANVA-MDS Con Fung.'!CH201=-2,"Error en los datos CON fungicida !!!","Datos sin problemas"))))</f>
        <v>Datos sin problemas</v>
      </c>
    </row>
    <row r="56" spans="1:9" x14ac:dyDescent="0.25">
      <c r="A56" s="212">
        <v>3</v>
      </c>
    </row>
    <row r="57" spans="1:9" x14ac:dyDescent="0.25">
      <c r="A57" s="212">
        <v>3</v>
      </c>
      <c r="B57" s="86" t="s">
        <v>278</v>
      </c>
    </row>
    <row r="58" spans="1:9" x14ac:dyDescent="0.25">
      <c r="A58" s="212">
        <v>3</v>
      </c>
      <c r="B58" s="2" t="s">
        <v>126</v>
      </c>
      <c r="F58" s="127">
        <f ca="1">IFERROR(SQRT(E50/('ANVA-MDS Con Fung.'!CV141*'ANVA-MDS Con Fung.'!CV142))*SQRT(2)*TINV(0.05,C50),"sd")</f>
        <v>159.05530333955846</v>
      </c>
    </row>
    <row r="59" spans="1:9" x14ac:dyDescent="0.25">
      <c r="A59" s="212">
        <v>3</v>
      </c>
      <c r="B59" s="2" t="s">
        <v>127</v>
      </c>
      <c r="F59" s="127">
        <f ca="1">IFERROR(SQRT(E53/('ANVA-MDS Con Fung.'!CV142*'ANVA-MDS Con Fung.'!CV154))*SQRT(2)*TINV(0.05,C53),"sd")</f>
        <v>555.81908092249955</v>
      </c>
    </row>
    <row r="60" spans="1:9" x14ac:dyDescent="0.25">
      <c r="A60" s="212">
        <v>3</v>
      </c>
      <c r="B60" s="2" t="s">
        <v>128</v>
      </c>
      <c r="F60" s="127">
        <f ca="1">IFERROR(SQRT(E53/('ANVA-MDS Con Fung.'!CV142))*SQRT(2)*TINV(0.05,C53),"sd")</f>
        <v>786.04688246634782</v>
      </c>
    </row>
    <row r="61" spans="1:9" x14ac:dyDescent="0.25">
      <c r="A61" s="212">
        <v>3</v>
      </c>
      <c r="B61" s="2" t="s">
        <v>129</v>
      </c>
      <c r="F61" s="127">
        <f ca="1">IFERROR((TINV(0.05,C50)*E50+TINV(0.05,C53)*E53*C51)/(E50+E53*C51)*SQRT((E50+C51*E53)/('ANVA-MDS Con Fung.'!CV142*'ANVA-MDS Con Fung.'!CV141))*SQRT(2),"sd")</f>
        <v>789.59748849882828</v>
      </c>
      <c r="H61" s="4"/>
      <c r="I61" s="4"/>
    </row>
    <row r="62" spans="1:9" x14ac:dyDescent="0.25">
      <c r="A62" s="212">
        <v>3</v>
      </c>
      <c r="B62" s="2"/>
      <c r="F62" s="127"/>
      <c r="H62" s="4"/>
      <c r="I62" s="4"/>
    </row>
    <row r="63" spans="1:9" x14ac:dyDescent="0.25">
      <c r="A63" s="212">
        <v>3</v>
      </c>
      <c r="B63" s="215" t="s">
        <v>280</v>
      </c>
      <c r="C63" s="66" t="s">
        <v>136</v>
      </c>
      <c r="D63" s="47" t="s">
        <v>48</v>
      </c>
      <c r="E63" s="47" t="s">
        <v>49</v>
      </c>
      <c r="F63" s="68" t="s">
        <v>124</v>
      </c>
      <c r="H63" s="4"/>
      <c r="I63" s="4"/>
    </row>
    <row r="64" spans="1:9" x14ac:dyDescent="0.25">
      <c r="A64" s="212">
        <v>3</v>
      </c>
      <c r="B64" s="49" t="s">
        <v>50</v>
      </c>
      <c r="C64" s="126">
        <f ca="1">'ANVA-MDS Sin Fung.'!CQ145</f>
        <v>4417.6040050019719</v>
      </c>
      <c r="D64" s="126">
        <f ca="1">IFERROR(C65-C64,"sd")</f>
        <v>189.32425954940391</v>
      </c>
      <c r="E64" s="109">
        <f ca="1">IFERROR(_xlfn.T.DIST.2T(D64/(SQRT(E50/('ANVA-MDS Con Fung.'!CV141*'ANVA-MDS Con Fung.'!CV142))*SQRT(2)),C50),"sd")</f>
        <v>2.9798695242983946E-2</v>
      </c>
      <c r="F64" s="47">
        <v>0.05</v>
      </c>
      <c r="G64" s="120" t="str">
        <f ca="1">IF(E64&gt;F64,"ns",IF(E64&lt;0.001,"***",IF(E64&lt;0.01,"**",IF(E64&lt;0.05,"*",""))))</f>
        <v>*</v>
      </c>
      <c r="H64" s="4"/>
      <c r="I64" s="4"/>
    </row>
    <row r="65" spans="1:9" x14ac:dyDescent="0.25">
      <c r="A65" s="212">
        <v>3</v>
      </c>
      <c r="B65" s="49" t="s">
        <v>51</v>
      </c>
      <c r="C65" s="126">
        <f ca="1">'ANVA-MDS Con Fung.'!CQ145</f>
        <v>4606.9282645513758</v>
      </c>
      <c r="D65" s="115"/>
      <c r="E65" s="115"/>
    </row>
    <row r="69" spans="1:9" x14ac:dyDescent="0.25">
      <c r="A69" s="205" t="s">
        <v>244</v>
      </c>
      <c r="B69" s="215" t="s">
        <v>279</v>
      </c>
      <c r="C69" s="47" t="s">
        <v>39</v>
      </c>
      <c r="D69" s="47" t="s">
        <v>36</v>
      </c>
      <c r="E69" s="47" t="s">
        <v>37</v>
      </c>
      <c r="F69" s="106" t="s">
        <v>38</v>
      </c>
      <c r="G69" s="47" t="s">
        <v>88</v>
      </c>
      <c r="H69" s="47" t="s">
        <v>107</v>
      </c>
    </row>
    <row r="70" spans="1:9" x14ac:dyDescent="0.25">
      <c r="A70" s="213">
        <v>4</v>
      </c>
      <c r="B70" s="44" t="s">
        <v>188</v>
      </c>
      <c r="C70" s="101" t="str">
        <f ca="1">'ANVA-MDS Con Fung.'!CV220</f>
        <v>sd</v>
      </c>
      <c r="D70" s="103" t="str">
        <f ca="1">'ANVA-MDS Con Fung.'!CV223</f>
        <v>sd</v>
      </c>
      <c r="E70" s="103" t="str">
        <f ca="1">IFERROR(D70/C70,"sd")</f>
        <v>sd</v>
      </c>
      <c r="F70" s="126" t="str">
        <f ca="1">IFERROR(E70/E71,"sd")</f>
        <v>sd</v>
      </c>
      <c r="G70" s="109" t="str">
        <f ca="1">IFERROR(FDIST(F70,C70,C74),"sd")</f>
        <v>sd</v>
      </c>
      <c r="H70" s="101">
        <v>0.05</v>
      </c>
      <c r="I70" s="120" t="str">
        <f ca="1">IF(G70&gt;H70,"ns",IF(G70&lt;0.001,"***",IF(G70&lt;0.01,"**",IF(G70&lt;0.05,"*",""))))</f>
        <v>ns</v>
      </c>
    </row>
    <row r="71" spans="1:9" x14ac:dyDescent="0.25">
      <c r="A71" s="213">
        <v>4</v>
      </c>
      <c r="B71" s="2" t="s">
        <v>190</v>
      </c>
      <c r="C71" s="101" t="str">
        <f ca="1">'ANVA-MDS Con Fung.'!CV213</f>
        <v>sd</v>
      </c>
      <c r="D71" s="101" t="str">
        <f ca="1">'ANVA-MDS Con Fung.'!CV216</f>
        <v>sd</v>
      </c>
      <c r="E71" s="103" t="str">
        <f t="shared" ref="E71:E74" ca="1" si="3">IFERROR(D71/C71,"sd")</f>
        <v>sd</v>
      </c>
      <c r="F71" s="126" t="str">
        <f ca="1">IFERROR(E71/E74,"sd")</f>
        <v>sd</v>
      </c>
      <c r="G71" s="109" t="str">
        <f ca="1">IFERROR(FDIST(F71,C71,C74),"sd")</f>
        <v>sd</v>
      </c>
      <c r="H71" s="101">
        <v>0.05</v>
      </c>
      <c r="I71" s="120" t="str">
        <f ca="1">IF(G71&gt;H71,"ns",IF(G71&lt;0.001,"***",IF(G71&lt;0.01,"**",IF(G71&lt;0.05,"*",""))))</f>
        <v>ns</v>
      </c>
    </row>
    <row r="72" spans="1:9" x14ac:dyDescent="0.25">
      <c r="A72" s="213">
        <v>4</v>
      </c>
      <c r="B72" s="44" t="s">
        <v>189</v>
      </c>
      <c r="C72" s="101" t="str">
        <f ca="1">'ANVA-MDS Con Fung.'!CV212</f>
        <v>sd</v>
      </c>
      <c r="D72" s="103" t="str">
        <f ca="1">'ANVA-MDS Con Fung.'!CV215</f>
        <v>sd</v>
      </c>
      <c r="E72" s="103" t="str">
        <f t="shared" ca="1" si="3"/>
        <v>sd</v>
      </c>
      <c r="F72" s="126" t="str">
        <f ca="1">IFERROR(E72/E74,"sd")</f>
        <v>sd</v>
      </c>
      <c r="G72" s="109" t="str">
        <f ca="1">IFERROR(FDIST(F72,C72,C74),"sd")</f>
        <v>sd</v>
      </c>
      <c r="H72" s="101">
        <v>0.05</v>
      </c>
      <c r="I72" s="120" t="str">
        <f ca="1">IF(G72&gt;H72,"ns",IF(G72&lt;0.001,"***",IF(G72&lt;0.01,"**",IF(G72&lt;0.05,"*",""))))</f>
        <v>ns</v>
      </c>
    </row>
    <row r="73" spans="1:9" x14ac:dyDescent="0.25">
      <c r="A73" s="213">
        <v>4</v>
      </c>
      <c r="B73" s="44" t="s">
        <v>106</v>
      </c>
      <c r="C73" s="101" t="str">
        <f ca="1">'ANVA-MDS Con Fung.'!CV221</f>
        <v>sd</v>
      </c>
      <c r="D73" s="103" t="str">
        <f ca="1">'ANVA-MDS Con Fung.'!CV224</f>
        <v>sd</v>
      </c>
      <c r="E73" s="103" t="str">
        <f t="shared" ca="1" si="3"/>
        <v>sd</v>
      </c>
      <c r="F73" s="126" t="str">
        <f ca="1">IFERROR(E73/E74,"sd")</f>
        <v>sd</v>
      </c>
      <c r="G73" s="109" t="str">
        <f ca="1">IFERROR(FDIST(F73,C73,C74),"sd")</f>
        <v>sd</v>
      </c>
      <c r="H73" s="101">
        <v>0.05</v>
      </c>
      <c r="I73" s="120" t="str">
        <f ca="1">IF(G73&gt;H73,"ns",IF(G73&lt;0.001,"***",IF(G73&lt;0.01,"**",IF(G73&lt;0.05,"*",""))))</f>
        <v>ns</v>
      </c>
    </row>
    <row r="74" spans="1:9" x14ac:dyDescent="0.25">
      <c r="A74" s="213">
        <v>4</v>
      </c>
      <c r="B74" s="49" t="s">
        <v>34</v>
      </c>
      <c r="C74" s="101" t="str">
        <f ca="1">'ANVA-MDS Con Fung.'!CV214</f>
        <v>sd</v>
      </c>
      <c r="D74" s="103" t="str">
        <f ca="1">'ANVA-MDS Con Fung.'!CV217</f>
        <v>sd</v>
      </c>
      <c r="E74" s="103" t="str">
        <f t="shared" ca="1" si="3"/>
        <v>sd</v>
      </c>
      <c r="F74" s="105"/>
      <c r="G74" s="105"/>
      <c r="H74" s="107"/>
    </row>
    <row r="75" spans="1:9" x14ac:dyDescent="0.25">
      <c r="A75" s="213">
        <v>4</v>
      </c>
      <c r="B75" s="49" t="s">
        <v>35</v>
      </c>
      <c r="C75" s="101" t="str">
        <f ca="1">'ANVA-MDS Con Fung.'!CV222</f>
        <v>sd</v>
      </c>
      <c r="D75" s="103" t="str">
        <f ca="1">'ANVA-MDS Con Fung.'!CV218</f>
        <v>sd</v>
      </c>
      <c r="E75" s="105"/>
      <c r="F75" s="105"/>
      <c r="G75" s="105"/>
      <c r="H75" s="107"/>
    </row>
    <row r="76" spans="1:9" x14ac:dyDescent="0.25">
      <c r="A76" s="213">
        <v>4</v>
      </c>
      <c r="B76" s="108" t="str">
        <f ca="1">IF('ANVA-MDS Sin Fung.'!CH266=-1,"No hay datos disponibles SIN FUNGICIDA",IF('ANVA-MDS Con Fung.'!CH266=-1,"No hay datos disponibles CON FUNGICIDA",IF('ANVA-MDS Sin Fung.'!CH266=-2,"Error en los datos SIN FUNGICIDA !!!",IF('ANVA-MDS Con Fung.'!CH266=-2,"Error en los datos CON fungicida !!!","Datos sin problemas"))))</f>
        <v>No hay datos disponibles SIN FUNGICIDA</v>
      </c>
    </row>
    <row r="77" spans="1:9" x14ac:dyDescent="0.25">
      <c r="A77" s="213">
        <v>4</v>
      </c>
    </row>
    <row r="78" spans="1:9" x14ac:dyDescent="0.25">
      <c r="A78" s="213">
        <v>4</v>
      </c>
      <c r="B78" s="86" t="s">
        <v>278</v>
      </c>
    </row>
    <row r="79" spans="1:9" x14ac:dyDescent="0.25">
      <c r="A79" s="213">
        <v>4</v>
      </c>
      <c r="B79" s="2" t="s">
        <v>126</v>
      </c>
      <c r="F79" s="127" t="str">
        <f ca="1">IFERROR(SQRT(E71/('ANVA-MDS Con Fung.'!CV206*'ANVA-MDS Con Fung.'!CV207))*SQRT(2)*TINV(0.05,C71),"sd")</f>
        <v>sd</v>
      </c>
    </row>
    <row r="80" spans="1:9" x14ac:dyDescent="0.25">
      <c r="A80" s="213">
        <v>4</v>
      </c>
      <c r="B80" s="2" t="s">
        <v>127</v>
      </c>
      <c r="F80" s="127" t="str">
        <f ca="1">IFERROR(SQRT(E74/('ANVA-MDS Con Fung.'!CV207*'ANVA-MDS Con Fung.'!CV219))*SQRT(2)*TINV(0.05,C74),"sd")</f>
        <v>sd</v>
      </c>
    </row>
    <row r="81" spans="1:9" x14ac:dyDescent="0.25">
      <c r="A81" s="213">
        <v>4</v>
      </c>
      <c r="B81" s="2" t="s">
        <v>128</v>
      </c>
      <c r="F81" s="127" t="str">
        <f ca="1">IFERROR(SQRT(E74/('ANVA-MDS Con Fung.'!CV207))*SQRT(2)*TINV(0.05,C74),"sd")</f>
        <v>sd</v>
      </c>
    </row>
    <row r="82" spans="1:9" x14ac:dyDescent="0.25">
      <c r="A82" s="213">
        <v>4</v>
      </c>
      <c r="B82" s="2" t="s">
        <v>129</v>
      </c>
      <c r="F82" s="127" t="str">
        <f ca="1">IFERROR((TINV(0.05,C71)*E71+TINV(0.05,C74)*E74*C72)/(E71+E74*C72)*SQRT((E71+C72*E74)/('ANVA-MDS Con Fung.'!CV207*'ANVA-MDS Con Fung.'!CV206))*SQRT(2),"sd")</f>
        <v>sd</v>
      </c>
    </row>
    <row r="83" spans="1:9" x14ac:dyDescent="0.25">
      <c r="A83" s="213">
        <v>4</v>
      </c>
      <c r="B83" s="2"/>
      <c r="F83" s="127"/>
      <c r="H83" s="4"/>
      <c r="I83" s="4"/>
    </row>
    <row r="84" spans="1:9" x14ac:dyDescent="0.25">
      <c r="A84" s="213">
        <v>4</v>
      </c>
      <c r="B84" s="215" t="s">
        <v>280</v>
      </c>
      <c r="C84" s="66" t="s">
        <v>136</v>
      </c>
      <c r="D84" s="47" t="s">
        <v>48</v>
      </c>
      <c r="E84" s="47" t="s">
        <v>49</v>
      </c>
      <c r="F84" s="68" t="s">
        <v>124</v>
      </c>
      <c r="H84" s="4"/>
      <c r="I84" s="4"/>
    </row>
    <row r="85" spans="1:9" x14ac:dyDescent="0.25">
      <c r="A85" s="213">
        <v>4</v>
      </c>
      <c r="B85" s="49" t="s">
        <v>50</v>
      </c>
      <c r="C85" s="126" t="str">
        <f ca="1">'ANVA-MDS Sin Fung.'!CQ210</f>
        <v>sd</v>
      </c>
      <c r="D85" s="126" t="str">
        <f ca="1">IFERROR(C86-C85,"sd")</f>
        <v>sd</v>
      </c>
      <c r="E85" s="109" t="str">
        <f ca="1">IFERROR(_xlfn.T.DIST.2T(D85/(SQRT(E71/('ANVA-MDS Con Fung.'!CV206*'ANVA-MDS Con Fung.'!CV207))*SQRT(2)),C71),"sd")</f>
        <v>sd</v>
      </c>
      <c r="F85" s="47">
        <v>0.05</v>
      </c>
      <c r="G85" s="3" t="str">
        <f ca="1">IF(E85&gt;F85,"ns",IF(E85&lt;0.001,"***",IF(E85&lt;0.01,"**",IF(E85&lt;0.05,"*",""))))</f>
        <v>ns</v>
      </c>
      <c r="H85" s="4"/>
      <c r="I85" s="4"/>
    </row>
    <row r="86" spans="1:9" x14ac:dyDescent="0.25">
      <c r="A86" s="213">
        <v>4</v>
      </c>
      <c r="B86" s="49" t="s">
        <v>51</v>
      </c>
      <c r="C86" s="126" t="str">
        <f ca="1">'ANVA-MDS Con Fung.'!CV210</f>
        <v>sd</v>
      </c>
      <c r="D86" s="115"/>
      <c r="E86" s="115"/>
      <c r="H86" s="4"/>
      <c r="I86" s="4"/>
    </row>
    <row r="88" spans="1:9" x14ac:dyDescent="0.25">
      <c r="B88" s="23" t="s">
        <v>130</v>
      </c>
    </row>
    <row r="90" spans="1:9" x14ac:dyDescent="0.25">
      <c r="B90" s="1" t="s">
        <v>133</v>
      </c>
    </row>
    <row r="91" spans="1:9" x14ac:dyDescent="0.25">
      <c r="B91" s="2"/>
    </row>
    <row r="92" spans="1:9" x14ac:dyDescent="0.25">
      <c r="B92" s="1" t="s">
        <v>125</v>
      </c>
    </row>
    <row r="93" spans="1:9" x14ac:dyDescent="0.25">
      <c r="B93" s="1" t="s">
        <v>134</v>
      </c>
    </row>
    <row r="95" spans="1:9" x14ac:dyDescent="0.25">
      <c r="B95" s="1" t="s">
        <v>135</v>
      </c>
    </row>
    <row r="96" spans="1:9" x14ac:dyDescent="0.25">
      <c r="B96" s="1" t="s">
        <v>131</v>
      </c>
    </row>
    <row r="98" spans="2:2" x14ac:dyDescent="0.25">
      <c r="B98" s="1" t="s">
        <v>132</v>
      </c>
    </row>
  </sheetData>
  <pageMargins left="0.75" right="0.75" top="1" bottom="1" header="0" footer="0"/>
  <pageSetup paperSize="9" orientation="landscape"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tabSelected="1" workbookViewId="0">
      <selection activeCell="L13" sqref="L13"/>
    </sheetView>
  </sheetViews>
  <sheetFormatPr baseColWidth="10" defaultRowHeight="15" x14ac:dyDescent="0.25"/>
  <sheetData>
    <row r="1" spans="1:21" ht="18" x14ac:dyDescent="0.25">
      <c r="A1" s="246" t="s">
        <v>378</v>
      </c>
      <c r="B1" s="239"/>
      <c r="C1" s="239"/>
      <c r="D1" s="239"/>
      <c r="E1" s="239"/>
      <c r="F1" s="239"/>
      <c r="G1" s="239"/>
      <c r="H1" s="239"/>
      <c r="I1" s="239"/>
      <c r="J1" s="239"/>
      <c r="K1" s="241"/>
      <c r="L1" s="239"/>
      <c r="M1" s="239"/>
      <c r="N1" s="239"/>
      <c r="O1" s="239"/>
      <c r="P1" s="239"/>
      <c r="Q1" s="239"/>
      <c r="R1" s="239"/>
      <c r="S1" s="239"/>
      <c r="T1" s="239"/>
      <c r="U1" s="238"/>
    </row>
    <row r="2" spans="1:21" ht="15.75" x14ac:dyDescent="0.25">
      <c r="A2" s="252" t="s">
        <v>379</v>
      </c>
      <c r="B2" s="239"/>
      <c r="C2" s="239"/>
      <c r="D2" s="239"/>
      <c r="E2" s="239"/>
      <c r="F2" s="239"/>
      <c r="G2" s="239"/>
      <c r="H2" s="240"/>
      <c r="I2" s="239"/>
      <c r="J2" s="239"/>
      <c r="K2" s="241"/>
      <c r="L2" s="239"/>
      <c r="M2" s="239"/>
      <c r="N2" s="239"/>
      <c r="O2" s="239"/>
      <c r="P2" s="239"/>
      <c r="Q2" s="239"/>
      <c r="R2" s="239"/>
      <c r="S2" s="239"/>
      <c r="T2" s="239"/>
      <c r="U2" s="238"/>
    </row>
    <row r="3" spans="1:21" ht="15.75" x14ac:dyDescent="0.25">
      <c r="A3" s="252" t="s">
        <v>380</v>
      </c>
      <c r="B3" s="239"/>
      <c r="C3" s="275" t="s">
        <v>381</v>
      </c>
      <c r="D3" s="239"/>
      <c r="E3" s="239"/>
      <c r="F3" s="239"/>
      <c r="G3" s="239"/>
      <c r="H3" s="239"/>
      <c r="I3" s="239"/>
      <c r="J3" s="239"/>
      <c r="K3" s="241"/>
      <c r="L3" s="239"/>
      <c r="M3" s="239"/>
      <c r="N3" s="239"/>
      <c r="O3" s="239"/>
      <c r="P3" s="239"/>
      <c r="Q3" s="239"/>
      <c r="R3" s="239"/>
      <c r="S3" s="239"/>
      <c r="T3" s="239"/>
      <c r="U3" s="238"/>
    </row>
    <row r="4" spans="1:21" ht="15.75" x14ac:dyDescent="0.25">
      <c r="A4" s="253" t="s">
        <v>382</v>
      </c>
      <c r="B4" s="239"/>
      <c r="C4" s="239"/>
      <c r="D4" s="239"/>
      <c r="E4" s="239"/>
      <c r="F4" s="239"/>
      <c r="G4" s="239"/>
      <c r="H4" s="239"/>
      <c r="I4" s="239"/>
      <c r="J4" s="239"/>
      <c r="K4" s="241"/>
      <c r="L4" s="239"/>
      <c r="M4" s="239"/>
      <c r="N4" s="239"/>
      <c r="O4" s="239"/>
      <c r="P4" s="239"/>
      <c r="Q4" s="239"/>
      <c r="R4" s="239"/>
      <c r="S4" s="239"/>
      <c r="T4" s="239"/>
      <c r="U4" s="238"/>
    </row>
    <row r="5" spans="1:21" x14ac:dyDescent="0.25">
      <c r="A5" s="239"/>
      <c r="B5" s="239"/>
      <c r="C5" s="239"/>
      <c r="D5" s="239"/>
      <c r="E5" s="239"/>
      <c r="F5" s="239"/>
      <c r="G5" s="239"/>
      <c r="H5" s="239"/>
      <c r="I5" s="239"/>
      <c r="J5" s="239"/>
      <c r="K5" s="241"/>
      <c r="L5" s="239"/>
      <c r="M5" s="239"/>
      <c r="N5" s="239"/>
      <c r="O5" s="239"/>
      <c r="P5" s="239"/>
      <c r="Q5" s="239"/>
      <c r="R5" s="239"/>
      <c r="S5" s="239"/>
      <c r="T5" s="239"/>
      <c r="U5" s="238"/>
    </row>
    <row r="6" spans="1:21" x14ac:dyDescent="0.25">
      <c r="A6" s="238"/>
      <c r="B6" s="239"/>
      <c r="C6" s="239"/>
      <c r="D6" s="239"/>
      <c r="E6" s="239"/>
      <c r="F6" s="239"/>
      <c r="G6" s="239"/>
      <c r="H6" s="238"/>
      <c r="I6" s="239" t="s">
        <v>383</v>
      </c>
      <c r="J6" s="239"/>
      <c r="K6" s="241"/>
      <c r="L6" s="239"/>
      <c r="M6" s="239"/>
      <c r="N6" s="239"/>
      <c r="O6" s="238"/>
      <c r="P6" s="239"/>
      <c r="Q6" s="239"/>
      <c r="R6" s="239"/>
      <c r="S6" s="239"/>
      <c r="T6" s="239"/>
      <c r="U6" s="238"/>
    </row>
    <row r="7" spans="1:21" ht="18" x14ac:dyDescent="0.25">
      <c r="A7" s="245"/>
      <c r="B7" s="239"/>
      <c r="C7" s="239"/>
      <c r="D7" s="239"/>
      <c r="E7" s="239"/>
      <c r="F7" s="239"/>
      <c r="G7" s="239"/>
      <c r="H7" s="245"/>
      <c r="I7" s="239"/>
      <c r="J7" s="239"/>
      <c r="K7" s="241"/>
      <c r="L7" s="239"/>
      <c r="M7" s="239"/>
      <c r="N7" s="239"/>
      <c r="O7" s="245"/>
      <c r="P7" s="239"/>
      <c r="Q7" s="239"/>
      <c r="R7" s="239"/>
      <c r="S7" s="239"/>
      <c r="T7" s="239"/>
      <c r="U7" s="238"/>
    </row>
    <row r="8" spans="1:21" ht="18" x14ac:dyDescent="0.25">
      <c r="A8" s="244" t="s">
        <v>384</v>
      </c>
      <c r="B8" s="239"/>
      <c r="C8" s="239"/>
      <c r="D8" s="239"/>
      <c r="E8" s="239"/>
      <c r="F8" s="239"/>
      <c r="G8" s="239"/>
      <c r="H8" s="244" t="s">
        <v>385</v>
      </c>
      <c r="I8" s="239"/>
      <c r="J8" s="239"/>
      <c r="K8" s="241"/>
      <c r="L8" s="239"/>
      <c r="M8" s="239"/>
      <c r="N8" s="239"/>
      <c r="O8" s="244" t="s">
        <v>386</v>
      </c>
      <c r="P8" s="239"/>
      <c r="Q8" s="239"/>
      <c r="R8" s="239"/>
      <c r="S8" s="239"/>
      <c r="T8" s="239"/>
      <c r="U8" s="238"/>
    </row>
    <row r="9" spans="1:21" ht="15.75" thickBot="1" x14ac:dyDescent="0.3">
      <c r="A9" s="239"/>
      <c r="B9" s="239"/>
      <c r="C9" s="239"/>
      <c r="D9" s="239"/>
      <c r="E9" s="239"/>
      <c r="F9" s="239"/>
      <c r="G9" s="239"/>
      <c r="H9" s="239"/>
      <c r="I9" s="239"/>
      <c r="J9" s="239"/>
      <c r="K9" s="241"/>
      <c r="L9" s="239"/>
      <c r="M9" s="239"/>
      <c r="N9" s="239"/>
      <c r="O9" s="239"/>
      <c r="P9" s="239"/>
      <c r="Q9" s="239"/>
      <c r="R9" s="239"/>
      <c r="S9" s="239"/>
      <c r="T9" s="239"/>
      <c r="U9" s="238"/>
    </row>
    <row r="10" spans="1:21" ht="15.75" thickBot="1" x14ac:dyDescent="0.3">
      <c r="A10" s="247" t="s">
        <v>387</v>
      </c>
      <c r="B10" s="248" t="s">
        <v>388</v>
      </c>
      <c r="C10" s="248" t="s">
        <v>389</v>
      </c>
      <c r="D10" s="248" t="s">
        <v>390</v>
      </c>
      <c r="E10" s="248" t="s">
        <v>391</v>
      </c>
      <c r="F10" s="249" t="s">
        <v>392</v>
      </c>
      <c r="G10" s="250"/>
      <c r="H10" s="247" t="s">
        <v>387</v>
      </c>
      <c r="I10" s="248" t="s">
        <v>388</v>
      </c>
      <c r="J10" s="248" t="s">
        <v>389</v>
      </c>
      <c r="K10" s="259" t="s">
        <v>390</v>
      </c>
      <c r="L10" s="248" t="s">
        <v>393</v>
      </c>
      <c r="M10" s="249" t="s">
        <v>392</v>
      </c>
      <c r="N10" s="250"/>
      <c r="O10" s="272" t="s">
        <v>387</v>
      </c>
      <c r="P10" s="273" t="s">
        <v>388</v>
      </c>
      <c r="Q10" s="273" t="s">
        <v>389</v>
      </c>
      <c r="R10" s="273" t="s">
        <v>390</v>
      </c>
      <c r="S10" s="273" t="s">
        <v>393</v>
      </c>
      <c r="T10" s="274" t="s">
        <v>392</v>
      </c>
      <c r="U10" s="238"/>
    </row>
    <row r="11" spans="1:21" x14ac:dyDescent="0.25">
      <c r="A11" s="328" t="s">
        <v>394</v>
      </c>
      <c r="B11" s="329" t="s">
        <v>394</v>
      </c>
      <c r="C11" s="330">
        <v>920</v>
      </c>
      <c r="D11" s="331" t="s">
        <v>395</v>
      </c>
      <c r="E11" s="331">
        <v>2018</v>
      </c>
      <c r="F11" s="332">
        <v>17986</v>
      </c>
      <c r="G11" s="239"/>
      <c r="H11" s="328" t="s">
        <v>394</v>
      </c>
      <c r="I11" s="329" t="s">
        <v>394</v>
      </c>
      <c r="J11" s="330">
        <v>603</v>
      </c>
      <c r="K11" s="331" t="s">
        <v>396</v>
      </c>
      <c r="L11" s="331">
        <v>2019</v>
      </c>
      <c r="M11" s="332">
        <v>19303</v>
      </c>
      <c r="N11" s="239"/>
      <c r="O11" s="276" t="s">
        <v>397</v>
      </c>
      <c r="P11" s="277" t="s">
        <v>394</v>
      </c>
      <c r="Q11" s="278" t="s">
        <v>398</v>
      </c>
      <c r="R11" s="279" t="s">
        <v>399</v>
      </c>
      <c r="S11" s="279">
        <v>2013</v>
      </c>
      <c r="T11" s="280">
        <v>14470</v>
      </c>
      <c r="U11" s="257"/>
    </row>
    <row r="12" spans="1:21" x14ac:dyDescent="0.25">
      <c r="A12" s="335" t="s">
        <v>394</v>
      </c>
      <c r="B12" s="336" t="s">
        <v>394</v>
      </c>
      <c r="C12" s="336" t="s">
        <v>400</v>
      </c>
      <c r="D12" s="285" t="s">
        <v>399</v>
      </c>
      <c r="E12" s="285">
        <v>2022</v>
      </c>
      <c r="F12" s="358">
        <v>21453</v>
      </c>
      <c r="G12" s="239"/>
      <c r="H12" s="316" t="s">
        <v>394</v>
      </c>
      <c r="I12" s="288" t="s">
        <v>394</v>
      </c>
      <c r="J12" s="333">
        <v>916</v>
      </c>
      <c r="K12" s="284" t="s">
        <v>395</v>
      </c>
      <c r="L12" s="284">
        <v>2019</v>
      </c>
      <c r="M12" s="334">
        <v>18896</v>
      </c>
      <c r="N12" s="239"/>
      <c r="O12" s="281" t="s">
        <v>394</v>
      </c>
      <c r="P12" s="282" t="s">
        <v>394</v>
      </c>
      <c r="Q12" s="283" t="s">
        <v>339</v>
      </c>
      <c r="R12" s="284" t="s">
        <v>396</v>
      </c>
      <c r="S12" s="285">
        <v>2020</v>
      </c>
      <c r="T12" s="286">
        <v>19477</v>
      </c>
      <c r="U12" s="257"/>
    </row>
    <row r="13" spans="1:21" x14ac:dyDescent="0.25">
      <c r="A13" s="335" t="s">
        <v>394</v>
      </c>
      <c r="B13" s="336" t="s">
        <v>394</v>
      </c>
      <c r="C13" s="336" t="s">
        <v>401</v>
      </c>
      <c r="D13" s="285" t="s">
        <v>395</v>
      </c>
      <c r="E13" s="285">
        <v>2022</v>
      </c>
      <c r="F13" s="358">
        <v>21455</v>
      </c>
      <c r="G13" s="239"/>
      <c r="H13" s="335" t="s">
        <v>394</v>
      </c>
      <c r="I13" s="336" t="s">
        <v>394</v>
      </c>
      <c r="J13" s="283" t="s">
        <v>356</v>
      </c>
      <c r="K13" s="285" t="s">
        <v>396</v>
      </c>
      <c r="L13" s="285">
        <v>2020</v>
      </c>
      <c r="M13" s="337">
        <v>19479</v>
      </c>
      <c r="N13" s="239"/>
      <c r="O13" s="287" t="s">
        <v>394</v>
      </c>
      <c r="P13" s="288" t="s">
        <v>394</v>
      </c>
      <c r="Q13" s="289" t="s">
        <v>312</v>
      </c>
      <c r="R13" s="284" t="s">
        <v>399</v>
      </c>
      <c r="S13" s="284">
        <v>2021</v>
      </c>
      <c r="T13" s="290">
        <v>20496</v>
      </c>
      <c r="U13" s="257"/>
    </row>
    <row r="14" spans="1:21" x14ac:dyDescent="0.25">
      <c r="A14" s="316" t="s">
        <v>394</v>
      </c>
      <c r="B14" s="288" t="s">
        <v>394</v>
      </c>
      <c r="C14" s="289" t="s">
        <v>341</v>
      </c>
      <c r="D14" s="284" t="s">
        <v>395</v>
      </c>
      <c r="E14" s="284">
        <v>2023</v>
      </c>
      <c r="F14" s="334">
        <v>22419</v>
      </c>
      <c r="G14" s="239"/>
      <c r="H14" s="335" t="s">
        <v>394</v>
      </c>
      <c r="I14" s="336" t="s">
        <v>394</v>
      </c>
      <c r="J14" s="283" t="s">
        <v>402</v>
      </c>
      <c r="K14" s="285" t="s">
        <v>399</v>
      </c>
      <c r="L14" s="285">
        <v>2020</v>
      </c>
      <c r="M14" s="337">
        <v>19475</v>
      </c>
      <c r="N14" s="239"/>
      <c r="O14" s="291" t="s">
        <v>394</v>
      </c>
      <c r="P14" s="292" t="s">
        <v>394</v>
      </c>
      <c r="Q14" s="292" t="s">
        <v>340</v>
      </c>
      <c r="R14" s="293" t="s">
        <v>396</v>
      </c>
      <c r="S14" s="293">
        <v>2022</v>
      </c>
      <c r="T14" s="294">
        <v>21457</v>
      </c>
      <c r="U14" s="257"/>
    </row>
    <row r="15" spans="1:21" x14ac:dyDescent="0.25">
      <c r="A15" s="316" t="s">
        <v>394</v>
      </c>
      <c r="B15" s="288" t="s">
        <v>394</v>
      </c>
      <c r="C15" s="333">
        <v>765</v>
      </c>
      <c r="D15" s="284" t="s">
        <v>399</v>
      </c>
      <c r="E15" s="284">
        <v>2024</v>
      </c>
      <c r="F15" s="334"/>
      <c r="G15" s="239"/>
      <c r="H15" s="316" t="s">
        <v>397</v>
      </c>
      <c r="I15" s="288" t="s">
        <v>394</v>
      </c>
      <c r="J15" s="288" t="s">
        <v>318</v>
      </c>
      <c r="K15" s="284" t="s">
        <v>399</v>
      </c>
      <c r="L15" s="284">
        <v>2021</v>
      </c>
      <c r="M15" s="334">
        <v>20358</v>
      </c>
      <c r="N15" s="239"/>
      <c r="O15" s="287" t="s">
        <v>394</v>
      </c>
      <c r="P15" s="288" t="s">
        <v>394</v>
      </c>
      <c r="Q15" s="288" t="s">
        <v>403</v>
      </c>
      <c r="R15" s="284" t="s">
        <v>395</v>
      </c>
      <c r="S15" s="284">
        <v>2023</v>
      </c>
      <c r="T15" s="290">
        <v>22417</v>
      </c>
      <c r="U15" s="257"/>
    </row>
    <row r="16" spans="1:21" x14ac:dyDescent="0.25">
      <c r="A16" s="316" t="s">
        <v>404</v>
      </c>
      <c r="B16" s="288" t="s">
        <v>405</v>
      </c>
      <c r="C16" s="289" t="s">
        <v>406</v>
      </c>
      <c r="D16" s="284" t="s">
        <v>395</v>
      </c>
      <c r="E16" s="284">
        <v>2021</v>
      </c>
      <c r="F16" s="334">
        <v>20492</v>
      </c>
      <c r="G16" s="239"/>
      <c r="H16" s="316" t="s">
        <v>394</v>
      </c>
      <c r="I16" s="288" t="s">
        <v>394</v>
      </c>
      <c r="J16" s="288" t="s">
        <v>310</v>
      </c>
      <c r="K16" s="284" t="s">
        <v>399</v>
      </c>
      <c r="L16" s="284">
        <v>2022</v>
      </c>
      <c r="M16" s="338">
        <v>21451</v>
      </c>
      <c r="N16" s="239"/>
      <c r="O16" s="287" t="s">
        <v>394</v>
      </c>
      <c r="P16" s="288" t="s">
        <v>394</v>
      </c>
      <c r="Q16" s="295" t="s">
        <v>407</v>
      </c>
      <c r="R16" s="284" t="s">
        <v>399</v>
      </c>
      <c r="S16" s="296">
        <v>2024</v>
      </c>
      <c r="T16" s="286"/>
      <c r="U16" s="257"/>
    </row>
    <row r="17" spans="1:21" x14ac:dyDescent="0.25">
      <c r="A17" s="316" t="s">
        <v>408</v>
      </c>
      <c r="B17" s="288" t="s">
        <v>409</v>
      </c>
      <c r="C17" s="288" t="s">
        <v>410</v>
      </c>
      <c r="D17" s="284" t="s">
        <v>395</v>
      </c>
      <c r="E17" s="284">
        <v>2019</v>
      </c>
      <c r="F17" s="334">
        <v>17458</v>
      </c>
      <c r="G17" s="239"/>
      <c r="H17" s="316" t="s">
        <v>394</v>
      </c>
      <c r="I17" s="288" t="s">
        <v>394</v>
      </c>
      <c r="J17" s="288" t="s">
        <v>311</v>
      </c>
      <c r="K17" s="284" t="s">
        <v>399</v>
      </c>
      <c r="L17" s="284">
        <v>2022</v>
      </c>
      <c r="M17" s="338">
        <v>21449</v>
      </c>
      <c r="N17" s="239"/>
      <c r="O17" s="287" t="s">
        <v>411</v>
      </c>
      <c r="P17" s="288" t="s">
        <v>411</v>
      </c>
      <c r="Q17" s="289" t="s">
        <v>412</v>
      </c>
      <c r="R17" s="284" t="s">
        <v>399</v>
      </c>
      <c r="S17" s="284">
        <v>2012</v>
      </c>
      <c r="T17" s="290">
        <v>13027</v>
      </c>
      <c r="U17" s="257"/>
    </row>
    <row r="18" spans="1:21" x14ac:dyDescent="0.25">
      <c r="A18" s="316" t="s">
        <v>413</v>
      </c>
      <c r="B18" s="288" t="s">
        <v>413</v>
      </c>
      <c r="C18" s="288" t="s">
        <v>414</v>
      </c>
      <c r="D18" s="284" t="s">
        <v>396</v>
      </c>
      <c r="E18" s="284">
        <v>2007</v>
      </c>
      <c r="F18" s="334">
        <v>10658</v>
      </c>
      <c r="G18" s="239"/>
      <c r="H18" s="316" t="s">
        <v>405</v>
      </c>
      <c r="I18" s="288" t="s">
        <v>405</v>
      </c>
      <c r="J18" s="288" t="s">
        <v>360</v>
      </c>
      <c r="K18" s="284" t="s">
        <v>395</v>
      </c>
      <c r="L18" s="284">
        <v>2022</v>
      </c>
      <c r="M18" s="338">
        <v>20930</v>
      </c>
      <c r="N18" s="239"/>
      <c r="O18" s="287" t="s">
        <v>415</v>
      </c>
      <c r="P18" s="288" t="s">
        <v>416</v>
      </c>
      <c r="Q18" s="289" t="s">
        <v>417</v>
      </c>
      <c r="R18" s="284" t="s">
        <v>399</v>
      </c>
      <c r="S18" s="284">
        <v>2021</v>
      </c>
      <c r="T18" s="290">
        <v>20355</v>
      </c>
      <c r="U18" s="257"/>
    </row>
    <row r="19" spans="1:21" x14ac:dyDescent="0.25">
      <c r="A19" s="316" t="s">
        <v>413</v>
      </c>
      <c r="B19" s="288" t="s">
        <v>413</v>
      </c>
      <c r="C19" s="288" t="s">
        <v>418</v>
      </c>
      <c r="D19" s="284" t="s">
        <v>395</v>
      </c>
      <c r="E19" s="284">
        <v>2015</v>
      </c>
      <c r="F19" s="334">
        <v>15754</v>
      </c>
      <c r="G19" s="239"/>
      <c r="H19" s="316" t="s">
        <v>405</v>
      </c>
      <c r="I19" s="288" t="s">
        <v>405</v>
      </c>
      <c r="J19" s="288" t="s">
        <v>317</v>
      </c>
      <c r="K19" s="284" t="s">
        <v>396</v>
      </c>
      <c r="L19" s="284">
        <v>2022</v>
      </c>
      <c r="M19" s="338">
        <v>20929</v>
      </c>
      <c r="N19" s="239"/>
      <c r="O19" s="287" t="s">
        <v>415</v>
      </c>
      <c r="P19" s="288" t="s">
        <v>419</v>
      </c>
      <c r="Q19" s="289" t="s">
        <v>420</v>
      </c>
      <c r="R19" s="284" t="s">
        <v>399</v>
      </c>
      <c r="S19" s="284">
        <v>2018</v>
      </c>
      <c r="T19" s="290">
        <v>18026</v>
      </c>
      <c r="U19" s="257"/>
    </row>
    <row r="20" spans="1:21" x14ac:dyDescent="0.25">
      <c r="A20" s="316" t="s">
        <v>413</v>
      </c>
      <c r="B20" s="288" t="s">
        <v>413</v>
      </c>
      <c r="C20" s="288" t="s">
        <v>421</v>
      </c>
      <c r="D20" s="284" t="s">
        <v>399</v>
      </c>
      <c r="E20" s="284">
        <v>2017</v>
      </c>
      <c r="F20" s="334">
        <v>17282</v>
      </c>
      <c r="G20" s="239"/>
      <c r="H20" s="316" t="s">
        <v>404</v>
      </c>
      <c r="I20" s="288" t="s">
        <v>405</v>
      </c>
      <c r="J20" s="288" t="s">
        <v>320</v>
      </c>
      <c r="K20" s="284" t="s">
        <v>396</v>
      </c>
      <c r="L20" s="284">
        <v>2022</v>
      </c>
      <c r="M20" s="338">
        <v>21306</v>
      </c>
      <c r="N20" s="239"/>
      <c r="O20" s="287" t="s">
        <v>415</v>
      </c>
      <c r="P20" s="288" t="s">
        <v>422</v>
      </c>
      <c r="Q20" s="289" t="s">
        <v>423</v>
      </c>
      <c r="R20" s="284" t="s">
        <v>399</v>
      </c>
      <c r="S20" s="284">
        <v>2018</v>
      </c>
      <c r="T20" s="297">
        <v>17945</v>
      </c>
      <c r="U20" s="257"/>
    </row>
    <row r="21" spans="1:21" x14ac:dyDescent="0.25">
      <c r="A21" s="316" t="s">
        <v>413</v>
      </c>
      <c r="B21" s="288" t="s">
        <v>413</v>
      </c>
      <c r="C21" s="288" t="s">
        <v>424</v>
      </c>
      <c r="D21" s="284" t="s">
        <v>395</v>
      </c>
      <c r="E21" s="284">
        <v>2018</v>
      </c>
      <c r="F21" s="334">
        <v>17978</v>
      </c>
      <c r="G21" s="239"/>
      <c r="H21" s="316" t="s">
        <v>397</v>
      </c>
      <c r="I21" s="333" t="s">
        <v>416</v>
      </c>
      <c r="J21" s="288" t="s">
        <v>425</v>
      </c>
      <c r="K21" s="284" t="s">
        <v>396</v>
      </c>
      <c r="L21" s="284">
        <v>2014</v>
      </c>
      <c r="M21" s="337">
        <v>21306</v>
      </c>
      <c r="N21" s="239"/>
      <c r="O21" s="287" t="s">
        <v>415</v>
      </c>
      <c r="P21" s="288" t="s">
        <v>422</v>
      </c>
      <c r="Q21" s="289" t="s">
        <v>364</v>
      </c>
      <c r="R21" s="284" t="s">
        <v>395</v>
      </c>
      <c r="S21" s="284">
        <v>2017</v>
      </c>
      <c r="T21" s="297">
        <v>17944</v>
      </c>
      <c r="U21" s="257"/>
    </row>
    <row r="22" spans="1:21" x14ac:dyDescent="0.25">
      <c r="A22" s="316" t="s">
        <v>413</v>
      </c>
      <c r="B22" s="288" t="s">
        <v>413</v>
      </c>
      <c r="C22" s="288" t="s">
        <v>426</v>
      </c>
      <c r="D22" s="284" t="s">
        <v>399</v>
      </c>
      <c r="E22" s="284">
        <v>2019</v>
      </c>
      <c r="F22" s="334">
        <v>18645</v>
      </c>
      <c r="G22" s="239"/>
      <c r="H22" s="339" t="s">
        <v>416</v>
      </c>
      <c r="I22" s="333" t="s">
        <v>416</v>
      </c>
      <c r="J22" s="336" t="s">
        <v>427</v>
      </c>
      <c r="K22" s="285" t="s">
        <v>396</v>
      </c>
      <c r="L22" s="285">
        <v>2020</v>
      </c>
      <c r="M22" s="340">
        <v>18140</v>
      </c>
      <c r="N22" s="239"/>
      <c r="O22" s="287" t="s">
        <v>428</v>
      </c>
      <c r="P22" s="288" t="s">
        <v>422</v>
      </c>
      <c r="Q22" s="289" t="s">
        <v>429</v>
      </c>
      <c r="R22" s="284" t="s">
        <v>395</v>
      </c>
      <c r="S22" s="284">
        <v>2016</v>
      </c>
      <c r="T22" s="290">
        <v>16330</v>
      </c>
      <c r="U22" s="257"/>
    </row>
    <row r="23" spans="1:21" x14ac:dyDescent="0.25">
      <c r="A23" s="316" t="s">
        <v>413</v>
      </c>
      <c r="B23" s="288" t="s">
        <v>413</v>
      </c>
      <c r="C23" s="289" t="s">
        <v>362</v>
      </c>
      <c r="D23" s="284" t="s">
        <v>395</v>
      </c>
      <c r="E23" s="284">
        <v>2021</v>
      </c>
      <c r="F23" s="334">
        <v>20345</v>
      </c>
      <c r="G23" s="239"/>
      <c r="H23" s="316" t="s">
        <v>397</v>
      </c>
      <c r="I23" s="333" t="s">
        <v>416</v>
      </c>
      <c r="J23" s="336" t="s">
        <v>430</v>
      </c>
      <c r="K23" s="285" t="s">
        <v>399</v>
      </c>
      <c r="L23" s="285">
        <v>2020</v>
      </c>
      <c r="M23" s="340">
        <v>18188</v>
      </c>
      <c r="N23" s="239"/>
      <c r="O23" s="287" t="s">
        <v>397</v>
      </c>
      <c r="P23" s="288" t="s">
        <v>422</v>
      </c>
      <c r="Q23" s="289" t="s">
        <v>431</v>
      </c>
      <c r="R23" s="284" t="s">
        <v>399</v>
      </c>
      <c r="S23" s="284">
        <v>2013</v>
      </c>
      <c r="T23" s="286">
        <v>14487</v>
      </c>
      <c r="U23" s="257"/>
    </row>
    <row r="24" spans="1:21" x14ac:dyDescent="0.25">
      <c r="A24" s="316" t="s">
        <v>413</v>
      </c>
      <c r="B24" s="288" t="s">
        <v>413</v>
      </c>
      <c r="C24" s="289">
        <v>370502</v>
      </c>
      <c r="D24" s="284" t="s">
        <v>395</v>
      </c>
      <c r="E24" s="284">
        <v>2023</v>
      </c>
      <c r="F24" s="359">
        <v>22421</v>
      </c>
      <c r="G24" s="239"/>
      <c r="H24" s="316" t="s">
        <v>397</v>
      </c>
      <c r="I24" s="333" t="s">
        <v>416</v>
      </c>
      <c r="J24" s="336" t="s">
        <v>432</v>
      </c>
      <c r="K24" s="285" t="s">
        <v>396</v>
      </c>
      <c r="L24" s="285">
        <v>2020</v>
      </c>
      <c r="M24" s="340">
        <v>18146</v>
      </c>
      <c r="N24" s="239"/>
      <c r="O24" s="287" t="s">
        <v>433</v>
      </c>
      <c r="P24" s="288" t="s">
        <v>422</v>
      </c>
      <c r="Q24" s="289" t="s">
        <v>324</v>
      </c>
      <c r="R24" s="284" t="s">
        <v>399</v>
      </c>
      <c r="S24" s="284">
        <v>2023</v>
      </c>
      <c r="T24" s="290">
        <v>21522</v>
      </c>
      <c r="U24" s="257"/>
    </row>
    <row r="25" spans="1:21" x14ac:dyDescent="0.25">
      <c r="A25" s="316" t="s">
        <v>413</v>
      </c>
      <c r="B25" s="288" t="s">
        <v>434</v>
      </c>
      <c r="C25" s="288" t="s">
        <v>435</v>
      </c>
      <c r="D25" s="284" t="s">
        <v>395</v>
      </c>
      <c r="E25" s="284">
        <v>2007</v>
      </c>
      <c r="F25" s="334">
        <v>10015</v>
      </c>
      <c r="G25" s="239"/>
      <c r="H25" s="341" t="s">
        <v>416</v>
      </c>
      <c r="I25" s="333" t="s">
        <v>416</v>
      </c>
      <c r="J25" s="333" t="s">
        <v>436</v>
      </c>
      <c r="K25" s="284" t="s">
        <v>395</v>
      </c>
      <c r="L25" s="284">
        <v>2017</v>
      </c>
      <c r="M25" s="334">
        <v>17283</v>
      </c>
      <c r="N25" s="239"/>
      <c r="O25" s="298" t="s">
        <v>422</v>
      </c>
      <c r="P25" s="288" t="s">
        <v>422</v>
      </c>
      <c r="Q25" s="282" t="s">
        <v>437</v>
      </c>
      <c r="R25" s="284" t="s">
        <v>399</v>
      </c>
      <c r="S25" s="285">
        <v>2024</v>
      </c>
      <c r="T25" s="299"/>
      <c r="U25" s="257"/>
    </row>
    <row r="26" spans="1:21" x14ac:dyDescent="0.25">
      <c r="A26" s="316" t="s">
        <v>438</v>
      </c>
      <c r="B26" s="288" t="s">
        <v>438</v>
      </c>
      <c r="C26" s="288" t="s">
        <v>439</v>
      </c>
      <c r="D26" s="284" t="s">
        <v>399</v>
      </c>
      <c r="E26" s="284">
        <v>2019</v>
      </c>
      <c r="F26" s="334">
        <v>18693</v>
      </c>
      <c r="G26" s="239"/>
      <c r="H26" s="341" t="s">
        <v>408</v>
      </c>
      <c r="I26" s="333" t="s">
        <v>416</v>
      </c>
      <c r="J26" s="333" t="s">
        <v>440</v>
      </c>
      <c r="K26" s="284" t="s">
        <v>396</v>
      </c>
      <c r="L26" s="284">
        <v>2018</v>
      </c>
      <c r="M26" s="334">
        <v>17457</v>
      </c>
      <c r="N26" s="239"/>
      <c r="O26" s="298" t="s">
        <v>422</v>
      </c>
      <c r="P26" s="288" t="s">
        <v>422</v>
      </c>
      <c r="Q26" s="282" t="s">
        <v>441</v>
      </c>
      <c r="R26" s="284" t="s">
        <v>399</v>
      </c>
      <c r="S26" s="296">
        <v>2024</v>
      </c>
      <c r="T26" s="300"/>
      <c r="U26" s="257"/>
    </row>
    <row r="27" spans="1:21" x14ac:dyDescent="0.25">
      <c r="A27" s="316" t="s">
        <v>438</v>
      </c>
      <c r="B27" s="288" t="s">
        <v>438</v>
      </c>
      <c r="C27" s="289" t="s">
        <v>442</v>
      </c>
      <c r="D27" s="284" t="s">
        <v>395</v>
      </c>
      <c r="E27" s="284">
        <v>2018</v>
      </c>
      <c r="F27" s="334">
        <v>17993</v>
      </c>
      <c r="G27" s="239"/>
      <c r="H27" s="316" t="s">
        <v>408</v>
      </c>
      <c r="I27" s="333" t="s">
        <v>416</v>
      </c>
      <c r="J27" s="288" t="s">
        <v>443</v>
      </c>
      <c r="K27" s="284" t="s">
        <v>395</v>
      </c>
      <c r="L27" s="284">
        <v>2015</v>
      </c>
      <c r="M27" s="334">
        <v>15365</v>
      </c>
      <c r="N27" s="239"/>
      <c r="O27" s="287" t="s">
        <v>422</v>
      </c>
      <c r="P27" s="288" t="s">
        <v>422</v>
      </c>
      <c r="Q27" s="295" t="s">
        <v>444</v>
      </c>
      <c r="R27" s="284" t="s">
        <v>399</v>
      </c>
      <c r="S27" s="285">
        <v>2024</v>
      </c>
      <c r="T27" s="300"/>
      <c r="U27" s="257"/>
    </row>
    <row r="28" spans="1:21" x14ac:dyDescent="0.25">
      <c r="A28" s="316" t="s">
        <v>438</v>
      </c>
      <c r="B28" s="288" t="s">
        <v>438</v>
      </c>
      <c r="C28" s="289" t="s">
        <v>445</v>
      </c>
      <c r="D28" s="284" t="s">
        <v>395</v>
      </c>
      <c r="E28" s="284">
        <v>2018</v>
      </c>
      <c r="F28" s="334">
        <v>17994</v>
      </c>
      <c r="G28" s="239"/>
      <c r="H28" s="316" t="s">
        <v>446</v>
      </c>
      <c r="I28" s="333" t="s">
        <v>416</v>
      </c>
      <c r="J28" s="289" t="s">
        <v>447</v>
      </c>
      <c r="K28" s="284" t="s">
        <v>399</v>
      </c>
      <c r="L28" s="284">
        <v>2011</v>
      </c>
      <c r="M28" s="334">
        <v>13055</v>
      </c>
      <c r="N28" s="239"/>
      <c r="O28" s="287" t="s">
        <v>408</v>
      </c>
      <c r="P28" s="288" t="s">
        <v>448</v>
      </c>
      <c r="Q28" s="282" t="s">
        <v>449</v>
      </c>
      <c r="R28" s="284" t="s">
        <v>396</v>
      </c>
      <c r="S28" s="285">
        <v>2024</v>
      </c>
      <c r="T28" s="300"/>
      <c r="U28" s="257"/>
    </row>
    <row r="29" spans="1:21" x14ac:dyDescent="0.25">
      <c r="A29" s="316" t="s">
        <v>404</v>
      </c>
      <c r="B29" s="288" t="s">
        <v>404</v>
      </c>
      <c r="C29" s="289" t="s">
        <v>450</v>
      </c>
      <c r="D29" s="284" t="s">
        <v>396</v>
      </c>
      <c r="E29" s="284">
        <v>2023</v>
      </c>
      <c r="F29" s="334">
        <v>22406</v>
      </c>
      <c r="G29" s="239"/>
      <c r="H29" s="316" t="s">
        <v>451</v>
      </c>
      <c r="I29" s="333" t="s">
        <v>416</v>
      </c>
      <c r="J29" s="289" t="s">
        <v>452</v>
      </c>
      <c r="K29" s="284" t="s">
        <v>395</v>
      </c>
      <c r="L29" s="284">
        <v>2013</v>
      </c>
      <c r="M29" s="334">
        <v>13998</v>
      </c>
      <c r="N29" s="239"/>
      <c r="O29" s="287" t="s">
        <v>453</v>
      </c>
      <c r="P29" s="288" t="s">
        <v>413</v>
      </c>
      <c r="Q29" s="283" t="s">
        <v>454</v>
      </c>
      <c r="R29" s="284" t="s">
        <v>399</v>
      </c>
      <c r="S29" s="285">
        <v>2020</v>
      </c>
      <c r="T29" s="286">
        <v>14478</v>
      </c>
      <c r="U29" s="257"/>
    </row>
    <row r="30" spans="1:21" x14ac:dyDescent="0.25">
      <c r="A30" s="316" t="s">
        <v>428</v>
      </c>
      <c r="B30" s="288" t="s">
        <v>455</v>
      </c>
      <c r="C30" s="289" t="s">
        <v>456</v>
      </c>
      <c r="D30" s="284" t="s">
        <v>396</v>
      </c>
      <c r="E30" s="284">
        <v>2015</v>
      </c>
      <c r="F30" s="334">
        <v>15244</v>
      </c>
      <c r="G30" s="239"/>
      <c r="H30" s="316" t="s">
        <v>404</v>
      </c>
      <c r="I30" s="333" t="s">
        <v>416</v>
      </c>
      <c r="J30" s="288" t="s">
        <v>366</v>
      </c>
      <c r="K30" s="284" t="s">
        <v>395</v>
      </c>
      <c r="L30" s="284">
        <v>2021</v>
      </c>
      <c r="M30" s="334">
        <v>20491</v>
      </c>
      <c r="N30" s="239"/>
      <c r="O30" s="287" t="s">
        <v>413</v>
      </c>
      <c r="P30" s="288" t="s">
        <v>413</v>
      </c>
      <c r="Q30" s="283" t="s">
        <v>457</v>
      </c>
      <c r="R30" s="284" t="s">
        <v>399</v>
      </c>
      <c r="S30" s="285">
        <v>2020</v>
      </c>
      <c r="T30" s="286">
        <v>19466</v>
      </c>
      <c r="U30" s="257"/>
    </row>
    <row r="31" spans="1:21" x14ac:dyDescent="0.25">
      <c r="A31" s="335" t="s">
        <v>428</v>
      </c>
      <c r="B31" s="336" t="s">
        <v>455</v>
      </c>
      <c r="C31" s="283" t="s">
        <v>371</v>
      </c>
      <c r="D31" s="285" t="s">
        <v>396</v>
      </c>
      <c r="E31" s="285">
        <v>2022</v>
      </c>
      <c r="F31" s="334">
        <v>21350</v>
      </c>
      <c r="G31" s="239"/>
      <c r="H31" s="316" t="s">
        <v>397</v>
      </c>
      <c r="I31" s="333" t="s">
        <v>416</v>
      </c>
      <c r="J31" s="288" t="s">
        <v>458</v>
      </c>
      <c r="K31" s="284" t="s">
        <v>395</v>
      </c>
      <c r="L31" s="284">
        <v>2021</v>
      </c>
      <c r="M31" s="334">
        <v>18190</v>
      </c>
      <c r="N31" s="239"/>
      <c r="O31" s="287" t="s">
        <v>413</v>
      </c>
      <c r="P31" s="288" t="s">
        <v>413</v>
      </c>
      <c r="Q31" s="289" t="s">
        <v>459</v>
      </c>
      <c r="R31" s="284" t="s">
        <v>399</v>
      </c>
      <c r="S31" s="284">
        <v>2021</v>
      </c>
      <c r="T31" s="290">
        <v>20679</v>
      </c>
      <c r="U31" s="257"/>
    </row>
    <row r="32" spans="1:21" x14ac:dyDescent="0.25">
      <c r="A32" s="360" t="s">
        <v>428</v>
      </c>
      <c r="B32" s="316" t="s">
        <v>455</v>
      </c>
      <c r="C32" s="333" t="s">
        <v>460</v>
      </c>
      <c r="D32" s="284" t="s">
        <v>399</v>
      </c>
      <c r="E32" s="284">
        <v>2023</v>
      </c>
      <c r="F32" s="334">
        <v>22346</v>
      </c>
      <c r="G32" s="239"/>
      <c r="H32" s="316" t="s">
        <v>428</v>
      </c>
      <c r="I32" s="288" t="s">
        <v>422</v>
      </c>
      <c r="J32" s="289" t="s">
        <v>461</v>
      </c>
      <c r="K32" s="284" t="s">
        <v>395</v>
      </c>
      <c r="L32" s="284">
        <v>2011</v>
      </c>
      <c r="M32" s="334">
        <v>11562</v>
      </c>
      <c r="N32" s="239"/>
      <c r="O32" s="287" t="s">
        <v>413</v>
      </c>
      <c r="P32" s="288" t="s">
        <v>413</v>
      </c>
      <c r="Q32" s="292" t="s">
        <v>363</v>
      </c>
      <c r="R32" s="293" t="s">
        <v>396</v>
      </c>
      <c r="S32" s="293">
        <v>2022</v>
      </c>
      <c r="T32" s="294">
        <v>21627</v>
      </c>
      <c r="U32" s="257"/>
    </row>
    <row r="33" spans="1:21" x14ac:dyDescent="0.25">
      <c r="A33" s="360" t="s">
        <v>462</v>
      </c>
      <c r="B33" s="316" t="s">
        <v>462</v>
      </c>
      <c r="C33" s="289" t="s">
        <v>463</v>
      </c>
      <c r="D33" s="284" t="s">
        <v>396</v>
      </c>
      <c r="E33" s="284">
        <v>2017</v>
      </c>
      <c r="F33" s="334">
        <v>17150</v>
      </c>
      <c r="G33" s="239"/>
      <c r="H33" s="316" t="s">
        <v>397</v>
      </c>
      <c r="I33" s="288" t="s">
        <v>422</v>
      </c>
      <c r="J33" s="288" t="s">
        <v>64</v>
      </c>
      <c r="K33" s="284" t="s">
        <v>399</v>
      </c>
      <c r="L33" s="284">
        <v>2015</v>
      </c>
      <c r="M33" s="334">
        <v>15764</v>
      </c>
      <c r="N33" s="239"/>
      <c r="O33" s="287" t="s">
        <v>438</v>
      </c>
      <c r="P33" s="288" t="s">
        <v>438</v>
      </c>
      <c r="Q33" s="289" t="s">
        <v>464</v>
      </c>
      <c r="R33" s="284" t="s">
        <v>396</v>
      </c>
      <c r="S33" s="284">
        <v>2013</v>
      </c>
      <c r="T33" s="286">
        <v>13778</v>
      </c>
      <c r="U33" s="257"/>
    </row>
    <row r="34" spans="1:21" x14ac:dyDescent="0.25">
      <c r="A34" s="360" t="s">
        <v>465</v>
      </c>
      <c r="B34" s="316" t="s">
        <v>465</v>
      </c>
      <c r="C34" s="289" t="s">
        <v>466</v>
      </c>
      <c r="D34" s="284" t="s">
        <v>395</v>
      </c>
      <c r="E34" s="284">
        <v>2017</v>
      </c>
      <c r="F34" s="337">
        <v>17153</v>
      </c>
      <c r="G34" s="239"/>
      <c r="H34" s="316" t="s">
        <v>397</v>
      </c>
      <c r="I34" s="288" t="s">
        <v>422</v>
      </c>
      <c r="J34" s="288" t="s">
        <v>467</v>
      </c>
      <c r="K34" s="285" t="s">
        <v>399</v>
      </c>
      <c r="L34" s="284">
        <v>2023</v>
      </c>
      <c r="M34" s="340">
        <v>22401</v>
      </c>
      <c r="N34" s="239"/>
      <c r="O34" s="287" t="s">
        <v>438</v>
      </c>
      <c r="P34" s="288" t="s">
        <v>438</v>
      </c>
      <c r="Q34" s="283" t="s">
        <v>468</v>
      </c>
      <c r="R34" s="284" t="s">
        <v>399</v>
      </c>
      <c r="S34" s="285">
        <v>2020</v>
      </c>
      <c r="T34" s="286">
        <v>19535</v>
      </c>
      <c r="U34" s="257"/>
    </row>
    <row r="35" spans="1:21" x14ac:dyDescent="0.25">
      <c r="A35" s="360" t="s">
        <v>394</v>
      </c>
      <c r="B35" s="316" t="s">
        <v>453</v>
      </c>
      <c r="C35" s="289">
        <v>460</v>
      </c>
      <c r="D35" s="284" t="s">
        <v>395</v>
      </c>
      <c r="E35" s="284">
        <v>2021</v>
      </c>
      <c r="F35" s="334">
        <v>20498</v>
      </c>
      <c r="G35" s="239"/>
      <c r="H35" s="316" t="s">
        <v>422</v>
      </c>
      <c r="I35" s="288" t="s">
        <v>422</v>
      </c>
      <c r="J35" s="288" t="s">
        <v>469</v>
      </c>
      <c r="K35" s="284" t="s">
        <v>399</v>
      </c>
      <c r="L35" s="284">
        <v>2024</v>
      </c>
      <c r="M35" s="334"/>
      <c r="N35" s="239"/>
      <c r="O35" s="287" t="s">
        <v>438</v>
      </c>
      <c r="P35" s="288" t="s">
        <v>438</v>
      </c>
      <c r="Q35" s="289" t="s">
        <v>346</v>
      </c>
      <c r="R35" s="284" t="s">
        <v>395</v>
      </c>
      <c r="S35" s="284">
        <v>2023</v>
      </c>
      <c r="T35" s="290">
        <v>22406</v>
      </c>
      <c r="U35" s="257"/>
    </row>
    <row r="36" spans="1:21" x14ac:dyDescent="0.25">
      <c r="A36" s="361"/>
      <c r="B36" s="345"/>
      <c r="C36" s="362"/>
      <c r="D36" s="305"/>
      <c r="E36" s="305"/>
      <c r="F36" s="346"/>
      <c r="G36" s="239"/>
      <c r="H36" s="316" t="s">
        <v>397</v>
      </c>
      <c r="I36" s="288" t="s">
        <v>448</v>
      </c>
      <c r="J36" s="288" t="s">
        <v>470</v>
      </c>
      <c r="K36" s="284" t="s">
        <v>395</v>
      </c>
      <c r="L36" s="284">
        <v>2021</v>
      </c>
      <c r="M36" s="334">
        <v>19652</v>
      </c>
      <c r="N36" s="239"/>
      <c r="O36" s="287" t="s">
        <v>438</v>
      </c>
      <c r="P36" s="301" t="s">
        <v>438</v>
      </c>
      <c r="Q36" s="289" t="s">
        <v>323</v>
      </c>
      <c r="R36" s="284" t="s">
        <v>395</v>
      </c>
      <c r="S36" s="284">
        <v>2023</v>
      </c>
      <c r="T36" s="290">
        <v>22466</v>
      </c>
      <c r="U36" s="257"/>
    </row>
    <row r="37" spans="1:21" ht="15.75" thickBot="1" x14ac:dyDescent="0.3">
      <c r="A37" s="363"/>
      <c r="B37" s="364"/>
      <c r="C37" s="364"/>
      <c r="D37" s="354"/>
      <c r="E37" s="354"/>
      <c r="F37" s="355"/>
      <c r="G37" s="239"/>
      <c r="H37" s="316" t="s">
        <v>408</v>
      </c>
      <c r="I37" s="333" t="s">
        <v>448</v>
      </c>
      <c r="J37" s="289" t="s">
        <v>370</v>
      </c>
      <c r="K37" s="284" t="s">
        <v>395</v>
      </c>
      <c r="L37" s="284">
        <v>2023</v>
      </c>
      <c r="M37" s="334">
        <v>22479</v>
      </c>
      <c r="N37" s="239"/>
      <c r="O37" s="302" t="s">
        <v>438</v>
      </c>
      <c r="P37" s="303" t="s">
        <v>438</v>
      </c>
      <c r="Q37" s="304" t="s">
        <v>347</v>
      </c>
      <c r="R37" s="305" t="s">
        <v>395</v>
      </c>
      <c r="S37" s="305">
        <v>2023</v>
      </c>
      <c r="T37" s="306">
        <v>22465</v>
      </c>
      <c r="U37" s="257"/>
    </row>
    <row r="38" spans="1:21" x14ac:dyDescent="0.25">
      <c r="A38" s="269"/>
      <c r="B38" s="269"/>
      <c r="C38" s="269"/>
      <c r="D38" s="270"/>
      <c r="E38" s="270"/>
      <c r="F38" s="271"/>
      <c r="G38" s="239"/>
      <c r="H38" s="316" t="s">
        <v>413</v>
      </c>
      <c r="I38" s="336" t="s">
        <v>413</v>
      </c>
      <c r="J38" s="336" t="s">
        <v>471</v>
      </c>
      <c r="K38" s="285" t="s">
        <v>396</v>
      </c>
      <c r="L38" s="285">
        <v>2021</v>
      </c>
      <c r="M38" s="334">
        <v>20475</v>
      </c>
      <c r="N38" s="239"/>
      <c r="O38" s="307" t="s">
        <v>438</v>
      </c>
      <c r="P38" s="308" t="s">
        <v>438</v>
      </c>
      <c r="Q38" s="309" t="s">
        <v>368</v>
      </c>
      <c r="R38" s="310" t="s">
        <v>395</v>
      </c>
      <c r="S38" s="311">
        <v>2024</v>
      </c>
      <c r="T38" s="312"/>
      <c r="U38" s="257"/>
    </row>
    <row r="39" spans="1:21" ht="25.5" x14ac:dyDescent="0.25">
      <c r="A39" s="265"/>
      <c r="B39" s="265"/>
      <c r="C39" s="265"/>
      <c r="D39" s="267"/>
      <c r="E39" s="267"/>
      <c r="F39" s="268"/>
      <c r="G39" s="239"/>
      <c r="H39" s="316" t="s">
        <v>413</v>
      </c>
      <c r="I39" s="288" t="s">
        <v>413</v>
      </c>
      <c r="J39" s="333" t="s">
        <v>472</v>
      </c>
      <c r="K39" s="284" t="s">
        <v>396</v>
      </c>
      <c r="L39" s="284">
        <v>2019</v>
      </c>
      <c r="M39" s="334">
        <v>18373</v>
      </c>
      <c r="N39" s="239"/>
      <c r="O39" s="307" t="s">
        <v>473</v>
      </c>
      <c r="P39" s="313" t="s">
        <v>473</v>
      </c>
      <c r="Q39" s="313" t="s">
        <v>474</v>
      </c>
      <c r="R39" s="314" t="s">
        <v>399</v>
      </c>
      <c r="S39" s="314">
        <v>2024</v>
      </c>
      <c r="T39" s="312"/>
      <c r="U39" s="257"/>
    </row>
    <row r="40" spans="1:21" x14ac:dyDescent="0.25">
      <c r="A40" s="238"/>
      <c r="B40" s="238"/>
      <c r="C40" s="238"/>
      <c r="D40" s="238"/>
      <c r="E40" s="238"/>
      <c r="F40" s="238"/>
      <c r="G40" s="239"/>
      <c r="H40" s="316" t="s">
        <v>413</v>
      </c>
      <c r="I40" s="288" t="s">
        <v>413</v>
      </c>
      <c r="J40" s="333" t="s">
        <v>344</v>
      </c>
      <c r="K40" s="284" t="s">
        <v>395</v>
      </c>
      <c r="L40" s="284">
        <v>2019</v>
      </c>
      <c r="M40" s="334">
        <v>18778</v>
      </c>
      <c r="N40" s="239"/>
      <c r="O40" s="307" t="s">
        <v>394</v>
      </c>
      <c r="P40" s="308" t="s">
        <v>475</v>
      </c>
      <c r="Q40" s="315">
        <v>914</v>
      </c>
      <c r="R40" s="310" t="s">
        <v>395</v>
      </c>
      <c r="S40" s="284">
        <v>2018</v>
      </c>
      <c r="T40" s="312">
        <v>17985</v>
      </c>
      <c r="U40" s="257"/>
    </row>
    <row r="41" spans="1:21" x14ac:dyDescent="0.25">
      <c r="A41" s="238"/>
      <c r="B41" s="238"/>
      <c r="C41" s="238"/>
      <c r="D41" s="238"/>
      <c r="E41" s="238"/>
      <c r="F41" s="238"/>
      <c r="G41" s="238"/>
      <c r="H41" s="316" t="s">
        <v>453</v>
      </c>
      <c r="I41" s="288" t="s">
        <v>413</v>
      </c>
      <c r="J41" s="289" t="s">
        <v>476</v>
      </c>
      <c r="K41" s="284" t="s">
        <v>396</v>
      </c>
      <c r="L41" s="284">
        <v>2017</v>
      </c>
      <c r="M41" s="334">
        <v>17264</v>
      </c>
      <c r="N41" s="239"/>
      <c r="O41" s="307" t="s">
        <v>477</v>
      </c>
      <c r="P41" s="316" t="s">
        <v>478</v>
      </c>
      <c r="Q41" s="317" t="s">
        <v>479</v>
      </c>
      <c r="R41" s="310" t="s">
        <v>399</v>
      </c>
      <c r="S41" s="284">
        <v>2019</v>
      </c>
      <c r="T41" s="312">
        <v>18706</v>
      </c>
      <c r="U41" s="257"/>
    </row>
    <row r="42" spans="1:21" x14ac:dyDescent="0.25">
      <c r="A42" s="238"/>
      <c r="B42" s="238"/>
      <c r="C42" s="238"/>
      <c r="D42" s="238"/>
      <c r="E42" s="238"/>
      <c r="F42" s="238"/>
      <c r="G42" s="238"/>
      <c r="H42" s="316" t="s">
        <v>453</v>
      </c>
      <c r="I42" s="288" t="s">
        <v>413</v>
      </c>
      <c r="J42" s="289" t="s">
        <v>480</v>
      </c>
      <c r="K42" s="284" t="s">
        <v>396</v>
      </c>
      <c r="L42" s="284">
        <v>2015</v>
      </c>
      <c r="M42" s="334">
        <v>15753</v>
      </c>
      <c r="N42" s="239"/>
      <c r="O42" s="318" t="s">
        <v>428</v>
      </c>
      <c r="P42" s="319" t="s">
        <v>455</v>
      </c>
      <c r="Q42" s="317" t="s">
        <v>481</v>
      </c>
      <c r="R42" s="320" t="s">
        <v>399</v>
      </c>
      <c r="S42" s="305">
        <v>2022</v>
      </c>
      <c r="T42" s="321">
        <v>21348</v>
      </c>
      <c r="U42" s="238"/>
    </row>
    <row r="43" spans="1:21" x14ac:dyDescent="0.25">
      <c r="A43" s="238"/>
      <c r="B43" s="238"/>
      <c r="C43" s="238"/>
      <c r="D43" s="238"/>
      <c r="E43" s="238"/>
      <c r="F43" s="238"/>
      <c r="G43" s="238"/>
      <c r="H43" s="316" t="s">
        <v>453</v>
      </c>
      <c r="I43" s="288" t="s">
        <v>413</v>
      </c>
      <c r="J43" s="289" t="s">
        <v>482</v>
      </c>
      <c r="K43" s="284" t="s">
        <v>395</v>
      </c>
      <c r="L43" s="284">
        <v>2015</v>
      </c>
      <c r="M43" s="334">
        <v>15786</v>
      </c>
      <c r="N43" s="239"/>
      <c r="O43" s="307" t="s">
        <v>428</v>
      </c>
      <c r="P43" s="308" t="s">
        <v>455</v>
      </c>
      <c r="Q43" s="317" t="s">
        <v>483</v>
      </c>
      <c r="R43" s="310" t="s">
        <v>395</v>
      </c>
      <c r="S43" s="311">
        <v>2017</v>
      </c>
      <c r="T43" s="322">
        <v>17255</v>
      </c>
      <c r="U43" s="238"/>
    </row>
    <row r="44" spans="1:21" x14ac:dyDescent="0.25">
      <c r="A44" s="238"/>
      <c r="B44" s="238"/>
      <c r="C44" s="238"/>
      <c r="D44" s="238"/>
      <c r="E44" s="238"/>
      <c r="F44" s="238"/>
      <c r="G44" s="239"/>
      <c r="H44" s="316" t="s">
        <v>453</v>
      </c>
      <c r="I44" s="288" t="s">
        <v>413</v>
      </c>
      <c r="J44" s="288" t="s">
        <v>484</v>
      </c>
      <c r="K44" s="284" t="s">
        <v>396</v>
      </c>
      <c r="L44" s="284">
        <v>2009</v>
      </c>
      <c r="M44" s="334">
        <v>11658</v>
      </c>
      <c r="N44" s="239"/>
      <c r="O44" s="307" t="s">
        <v>428</v>
      </c>
      <c r="P44" s="308" t="s">
        <v>455</v>
      </c>
      <c r="Q44" s="317" t="s">
        <v>485</v>
      </c>
      <c r="R44" s="310" t="s">
        <v>396</v>
      </c>
      <c r="S44" s="314">
        <v>2016</v>
      </c>
      <c r="T44" s="322">
        <v>16328</v>
      </c>
      <c r="U44" s="238"/>
    </row>
    <row r="45" spans="1:21" x14ac:dyDescent="0.25">
      <c r="A45" s="265"/>
      <c r="B45" s="254"/>
      <c r="C45" s="266"/>
      <c r="D45" s="258"/>
      <c r="E45" s="258"/>
      <c r="F45" s="261"/>
      <c r="G45" s="239"/>
      <c r="H45" s="316" t="s">
        <v>453</v>
      </c>
      <c r="I45" s="288" t="s">
        <v>413</v>
      </c>
      <c r="J45" s="288" t="s">
        <v>486</v>
      </c>
      <c r="K45" s="284" t="s">
        <v>395</v>
      </c>
      <c r="L45" s="284">
        <v>2009</v>
      </c>
      <c r="M45" s="334">
        <v>11656</v>
      </c>
      <c r="N45" s="239"/>
      <c r="O45" s="307" t="s">
        <v>477</v>
      </c>
      <c r="P45" s="308" t="s">
        <v>455</v>
      </c>
      <c r="Q45" s="317" t="s">
        <v>487</v>
      </c>
      <c r="R45" s="310" t="s">
        <v>395</v>
      </c>
      <c r="S45" s="284">
        <v>2015</v>
      </c>
      <c r="T45" s="322">
        <v>15746</v>
      </c>
      <c r="U45" s="238"/>
    </row>
    <row r="46" spans="1:21" x14ac:dyDescent="0.25">
      <c r="A46" s="238"/>
      <c r="B46" s="251"/>
      <c r="C46" s="251"/>
      <c r="D46" s="261"/>
      <c r="E46" s="251"/>
      <c r="F46" s="251"/>
      <c r="G46" s="239"/>
      <c r="H46" s="316" t="s">
        <v>413</v>
      </c>
      <c r="I46" s="288" t="s">
        <v>413</v>
      </c>
      <c r="J46" s="288" t="s">
        <v>343</v>
      </c>
      <c r="K46" s="284" t="s">
        <v>399</v>
      </c>
      <c r="L46" s="284">
        <v>2022</v>
      </c>
      <c r="M46" s="338">
        <v>21629</v>
      </c>
      <c r="N46" s="239"/>
      <c r="O46" s="323" t="s">
        <v>428</v>
      </c>
      <c r="P46" s="324" t="s">
        <v>455</v>
      </c>
      <c r="Q46" s="325" t="s">
        <v>488</v>
      </c>
      <c r="R46" s="326" t="s">
        <v>395</v>
      </c>
      <c r="S46" s="284">
        <v>2023</v>
      </c>
      <c r="T46" s="327">
        <v>22347</v>
      </c>
      <c r="U46" s="238"/>
    </row>
    <row r="47" spans="1:21" x14ac:dyDescent="0.25">
      <c r="A47" s="238"/>
      <c r="B47" s="251"/>
      <c r="C47" s="251"/>
      <c r="D47" s="261"/>
      <c r="E47" s="251"/>
      <c r="F47" s="251"/>
      <c r="G47" s="239"/>
      <c r="H47" s="335" t="s">
        <v>453</v>
      </c>
      <c r="I47" s="288" t="s">
        <v>489</v>
      </c>
      <c r="J47" s="288" t="s">
        <v>490</v>
      </c>
      <c r="K47" s="285" t="s">
        <v>399</v>
      </c>
      <c r="L47" s="284">
        <v>2024</v>
      </c>
      <c r="M47" s="342"/>
      <c r="N47" s="239"/>
      <c r="O47" s="287" t="s">
        <v>428</v>
      </c>
      <c r="P47" s="301" t="s">
        <v>455</v>
      </c>
      <c r="Q47" s="289" t="s">
        <v>372</v>
      </c>
      <c r="R47" s="284" t="s">
        <v>395</v>
      </c>
      <c r="S47" s="305">
        <v>2023</v>
      </c>
      <c r="T47" s="290">
        <v>22380</v>
      </c>
      <c r="U47" s="238"/>
    </row>
    <row r="48" spans="1:21" x14ac:dyDescent="0.25">
      <c r="A48" s="254"/>
      <c r="B48" s="254"/>
      <c r="C48" s="254"/>
      <c r="D48" s="258"/>
      <c r="E48" s="258"/>
      <c r="F48" s="261"/>
      <c r="G48" s="239"/>
      <c r="H48" s="316" t="s">
        <v>438</v>
      </c>
      <c r="I48" s="288" t="s">
        <v>438</v>
      </c>
      <c r="J48" s="288" t="s">
        <v>491</v>
      </c>
      <c r="K48" s="284" t="s">
        <v>395</v>
      </c>
      <c r="L48" s="284">
        <v>2009</v>
      </c>
      <c r="M48" s="334">
        <v>11588</v>
      </c>
      <c r="N48" s="239"/>
      <c r="O48" s="302" t="s">
        <v>462</v>
      </c>
      <c r="P48" s="303" t="s">
        <v>462</v>
      </c>
      <c r="Q48" s="304" t="s">
        <v>492</v>
      </c>
      <c r="R48" s="305" t="s">
        <v>399</v>
      </c>
      <c r="S48" s="311">
        <v>2013</v>
      </c>
      <c r="T48" s="306">
        <v>14576</v>
      </c>
      <c r="U48" s="238"/>
    </row>
    <row r="49" spans="1:20" x14ac:dyDescent="0.25">
      <c r="A49" s="254"/>
      <c r="B49" s="254"/>
      <c r="C49" s="254"/>
      <c r="D49" s="258"/>
      <c r="E49" s="258"/>
      <c r="F49" s="261"/>
      <c r="G49" s="239"/>
      <c r="H49" s="316" t="s">
        <v>438</v>
      </c>
      <c r="I49" s="288" t="s">
        <v>438</v>
      </c>
      <c r="J49" s="288" t="s">
        <v>493</v>
      </c>
      <c r="K49" s="284" t="s">
        <v>396</v>
      </c>
      <c r="L49" s="284">
        <v>2021</v>
      </c>
      <c r="M49" s="334">
        <v>20511</v>
      </c>
      <c r="N49" s="239"/>
      <c r="O49" s="307" t="s">
        <v>462</v>
      </c>
      <c r="P49" s="308" t="s">
        <v>462</v>
      </c>
      <c r="Q49" s="309" t="s">
        <v>494</v>
      </c>
      <c r="R49" s="310" t="s">
        <v>396</v>
      </c>
      <c r="S49" s="314">
        <v>2023</v>
      </c>
      <c r="T49" s="312">
        <v>21689</v>
      </c>
    </row>
    <row r="50" spans="1:20" x14ac:dyDescent="0.25">
      <c r="A50" s="254"/>
      <c r="B50" s="254"/>
      <c r="C50" s="254"/>
      <c r="D50" s="258"/>
      <c r="E50" s="258"/>
      <c r="F50" s="261"/>
      <c r="G50" s="239"/>
      <c r="H50" s="316" t="s">
        <v>438</v>
      </c>
      <c r="I50" s="288" t="s">
        <v>438</v>
      </c>
      <c r="J50" s="288" t="s">
        <v>322</v>
      </c>
      <c r="K50" s="285" t="s">
        <v>396</v>
      </c>
      <c r="L50" s="284">
        <v>2024</v>
      </c>
      <c r="M50" s="342"/>
      <c r="N50" s="239"/>
      <c r="O50" s="368" t="s">
        <v>495</v>
      </c>
      <c r="P50" s="376" t="s">
        <v>495</v>
      </c>
      <c r="Q50" s="376" t="s">
        <v>351</v>
      </c>
      <c r="R50" s="377" t="s">
        <v>396</v>
      </c>
      <c r="S50" s="305">
        <v>2021</v>
      </c>
      <c r="T50" s="369">
        <v>19549</v>
      </c>
    </row>
    <row r="51" spans="1:20" x14ac:dyDescent="0.25">
      <c r="A51" s="238"/>
      <c r="B51" s="251"/>
      <c r="C51" s="251"/>
      <c r="D51" s="251"/>
      <c r="E51" s="251"/>
      <c r="F51" s="251"/>
      <c r="G51" s="239"/>
      <c r="H51" s="316" t="s">
        <v>473</v>
      </c>
      <c r="I51" s="288" t="s">
        <v>473</v>
      </c>
      <c r="J51" s="288" t="s">
        <v>313</v>
      </c>
      <c r="K51" s="284" t="s">
        <v>396</v>
      </c>
      <c r="L51" s="284">
        <v>2024</v>
      </c>
      <c r="M51" s="334"/>
      <c r="N51" s="239"/>
      <c r="O51" s="308" t="s">
        <v>465</v>
      </c>
      <c r="P51" s="308" t="s">
        <v>453</v>
      </c>
      <c r="Q51" s="315" t="s">
        <v>315</v>
      </c>
      <c r="R51" s="310" t="s">
        <v>396</v>
      </c>
      <c r="S51" s="310">
        <v>2021</v>
      </c>
      <c r="T51" s="310">
        <v>20447</v>
      </c>
    </row>
    <row r="52" spans="1:20" x14ac:dyDescent="0.25">
      <c r="A52" s="238"/>
      <c r="B52" s="251"/>
      <c r="C52" s="251"/>
      <c r="D52" s="251"/>
      <c r="E52" s="251"/>
      <c r="F52" s="251"/>
      <c r="G52" s="239"/>
      <c r="H52" s="316" t="s">
        <v>428</v>
      </c>
      <c r="I52" s="288" t="s">
        <v>455</v>
      </c>
      <c r="J52" s="288" t="s">
        <v>496</v>
      </c>
      <c r="K52" s="284" t="s">
        <v>396</v>
      </c>
      <c r="L52" s="284">
        <v>2023</v>
      </c>
      <c r="M52" s="334">
        <v>22381</v>
      </c>
      <c r="N52" s="239"/>
      <c r="O52" s="308" t="s">
        <v>465</v>
      </c>
      <c r="P52" s="308" t="s">
        <v>453</v>
      </c>
      <c r="Q52" s="317" t="s">
        <v>342</v>
      </c>
      <c r="R52" s="310" t="s">
        <v>395</v>
      </c>
      <c r="S52" s="310">
        <v>2022</v>
      </c>
      <c r="T52" s="310">
        <v>21533</v>
      </c>
    </row>
    <row r="53" spans="1:20" ht="26.25" x14ac:dyDescent="0.25">
      <c r="A53" s="254"/>
      <c r="B53" s="254"/>
      <c r="C53" s="254"/>
      <c r="D53" s="258"/>
      <c r="E53" s="258"/>
      <c r="F53" s="267"/>
      <c r="G53" s="239"/>
      <c r="H53" s="316" t="s">
        <v>428</v>
      </c>
      <c r="I53" s="288" t="s">
        <v>455</v>
      </c>
      <c r="J53" s="288" t="s">
        <v>497</v>
      </c>
      <c r="K53" s="284" t="s">
        <v>399</v>
      </c>
      <c r="L53" s="284">
        <v>2022</v>
      </c>
      <c r="M53" s="338">
        <v>21249</v>
      </c>
      <c r="N53" s="239"/>
      <c r="O53" s="370" t="s">
        <v>422</v>
      </c>
      <c r="P53" s="370" t="s">
        <v>422</v>
      </c>
      <c r="Q53" s="366" t="s">
        <v>498</v>
      </c>
      <c r="R53" s="367" t="s">
        <v>399</v>
      </c>
      <c r="S53" s="378">
        <v>2022</v>
      </c>
      <c r="T53" s="322">
        <v>21459</v>
      </c>
    </row>
    <row r="54" spans="1:20" ht="26.25" x14ac:dyDescent="0.25">
      <c r="A54" s="254"/>
      <c r="B54" s="254"/>
      <c r="C54" s="254"/>
      <c r="D54" s="258"/>
      <c r="E54" s="258"/>
      <c r="F54" s="267"/>
      <c r="G54" s="239"/>
      <c r="H54" s="316" t="s">
        <v>428</v>
      </c>
      <c r="I54" s="288" t="s">
        <v>455</v>
      </c>
      <c r="J54" s="343" t="s">
        <v>499</v>
      </c>
      <c r="K54" s="284" t="s">
        <v>399</v>
      </c>
      <c r="L54" s="284">
        <v>2016</v>
      </c>
      <c r="M54" s="334">
        <v>16246</v>
      </c>
      <c r="N54" s="239"/>
      <c r="O54" s="371" t="s">
        <v>422</v>
      </c>
      <c r="P54" s="371" t="s">
        <v>422</v>
      </c>
      <c r="Q54" s="366" t="s">
        <v>500</v>
      </c>
      <c r="R54" s="367" t="s">
        <v>396</v>
      </c>
      <c r="S54" s="378">
        <v>2022</v>
      </c>
      <c r="T54" s="381">
        <v>21460</v>
      </c>
    </row>
    <row r="55" spans="1:20" x14ac:dyDescent="0.25">
      <c r="A55" s="238"/>
      <c r="B55" s="251"/>
      <c r="C55" s="251"/>
      <c r="D55" s="251"/>
      <c r="E55" s="251"/>
      <c r="F55" s="251"/>
      <c r="G55" s="239"/>
      <c r="H55" s="335" t="s">
        <v>462</v>
      </c>
      <c r="I55" s="336" t="s">
        <v>462</v>
      </c>
      <c r="J55" s="336" t="s">
        <v>501</v>
      </c>
      <c r="K55" s="285" t="s">
        <v>399</v>
      </c>
      <c r="L55" s="285">
        <v>2020</v>
      </c>
      <c r="M55" s="340">
        <v>19379</v>
      </c>
      <c r="N55" s="239"/>
      <c r="O55" s="372" t="s">
        <v>422</v>
      </c>
      <c r="P55" s="372" t="s">
        <v>422</v>
      </c>
      <c r="Q55" s="366" t="s">
        <v>502</v>
      </c>
      <c r="R55" s="367" t="s">
        <v>503</v>
      </c>
      <c r="S55" s="378">
        <v>2022</v>
      </c>
      <c r="T55" s="381">
        <v>21636</v>
      </c>
    </row>
    <row r="56" spans="1:20" ht="27" thickBot="1" x14ac:dyDescent="0.3">
      <c r="A56" s="238"/>
      <c r="B56" s="251"/>
      <c r="C56" s="251"/>
      <c r="D56" s="251"/>
      <c r="E56" s="251"/>
      <c r="F56" s="251"/>
      <c r="G56" s="239"/>
      <c r="H56" s="335" t="s">
        <v>462</v>
      </c>
      <c r="I56" s="336" t="s">
        <v>462</v>
      </c>
      <c r="J56" s="344" t="s">
        <v>504</v>
      </c>
      <c r="K56" s="285" t="s">
        <v>395</v>
      </c>
      <c r="L56" s="285">
        <v>2018</v>
      </c>
      <c r="M56" s="340">
        <v>18134</v>
      </c>
      <c r="N56" s="239"/>
      <c r="O56" s="373" t="s">
        <v>422</v>
      </c>
      <c r="P56" s="373" t="s">
        <v>422</v>
      </c>
      <c r="Q56" s="374" t="s">
        <v>337</v>
      </c>
      <c r="R56" s="375" t="s">
        <v>503</v>
      </c>
      <c r="S56" s="379">
        <v>2022</v>
      </c>
      <c r="T56" s="382">
        <v>21632</v>
      </c>
    </row>
    <row r="57" spans="1:20" x14ac:dyDescent="0.25">
      <c r="A57" s="238"/>
      <c r="B57" s="251"/>
      <c r="C57" s="251"/>
      <c r="D57" s="251"/>
      <c r="E57" s="251"/>
      <c r="F57" s="251"/>
      <c r="G57" s="239"/>
      <c r="H57" s="335" t="s">
        <v>462</v>
      </c>
      <c r="I57" s="336" t="s">
        <v>462</v>
      </c>
      <c r="J57" s="336" t="s">
        <v>505</v>
      </c>
      <c r="K57" s="285" t="s">
        <v>395</v>
      </c>
      <c r="L57" s="285">
        <v>2021</v>
      </c>
      <c r="M57" s="340">
        <v>20076</v>
      </c>
      <c r="N57" s="239"/>
      <c r="O57" s="238"/>
      <c r="P57" s="238"/>
      <c r="Q57" s="238"/>
      <c r="R57" s="238"/>
      <c r="S57" s="238"/>
      <c r="T57" s="256"/>
    </row>
    <row r="58" spans="1:20" x14ac:dyDescent="0.25">
      <c r="A58" s="238"/>
      <c r="B58" s="251"/>
      <c r="C58" s="251"/>
      <c r="D58" s="251"/>
      <c r="E58" s="251"/>
      <c r="F58" s="251"/>
      <c r="G58" s="239"/>
      <c r="H58" s="316" t="s">
        <v>462</v>
      </c>
      <c r="I58" s="288" t="s">
        <v>462</v>
      </c>
      <c r="J58" s="288" t="s">
        <v>328</v>
      </c>
      <c r="K58" s="284" t="s">
        <v>396</v>
      </c>
      <c r="L58" s="284">
        <v>2022</v>
      </c>
      <c r="M58" s="338">
        <v>20676</v>
      </c>
      <c r="N58" s="243"/>
      <c r="O58" s="238"/>
      <c r="P58" s="238"/>
      <c r="Q58" s="238"/>
      <c r="R58" s="238"/>
      <c r="S58" s="238"/>
      <c r="T58" s="238"/>
    </row>
    <row r="59" spans="1:20" x14ac:dyDescent="0.25">
      <c r="A59" s="262"/>
      <c r="B59" s="263"/>
      <c r="C59" s="263"/>
      <c r="D59" s="263"/>
      <c r="E59" s="264"/>
      <c r="F59" s="263"/>
      <c r="G59" s="242"/>
      <c r="H59" s="316" t="s">
        <v>462</v>
      </c>
      <c r="I59" s="288" t="s">
        <v>462</v>
      </c>
      <c r="J59" s="288" t="s">
        <v>348</v>
      </c>
      <c r="K59" s="284" t="s">
        <v>396</v>
      </c>
      <c r="L59" s="284">
        <v>2022</v>
      </c>
      <c r="M59" s="338">
        <v>21373</v>
      </c>
      <c r="N59" s="243"/>
      <c r="O59" s="242"/>
      <c r="P59" s="242"/>
      <c r="Q59" s="242"/>
      <c r="R59" s="242"/>
      <c r="S59" s="242"/>
      <c r="T59" s="242"/>
    </row>
    <row r="60" spans="1:20" x14ac:dyDescent="0.25">
      <c r="A60" s="263"/>
      <c r="B60" s="263"/>
      <c r="C60" s="263"/>
      <c r="D60" s="263"/>
      <c r="E60" s="263"/>
      <c r="F60" s="263"/>
      <c r="G60" s="242"/>
      <c r="H60" s="316" t="s">
        <v>462</v>
      </c>
      <c r="I60" s="288" t="s">
        <v>462</v>
      </c>
      <c r="J60" s="288" t="s">
        <v>352</v>
      </c>
      <c r="K60" s="284" t="s">
        <v>396</v>
      </c>
      <c r="L60" s="284">
        <v>2023</v>
      </c>
      <c r="M60" s="380" t="s">
        <v>506</v>
      </c>
      <c r="N60" s="243"/>
      <c r="O60" s="242"/>
      <c r="P60" s="242"/>
      <c r="Q60" s="242"/>
      <c r="R60" s="242"/>
      <c r="S60" s="242"/>
      <c r="T60" s="242"/>
    </row>
    <row r="61" spans="1:20" x14ac:dyDescent="0.25">
      <c r="A61" s="263"/>
      <c r="B61" s="263"/>
      <c r="C61" s="263"/>
      <c r="D61" s="263"/>
      <c r="E61" s="263"/>
      <c r="F61" s="263"/>
      <c r="G61" s="242"/>
      <c r="H61" s="345" t="s">
        <v>462</v>
      </c>
      <c r="I61" s="304" t="s">
        <v>462</v>
      </c>
      <c r="J61" s="304" t="s">
        <v>369</v>
      </c>
      <c r="K61" s="305" t="s">
        <v>396</v>
      </c>
      <c r="L61" s="305">
        <v>2023</v>
      </c>
      <c r="M61" s="346">
        <v>21802</v>
      </c>
      <c r="N61" s="255"/>
      <c r="O61" s="242"/>
      <c r="P61" s="242"/>
      <c r="Q61" s="242"/>
      <c r="R61" s="242"/>
      <c r="S61" s="242"/>
      <c r="T61" s="242"/>
    </row>
    <row r="62" spans="1:20" x14ac:dyDescent="0.25">
      <c r="A62" s="263"/>
      <c r="B62" s="263"/>
      <c r="C62" s="263"/>
      <c r="D62" s="263"/>
      <c r="E62" s="263"/>
      <c r="F62" s="263"/>
      <c r="G62" s="242"/>
      <c r="H62" s="347" t="s">
        <v>462</v>
      </c>
      <c r="I62" s="308" t="s">
        <v>462</v>
      </c>
      <c r="J62" s="308" t="s">
        <v>507</v>
      </c>
      <c r="K62" s="311" t="s">
        <v>399</v>
      </c>
      <c r="L62" s="310">
        <v>2024</v>
      </c>
      <c r="M62" s="348"/>
      <c r="N62" s="255"/>
      <c r="O62" s="242"/>
      <c r="P62" s="238"/>
      <c r="Q62" s="242"/>
      <c r="R62" s="242"/>
      <c r="S62" s="242"/>
      <c r="T62" s="242"/>
    </row>
    <row r="63" spans="1:20" x14ac:dyDescent="0.25">
      <c r="A63" s="238"/>
      <c r="B63" s="238"/>
      <c r="C63" s="238"/>
      <c r="D63" s="238"/>
      <c r="E63" s="238"/>
      <c r="F63" s="238"/>
      <c r="G63" s="238"/>
      <c r="H63" s="347" t="s">
        <v>465</v>
      </c>
      <c r="I63" s="308" t="s">
        <v>465</v>
      </c>
      <c r="J63" s="308" t="s">
        <v>508</v>
      </c>
      <c r="K63" s="310" t="s">
        <v>396</v>
      </c>
      <c r="L63" s="310">
        <v>2017</v>
      </c>
      <c r="M63" s="349">
        <v>17147</v>
      </c>
      <c r="N63" s="255"/>
      <c r="O63" s="238"/>
      <c r="P63" s="238"/>
      <c r="Q63" s="238"/>
      <c r="R63" s="238"/>
      <c r="S63" s="238"/>
      <c r="T63" s="238"/>
    </row>
    <row r="64" spans="1:20" x14ac:dyDescent="0.25">
      <c r="A64" s="238"/>
      <c r="B64" s="238"/>
      <c r="C64" s="238"/>
      <c r="D64" s="238"/>
      <c r="E64" s="238"/>
      <c r="F64" s="238"/>
      <c r="G64" s="238"/>
      <c r="H64" s="347" t="s">
        <v>465</v>
      </c>
      <c r="I64" s="308" t="s">
        <v>465</v>
      </c>
      <c r="J64" s="317" t="s">
        <v>509</v>
      </c>
      <c r="K64" s="310" t="s">
        <v>396</v>
      </c>
      <c r="L64" s="310">
        <v>2017</v>
      </c>
      <c r="M64" s="349">
        <v>17146</v>
      </c>
      <c r="N64" s="255"/>
      <c r="O64" s="238"/>
      <c r="P64" s="238"/>
      <c r="Q64" s="238"/>
      <c r="R64" s="238"/>
      <c r="S64" s="238"/>
      <c r="T64" s="238"/>
    </row>
    <row r="65" spans="8:16" x14ac:dyDescent="0.25">
      <c r="H65" s="347" t="s">
        <v>465</v>
      </c>
      <c r="I65" s="308" t="s">
        <v>465</v>
      </c>
      <c r="J65" s="308" t="s">
        <v>510</v>
      </c>
      <c r="K65" s="310" t="s">
        <v>399</v>
      </c>
      <c r="L65" s="310">
        <v>2016</v>
      </c>
      <c r="M65" s="349">
        <v>16313</v>
      </c>
      <c r="N65" s="255"/>
      <c r="O65" s="238"/>
      <c r="P65" s="238"/>
    </row>
    <row r="66" spans="8:16" x14ac:dyDescent="0.25">
      <c r="H66" s="345" t="s">
        <v>465</v>
      </c>
      <c r="I66" s="308" t="s">
        <v>465</v>
      </c>
      <c r="J66" s="308" t="s">
        <v>511</v>
      </c>
      <c r="K66" s="310" t="s">
        <v>396</v>
      </c>
      <c r="L66" s="310">
        <v>2018</v>
      </c>
      <c r="M66" s="349">
        <v>17979</v>
      </c>
      <c r="N66" s="255"/>
      <c r="O66" s="238"/>
      <c r="P66" s="238"/>
    </row>
    <row r="67" spans="8:16" x14ac:dyDescent="0.25">
      <c r="H67" s="345" t="s">
        <v>512</v>
      </c>
      <c r="I67" s="308" t="s">
        <v>465</v>
      </c>
      <c r="J67" s="308" t="s">
        <v>513</v>
      </c>
      <c r="K67" s="310" t="s">
        <v>399</v>
      </c>
      <c r="L67" s="310">
        <v>2012</v>
      </c>
      <c r="M67" s="349">
        <v>13511</v>
      </c>
      <c r="N67" s="255"/>
      <c r="O67" s="238"/>
      <c r="P67" s="238"/>
    </row>
    <row r="68" spans="8:16" x14ac:dyDescent="0.25">
      <c r="H68" s="350" t="s">
        <v>465</v>
      </c>
      <c r="I68" s="351" t="s">
        <v>465</v>
      </c>
      <c r="J68" s="351" t="s">
        <v>338</v>
      </c>
      <c r="K68" s="352" t="s">
        <v>395</v>
      </c>
      <c r="L68" s="352">
        <v>2023</v>
      </c>
      <c r="M68" s="353">
        <v>22500</v>
      </c>
      <c r="N68" s="255"/>
      <c r="O68" s="238"/>
      <c r="P68" s="260"/>
    </row>
    <row r="69" spans="8:16" x14ac:dyDescent="0.25">
      <c r="H69" s="347" t="s">
        <v>495</v>
      </c>
      <c r="I69" s="308" t="s">
        <v>495</v>
      </c>
      <c r="J69" s="308" t="s">
        <v>514</v>
      </c>
      <c r="K69" s="310" t="s">
        <v>396</v>
      </c>
      <c r="L69" s="310">
        <v>2024</v>
      </c>
      <c r="M69" s="349"/>
      <c r="N69" s="255"/>
      <c r="O69" s="238"/>
      <c r="P69" s="238"/>
    </row>
    <row r="70" spans="8:16" x14ac:dyDescent="0.25">
      <c r="H70" s="347" t="s">
        <v>397</v>
      </c>
      <c r="I70" s="308" t="s">
        <v>515</v>
      </c>
      <c r="J70" s="308" t="s">
        <v>516</v>
      </c>
      <c r="K70" s="310" t="s">
        <v>399</v>
      </c>
      <c r="L70" s="310">
        <v>2013</v>
      </c>
      <c r="M70" s="349">
        <v>14467</v>
      </c>
      <c r="N70" s="238"/>
      <c r="O70" s="238"/>
      <c r="P70" s="238"/>
    </row>
    <row r="71" spans="8:16" x14ac:dyDescent="0.25">
      <c r="H71" s="347" t="s">
        <v>397</v>
      </c>
      <c r="I71" s="308" t="s">
        <v>515</v>
      </c>
      <c r="J71" s="308" t="s">
        <v>517</v>
      </c>
      <c r="K71" s="310" t="s">
        <v>396</v>
      </c>
      <c r="L71" s="310">
        <v>2012</v>
      </c>
      <c r="M71" s="349">
        <v>9190</v>
      </c>
      <c r="N71" s="238"/>
      <c r="O71" s="238"/>
      <c r="P71" s="238"/>
    </row>
    <row r="72" spans="8:16" ht="26.25" x14ac:dyDescent="0.25">
      <c r="H72" s="365" t="s">
        <v>422</v>
      </c>
      <c r="I72" s="365" t="s">
        <v>422</v>
      </c>
      <c r="J72" s="366" t="s">
        <v>518</v>
      </c>
      <c r="K72" s="367" t="s">
        <v>399</v>
      </c>
      <c r="L72" s="378">
        <v>2022</v>
      </c>
      <c r="M72" s="365">
        <v>21461</v>
      </c>
      <c r="N72" s="238"/>
      <c r="O72" s="238"/>
      <c r="P72" s="238"/>
    </row>
    <row r="73" spans="8:16" x14ac:dyDescent="0.25">
      <c r="H73" s="316" t="s">
        <v>473</v>
      </c>
      <c r="I73" s="316" t="s">
        <v>473</v>
      </c>
      <c r="J73" s="288" t="s">
        <v>367</v>
      </c>
      <c r="K73" s="284" t="s">
        <v>395</v>
      </c>
      <c r="L73" s="284">
        <v>2023</v>
      </c>
      <c r="M73" s="338">
        <v>21953</v>
      </c>
      <c r="N73" s="238"/>
      <c r="O73" s="238"/>
      <c r="P73" s="238"/>
    </row>
    <row r="74" spans="8:16" x14ac:dyDescent="0.25">
      <c r="H74" s="316" t="s">
        <v>473</v>
      </c>
      <c r="I74" s="316" t="s">
        <v>473</v>
      </c>
      <c r="J74" s="288" t="s">
        <v>519</v>
      </c>
      <c r="K74" s="284" t="s">
        <v>396</v>
      </c>
      <c r="L74" s="284">
        <v>2023</v>
      </c>
      <c r="M74" s="338"/>
      <c r="N74" s="238"/>
      <c r="O74" s="238"/>
      <c r="P74" s="238"/>
    </row>
    <row r="75" spans="8:16" x14ac:dyDescent="0.25">
      <c r="H75" s="316" t="s">
        <v>473</v>
      </c>
      <c r="I75" s="316" t="s">
        <v>473</v>
      </c>
      <c r="J75" s="288" t="s">
        <v>520</v>
      </c>
      <c r="K75" s="284" t="s">
        <v>395</v>
      </c>
      <c r="L75" s="284">
        <v>2023</v>
      </c>
      <c r="M75" s="334"/>
      <c r="N75" s="238"/>
      <c r="O75" s="238"/>
      <c r="P75" s="238"/>
    </row>
    <row r="76" spans="8:16" x14ac:dyDescent="0.25">
      <c r="H76" s="345" t="s">
        <v>473</v>
      </c>
      <c r="I76" s="345" t="s">
        <v>473</v>
      </c>
      <c r="J76" s="304" t="s">
        <v>365</v>
      </c>
      <c r="K76" s="305" t="s">
        <v>395</v>
      </c>
      <c r="L76" s="305">
        <v>2023</v>
      </c>
      <c r="M76" s="346">
        <v>21935</v>
      </c>
      <c r="N76" s="238"/>
      <c r="O76" s="238"/>
      <c r="P76" s="238"/>
    </row>
    <row r="77" spans="8:16" x14ac:dyDescent="0.25">
      <c r="H77" s="316" t="s">
        <v>397</v>
      </c>
      <c r="I77" s="316" t="s">
        <v>422</v>
      </c>
      <c r="J77" s="288" t="s">
        <v>359</v>
      </c>
      <c r="K77" s="284" t="s">
        <v>395</v>
      </c>
      <c r="L77" s="284">
        <v>2023</v>
      </c>
      <c r="M77" s="338">
        <v>21523</v>
      </c>
      <c r="N77" s="238"/>
      <c r="O77" s="238"/>
      <c r="P77" s="238"/>
    </row>
    <row r="82" spans="8:12" x14ac:dyDescent="0.25">
      <c r="H82" s="356"/>
      <c r="I82" s="238"/>
      <c r="J82" s="356"/>
      <c r="K82" s="238"/>
      <c r="L82" s="357"/>
    </row>
    <row r="84" spans="8:12" x14ac:dyDescent="0.25">
      <c r="H84" s="239"/>
      <c r="I84" s="238"/>
      <c r="J84" s="238"/>
      <c r="K84" s="238"/>
      <c r="L84" s="238"/>
    </row>
    <row r="85" spans="8:12" x14ac:dyDescent="0.25">
      <c r="H85" s="239"/>
      <c r="I85" s="238"/>
      <c r="J85" s="238"/>
      <c r="K85" s="238"/>
      <c r="L85" s="238"/>
    </row>
    <row r="86" spans="8:12" x14ac:dyDescent="0.25">
      <c r="H86" s="239"/>
      <c r="I86" s="238"/>
      <c r="J86" s="238"/>
      <c r="K86" s="238"/>
      <c r="L86" s="238"/>
    </row>
    <row r="87" spans="8:12" x14ac:dyDescent="0.25">
      <c r="H87" s="239"/>
      <c r="I87" s="238"/>
      <c r="J87" s="238"/>
      <c r="K87" s="238"/>
      <c r="L87" s="238"/>
    </row>
    <row r="88" spans="8:12" x14ac:dyDescent="0.25">
      <c r="H88" s="239"/>
      <c r="I88" s="238"/>
      <c r="J88" s="238"/>
      <c r="K88" s="238"/>
      <c r="L88" s="23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20</vt:i4>
      </vt:variant>
    </vt:vector>
  </HeadingPairs>
  <TitlesOfParts>
    <vt:vector size="33" baseType="lpstr">
      <vt:lpstr>Instrucciones</vt:lpstr>
      <vt:lpstr>Mapa subregiones 2021</vt:lpstr>
      <vt:lpstr>Datos</vt:lpstr>
      <vt:lpstr>Comentarios</vt:lpstr>
      <vt:lpstr>Fechas</vt:lpstr>
      <vt:lpstr>Comportamiento</vt:lpstr>
      <vt:lpstr>Enfermedades</vt:lpstr>
      <vt:lpstr>Rendimiento</vt:lpstr>
      <vt:lpstr>Estadísticas</vt:lpstr>
      <vt:lpstr>ANVA-MDS Con Fung.</vt:lpstr>
      <vt:lpstr>ANVA-MDS Sin Fung.</vt:lpstr>
      <vt:lpstr>ANVA Cv. x Fung.</vt:lpstr>
      <vt:lpstr>Grupos de Calidad 2024</vt:lpstr>
      <vt:lpstr>CV1CF</vt:lpstr>
      <vt:lpstr>CV1SF</vt:lpstr>
      <vt:lpstr>CV2CF</vt:lpstr>
      <vt:lpstr>CV2SF</vt:lpstr>
      <vt:lpstr>CV3CF</vt:lpstr>
      <vt:lpstr>CV3SF</vt:lpstr>
      <vt:lpstr>CV4CF</vt:lpstr>
      <vt:lpstr>CV4SF</vt:lpstr>
      <vt:lpstr>RTO1CF</vt:lpstr>
      <vt:lpstr>RTO1CV</vt:lpstr>
      <vt:lpstr>RTO1SF</vt:lpstr>
      <vt:lpstr>RTO2CF</vt:lpstr>
      <vt:lpstr>RTO2CV</vt:lpstr>
      <vt:lpstr>RTO2SF</vt:lpstr>
      <vt:lpstr>RTO3CF</vt:lpstr>
      <vt:lpstr>RTO3CV</vt:lpstr>
      <vt:lpstr>RTO3SF</vt:lpstr>
      <vt:lpstr>RTO4CF</vt:lpstr>
      <vt:lpstr>RTO4CV</vt:lpstr>
      <vt:lpstr>RTO4SF</vt:lpstr>
    </vt:vector>
  </TitlesOfParts>
  <Company>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aballesteros</cp:lastModifiedBy>
  <cp:lastPrinted>2021-03-23T18:32:07Z</cp:lastPrinted>
  <dcterms:created xsi:type="dcterms:W3CDTF">2006-12-27T14:29:51Z</dcterms:created>
  <dcterms:modified xsi:type="dcterms:W3CDTF">2025-03-25T14:53:13Z</dcterms:modified>
</cp:coreProperties>
</file>